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rzys\Desktop\Internet 2018\"/>
    </mc:Choice>
  </mc:AlternateContent>
  <bookViews>
    <workbookView xWindow="0" yWindow="0" windowWidth="28800" windowHeight="11475" tabRatio="856"/>
  </bookViews>
  <sheets>
    <sheet name="Start" sheetId="39" r:id="rId1"/>
    <sheet name="DR" sheetId="23" state="veryHidden" r:id="rId2"/>
    <sheet name="GR" sheetId="22" state="veryHidden" r:id="rId3"/>
    <sheet name="ZR" sheetId="18" state="veryHidden" r:id="rId4"/>
    <sheet name="DL" sheetId="27" state="veryHidden" r:id="rId5"/>
    <sheet name="GL" sheetId="24" state="veryHidden" r:id="rId6"/>
    <sheet name="ZL" sheetId="19" state="veryHidden" r:id="rId7"/>
    <sheet name="DN" sheetId="50" state="veryHidden" r:id="rId8"/>
    <sheet name="GN" sheetId="30" state="veryHidden" r:id="rId9"/>
    <sheet name="ZN" sheetId="20" state="veryHidden" r:id="rId10"/>
    <sheet name="IN" sheetId="42" state="veryHidden" r:id="rId11"/>
    <sheet name="IND" sheetId="43" state="veryHidden" r:id="rId12"/>
    <sheet name="WSP" sheetId="41" state="veryHidden" r:id="rId13"/>
    <sheet name="Rol_JG" sheetId="51" state="veryHidden" r:id="rId14"/>
    <sheet name="Info" sheetId="4" state="veryHidden" r:id="rId15"/>
  </sheets>
  <externalReferences>
    <externalReference r:id="rId16"/>
  </externalReferences>
  <definedNames>
    <definedName name="formawładania">Info!$M$2:$M$42</definedName>
    <definedName name="info">Info!$F$8</definedName>
    <definedName name="NrKonta">Info!$F$11</definedName>
    <definedName name="obręby">Info!$B$2:$B$28</definedName>
    <definedName name="_xlnm.Print_Area" localSheetId="4">DL!$A$1:$AF$136</definedName>
    <definedName name="_xlnm.Print_Area" localSheetId="7">DN!$A$1:$AF$179</definedName>
    <definedName name="_xlnm.Print_Area" localSheetId="1">DR!$A$1:$AF$136</definedName>
    <definedName name="_xlnm.Print_Area" localSheetId="5">GL!$A$1:$O$1269</definedName>
    <definedName name="_xlnm.Print_Area" localSheetId="8">GN!$A$1:$O$74</definedName>
    <definedName name="_xlnm.Print_Area" localSheetId="2">GR!$A$1:$O$2322</definedName>
    <definedName name="_xlnm.Print_Area" localSheetId="10">IN!$A$1:$AP$110</definedName>
    <definedName name="_xlnm.Print_Area" localSheetId="11">IND!$A$1:$AP$93</definedName>
    <definedName name="_xlnm.Print_Area" localSheetId="12">WSP!$A$1:$AP$94</definedName>
    <definedName name="_xlnm.Print_Area" localSheetId="6">ZL!$A$1:$O$40</definedName>
    <definedName name="_xlnm.Print_Area" localSheetId="9">ZN!$A$1:$P$97</definedName>
    <definedName name="_xlnm.Print_Area" localSheetId="3">ZR!$A$1:$N$86</definedName>
    <definedName name="opiol">Info!$F$2</definedName>
    <definedName name="opkor">Info!$F$5</definedName>
    <definedName name="pkd">Info!$AC$2:$AC$655</definedName>
    <definedName name="pl">Info!$F$4</definedName>
    <definedName name="pr">Info!$F$3</definedName>
    <definedName name="termin">Info!$F$7</definedName>
    <definedName name="termin2">Info!$F$10</definedName>
    <definedName name="tyteg">Info!$F$6</definedName>
    <definedName name="wersja">Info!$F$9</definedName>
    <definedName name="wersja2">[1]Info!$F$12</definedName>
  </definedNames>
  <calcPr calcId="152511"/>
</workbook>
</file>

<file path=xl/calcChain.xml><?xml version="1.0" encoding="utf-8"?>
<calcChain xmlns="http://schemas.openxmlformats.org/spreadsheetml/2006/main">
  <c r="M85" i="18" l="1"/>
  <c r="AP56" i="43" l="1"/>
  <c r="CL40" i="4" s="1"/>
  <c r="CK2" i="4"/>
  <c r="CL29" i="4"/>
  <c r="CJ29" i="4"/>
  <c r="CX2" i="4"/>
  <c r="CX13" i="4" s="1"/>
  <c r="CU2" i="4"/>
  <c r="CU11" i="4" s="1"/>
  <c r="CW11" i="4" s="1"/>
  <c r="CR2" i="4"/>
  <c r="CR11" i="4" s="1"/>
  <c r="CT11" i="4" s="1"/>
  <c r="CO2" i="4"/>
  <c r="CO6" i="4" s="1"/>
  <c r="CQ6" i="4" s="1"/>
  <c r="DD2" i="4"/>
  <c r="DA2" i="4"/>
  <c r="CL2" i="4" l="1"/>
  <c r="CX9" i="4"/>
  <c r="CZ9" i="4" s="1"/>
  <c r="CX3" i="4"/>
  <c r="CZ3" i="4" s="1"/>
  <c r="CX11" i="4"/>
  <c r="CZ11" i="4" s="1"/>
  <c r="CX5" i="4"/>
  <c r="CZ5" i="4" s="1"/>
  <c r="CU14" i="4"/>
  <c r="CX7" i="4"/>
  <c r="CZ7" i="4" s="1"/>
  <c r="CX14" i="4"/>
  <c r="CO14" i="4"/>
  <c r="CR14" i="4"/>
  <c r="CU4" i="4"/>
  <c r="CW4" i="4" s="1"/>
  <c r="CU6" i="4"/>
  <c r="CW6" i="4" s="1"/>
  <c r="CU8" i="4"/>
  <c r="CW8" i="4" s="1"/>
  <c r="CU10" i="4"/>
  <c r="CW10" i="4" s="1"/>
  <c r="CU12" i="4"/>
  <c r="CX4" i="4"/>
  <c r="CZ4" i="4" s="1"/>
  <c r="CX6" i="4"/>
  <c r="CZ6" i="4" s="1"/>
  <c r="CX8" i="4"/>
  <c r="CZ8" i="4" s="1"/>
  <c r="CX10" i="4"/>
  <c r="CZ10" i="4" s="1"/>
  <c r="CX12" i="4"/>
  <c r="CZ12" i="4" s="1"/>
  <c r="CU3" i="4"/>
  <c r="CW3" i="4" s="1"/>
  <c r="CU5" i="4"/>
  <c r="CW5" i="4" s="1"/>
  <c r="CU7" i="4"/>
  <c r="CW7" i="4" s="1"/>
  <c r="CU9" i="4"/>
  <c r="CW9" i="4" s="1"/>
  <c r="CR3" i="4"/>
  <c r="CT3" i="4" s="1"/>
  <c r="CR13" i="4"/>
  <c r="CR7" i="4"/>
  <c r="CT7" i="4" s="1"/>
  <c r="CO9" i="4"/>
  <c r="CQ9" i="4" s="1"/>
  <c r="CO10" i="4"/>
  <c r="CQ10" i="4" s="1"/>
  <c r="CO12" i="4"/>
  <c r="CO5" i="4"/>
  <c r="CQ5" i="4" s="1"/>
  <c r="CO3" i="4"/>
  <c r="CQ3" i="4" s="1"/>
  <c r="CO7" i="4"/>
  <c r="CQ7" i="4" s="1"/>
  <c r="CO11" i="4"/>
  <c r="CQ11" i="4" s="1"/>
  <c r="CR4" i="4"/>
  <c r="CT4" i="4" s="1"/>
  <c r="CR8" i="4"/>
  <c r="CT8" i="4" s="1"/>
  <c r="CR12" i="4"/>
  <c r="CT12" i="4" s="1"/>
  <c r="CO4" i="4"/>
  <c r="CQ4" i="4" s="1"/>
  <c r="CO8" i="4"/>
  <c r="CQ8" i="4" s="1"/>
  <c r="CR5" i="4"/>
  <c r="CT5" i="4" s="1"/>
  <c r="CR9" i="4"/>
  <c r="CT9" i="4" s="1"/>
  <c r="CR6" i="4"/>
  <c r="CT6" i="4" s="1"/>
  <c r="CR10" i="4"/>
  <c r="CT10" i="4" s="1"/>
  <c r="AQ76" i="41"/>
  <c r="AQ75" i="41"/>
  <c r="AQ74" i="41"/>
  <c r="AQ60" i="41"/>
  <c r="AQ59" i="41"/>
  <c r="AQ58" i="41"/>
  <c r="AQ43" i="41"/>
  <c r="AQ42" i="41"/>
  <c r="AQ41" i="41"/>
  <c r="AQ27" i="41"/>
  <c r="AQ26" i="41"/>
  <c r="AQ25" i="41"/>
  <c r="AQ72" i="41"/>
  <c r="AQ71" i="41"/>
  <c r="AQ70" i="41"/>
  <c r="AQ69" i="41"/>
  <c r="AQ68" i="41"/>
  <c r="AQ56" i="41"/>
  <c r="AQ55" i="41"/>
  <c r="AQ54" i="41"/>
  <c r="AQ53" i="41"/>
  <c r="AQ52" i="41"/>
  <c r="AQ39" i="41"/>
  <c r="AQ38" i="41"/>
  <c r="AQ37" i="41"/>
  <c r="AQ36" i="41"/>
  <c r="AQ35" i="41"/>
  <c r="AQ23" i="41"/>
  <c r="AQ22" i="41"/>
  <c r="AQ21" i="41"/>
  <c r="AQ20" i="41"/>
  <c r="AQ19" i="41"/>
  <c r="AQ59" i="43"/>
  <c r="AQ56" i="43"/>
  <c r="AQ53" i="43"/>
  <c r="AQ52" i="43"/>
  <c r="AQ49" i="43"/>
  <c r="AQ48" i="43"/>
  <c r="AQ47" i="43"/>
  <c r="AQ46" i="43"/>
  <c r="AQ43" i="43"/>
  <c r="AQ42" i="43"/>
  <c r="AQ41" i="43"/>
  <c r="AQ40" i="43"/>
  <c r="AQ39" i="43"/>
  <c r="AQ38" i="43"/>
  <c r="AQ37" i="43"/>
  <c r="AQ36" i="43"/>
  <c r="AQ35" i="43"/>
  <c r="AQ34" i="43"/>
  <c r="AQ31" i="43"/>
  <c r="AQ30" i="43"/>
  <c r="AQ29" i="43"/>
  <c r="AQ28" i="43"/>
  <c r="AQ27" i="43"/>
  <c r="AQ26" i="43"/>
  <c r="AQ25" i="43"/>
  <c r="AQ24" i="43"/>
  <c r="AQ23" i="43"/>
  <c r="AQ16" i="43"/>
  <c r="AQ96" i="42"/>
  <c r="AQ88" i="42"/>
  <c r="AQ85" i="42"/>
  <c r="AQ82" i="42"/>
  <c r="AQ81" i="42"/>
  <c r="AQ80" i="42"/>
  <c r="AQ79" i="42"/>
  <c r="AQ78" i="42"/>
  <c r="AQ77" i="42"/>
  <c r="AQ76" i="42"/>
  <c r="AQ75" i="42"/>
  <c r="AQ74" i="42"/>
  <c r="AQ73" i="42"/>
  <c r="AQ72" i="42"/>
  <c r="AQ71" i="42"/>
  <c r="AQ70" i="42"/>
  <c r="AQ69" i="42"/>
  <c r="AQ66" i="42"/>
  <c r="AQ65" i="42"/>
  <c r="AQ64" i="42"/>
  <c r="AQ63" i="42"/>
  <c r="AQ62" i="42"/>
  <c r="AQ61" i="42"/>
  <c r="AQ60" i="42"/>
  <c r="AQ59" i="42"/>
  <c r="AQ58" i="42"/>
  <c r="AQ55" i="42"/>
  <c r="AQ54" i="42"/>
  <c r="AQ47" i="42"/>
  <c r="AQ43" i="42"/>
  <c r="AQ39" i="42"/>
  <c r="AQ38" i="42"/>
  <c r="AQ37" i="42"/>
  <c r="AQ32" i="42"/>
  <c r="AQ31" i="42"/>
  <c r="AQ30" i="42"/>
  <c r="AQ29" i="42"/>
  <c r="AQ28" i="42"/>
  <c r="AQ25" i="42"/>
  <c r="AQ24" i="42"/>
  <c r="AQ23" i="42"/>
  <c r="AQ22" i="42"/>
  <c r="AQ21" i="42"/>
  <c r="Q92" i="20"/>
  <c r="Q88" i="20"/>
  <c r="Q87" i="20"/>
  <c r="Q86" i="20"/>
  <c r="Q85" i="20"/>
  <c r="Q95" i="20"/>
  <c r="Q94" i="20"/>
  <c r="Q93" i="20"/>
  <c r="Q91" i="20"/>
  <c r="Q90" i="20"/>
  <c r="Q89" i="20"/>
  <c r="Q81" i="20"/>
  <c r="Q80" i="20"/>
  <c r="Q79" i="20"/>
  <c r="Q77" i="20"/>
  <c r="Q76" i="20"/>
  <c r="Q75" i="20"/>
  <c r="Q73" i="20"/>
  <c r="Q72" i="20"/>
  <c r="Q71" i="20"/>
  <c r="Q69" i="20"/>
  <c r="Q68" i="20"/>
  <c r="Q67" i="20"/>
  <c r="Q65" i="20"/>
  <c r="Q64" i="20"/>
  <c r="Q63" i="20"/>
  <c r="Q61" i="20"/>
  <c r="Q60" i="20"/>
  <c r="Q59" i="20"/>
  <c r="Q57" i="20"/>
  <c r="Q56" i="20"/>
  <c r="Q54" i="20"/>
  <c r="Q53" i="20"/>
  <c r="Q52" i="20"/>
  <c r="Q50" i="20"/>
  <c r="Q49" i="20"/>
  <c r="Q47" i="20"/>
  <c r="Q46" i="20"/>
  <c r="Q42" i="20"/>
  <c r="Q41" i="20"/>
  <c r="Q40" i="20"/>
  <c r="Q39" i="20"/>
  <c r="Q38" i="20"/>
  <c r="Q36" i="20"/>
  <c r="Q35" i="20"/>
  <c r="Q34" i="20"/>
  <c r="Q32" i="20"/>
  <c r="Q31" i="20"/>
  <c r="Q29" i="20"/>
  <c r="Q28" i="20"/>
  <c r="Q26" i="20"/>
  <c r="Q25" i="20"/>
  <c r="Q24" i="20"/>
  <c r="Q22" i="20"/>
  <c r="Q21" i="20"/>
  <c r="Q20" i="20"/>
  <c r="Q18" i="20"/>
  <c r="Q17" i="20"/>
  <c r="Q16" i="20"/>
  <c r="Q12" i="20"/>
  <c r="P71" i="30"/>
  <c r="P70" i="30"/>
  <c r="P69" i="30"/>
  <c r="P68" i="30"/>
  <c r="P67" i="30"/>
  <c r="P66" i="30"/>
  <c r="P65" i="30"/>
  <c r="P64" i="30"/>
  <c r="P63" i="30"/>
  <c r="P62" i="30"/>
  <c r="P61" i="30"/>
  <c r="P60" i="30"/>
  <c r="P59" i="30"/>
  <c r="P58" i="30"/>
  <c r="P57" i="30"/>
  <c r="P56" i="30"/>
  <c r="P55" i="30"/>
  <c r="P54" i="30"/>
  <c r="P53" i="30"/>
  <c r="P52" i="30"/>
  <c r="P51" i="30"/>
  <c r="P50" i="30"/>
  <c r="P49" i="30"/>
  <c r="P48" i="30"/>
  <c r="P47" i="30"/>
  <c r="P46" i="30"/>
  <c r="P45" i="30"/>
  <c r="P44" i="30"/>
  <c r="P38" i="30"/>
  <c r="P37" i="30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8" i="30"/>
  <c r="P17" i="30"/>
  <c r="P19" i="30"/>
  <c r="P12" i="30"/>
  <c r="AG139" i="50"/>
  <c r="AG133" i="50"/>
  <c r="AG132" i="50"/>
  <c r="AG108" i="50"/>
  <c r="AG109" i="50"/>
  <c r="AG110" i="50"/>
  <c r="AG111" i="50"/>
  <c r="AG112" i="50"/>
  <c r="AG113" i="50"/>
  <c r="AG114" i="50"/>
  <c r="AG115" i="50"/>
  <c r="AG116" i="50"/>
  <c r="AG117" i="50"/>
  <c r="AG118" i="50"/>
  <c r="AG107" i="50"/>
  <c r="AG106" i="50"/>
  <c r="AG102" i="50"/>
  <c r="AG103" i="50"/>
  <c r="AG101" i="50"/>
  <c r="AG97" i="50"/>
  <c r="AG96" i="50"/>
  <c r="AG95" i="50"/>
  <c r="AG94" i="50"/>
  <c r="AG93" i="50"/>
  <c r="AG92" i="50"/>
  <c r="AG91" i="50"/>
  <c r="AG90" i="50"/>
  <c r="AG89" i="50"/>
  <c r="AG88" i="50"/>
  <c r="AG87" i="50"/>
  <c r="AG86" i="50"/>
  <c r="AG80" i="50"/>
  <c r="AG79" i="50"/>
  <c r="AG75" i="50"/>
  <c r="AG74" i="50"/>
  <c r="AG72" i="50"/>
  <c r="AG71" i="50"/>
  <c r="AG69" i="50"/>
  <c r="AG68" i="50"/>
  <c r="AG66" i="50"/>
  <c r="AG65" i="50"/>
  <c r="AG62" i="50"/>
  <c r="AG61" i="50"/>
  <c r="AG56" i="50"/>
  <c r="AG55" i="50"/>
  <c r="AG54" i="50"/>
  <c r="AG53" i="50"/>
  <c r="AG52" i="50"/>
  <c r="AG47" i="50"/>
  <c r="AG42" i="50"/>
  <c r="AG41" i="50"/>
  <c r="AG40" i="50"/>
  <c r="AG37" i="50"/>
  <c r="AG36" i="50"/>
  <c r="AG35" i="50"/>
  <c r="AG33" i="50"/>
  <c r="AG31" i="50"/>
  <c r="AG28" i="50"/>
  <c r="AG27" i="50"/>
  <c r="AG26" i="50"/>
  <c r="AG24" i="50"/>
  <c r="AG22" i="50"/>
  <c r="AG17" i="50"/>
  <c r="AG14" i="50"/>
  <c r="BH1" i="4" l="1"/>
  <c r="BD1" i="4"/>
  <c r="AX1" i="4"/>
  <c r="AR1" i="4"/>
  <c r="CY13" i="4"/>
  <c r="CZ13" i="4" s="1"/>
  <c r="CZ14" i="4" s="1"/>
  <c r="CV12" i="4"/>
  <c r="CW12" i="4" s="1"/>
  <c r="CW14" i="4" s="1"/>
  <c r="CS13" i="4"/>
  <c r="CT13" i="4" s="1"/>
  <c r="CT14" i="4" s="1"/>
  <c r="CP12" i="4"/>
  <c r="CQ12" i="4" s="1"/>
  <c r="CQ14" i="4" s="1"/>
  <c r="P23" i="19"/>
  <c r="P22" i="19"/>
  <c r="P37" i="19"/>
  <c r="P36" i="19"/>
  <c r="P35" i="19"/>
  <c r="P34" i="19"/>
  <c r="P33" i="19"/>
  <c r="P32" i="19"/>
  <c r="P31" i="19"/>
  <c r="P30" i="19"/>
  <c r="P29" i="19"/>
  <c r="P28" i="19"/>
  <c r="P27" i="19"/>
  <c r="P21" i="19"/>
  <c r="P20" i="19"/>
  <c r="P19" i="19"/>
  <c r="P18" i="19"/>
  <c r="P17" i="19"/>
  <c r="P16" i="19"/>
  <c r="P12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15" i="19"/>
  <c r="P1267" i="24"/>
  <c r="P1266" i="24"/>
  <c r="P1265" i="24"/>
  <c r="P1264" i="24"/>
  <c r="P1263" i="24"/>
  <c r="P1258" i="24"/>
  <c r="P1249" i="24"/>
  <c r="P1248" i="24"/>
  <c r="P1247" i="24"/>
  <c r="P1246" i="24"/>
  <c r="P1244" i="24"/>
  <c r="P1243" i="24"/>
  <c r="P1242" i="24"/>
  <c r="P1241" i="24"/>
  <c r="P1238" i="24"/>
  <c r="P1220" i="24"/>
  <c r="P1219" i="24"/>
  <c r="P1218" i="24"/>
  <c r="P1217" i="24"/>
  <c r="P1216" i="24"/>
  <c r="P1211" i="24"/>
  <c r="P1202" i="24"/>
  <c r="P1201" i="24"/>
  <c r="P1200" i="24"/>
  <c r="P1199" i="24"/>
  <c r="P1197" i="24"/>
  <c r="P1196" i="24"/>
  <c r="P1195" i="24"/>
  <c r="P1194" i="24"/>
  <c r="P1191" i="24"/>
  <c r="P1173" i="24"/>
  <c r="P1172" i="24"/>
  <c r="P1171" i="24"/>
  <c r="P1170" i="24"/>
  <c r="P1169" i="24"/>
  <c r="P1164" i="24"/>
  <c r="P1155" i="24"/>
  <c r="P1154" i="24"/>
  <c r="P1153" i="24"/>
  <c r="P1152" i="24"/>
  <c r="P1150" i="24"/>
  <c r="P1149" i="24"/>
  <c r="P1148" i="24"/>
  <c r="P1147" i="24"/>
  <c r="P1144" i="24"/>
  <c r="P1126" i="24"/>
  <c r="P1125" i="24"/>
  <c r="P1124" i="24"/>
  <c r="P1123" i="24"/>
  <c r="P1122" i="24"/>
  <c r="P1117" i="24"/>
  <c r="P1108" i="24"/>
  <c r="P1107" i="24"/>
  <c r="P1106" i="24"/>
  <c r="P1105" i="24"/>
  <c r="P1103" i="24"/>
  <c r="P1102" i="24"/>
  <c r="P1101" i="24"/>
  <c r="P1100" i="24"/>
  <c r="P1097" i="24"/>
  <c r="P1079" i="24"/>
  <c r="P1078" i="24"/>
  <c r="P1077" i="24"/>
  <c r="P1076" i="24"/>
  <c r="P1075" i="24"/>
  <c r="P1070" i="24"/>
  <c r="P1061" i="24"/>
  <c r="P1060" i="24"/>
  <c r="P1059" i="24"/>
  <c r="P1058" i="24"/>
  <c r="P1056" i="24"/>
  <c r="P1055" i="24"/>
  <c r="P1054" i="24"/>
  <c r="P1053" i="24"/>
  <c r="P1050" i="24"/>
  <c r="P1032" i="24"/>
  <c r="P1031" i="24"/>
  <c r="P1030" i="24"/>
  <c r="P1029" i="24"/>
  <c r="P1028" i="24"/>
  <c r="P1023" i="24"/>
  <c r="P1014" i="24"/>
  <c r="P1013" i="24"/>
  <c r="P1012" i="24"/>
  <c r="P1011" i="24"/>
  <c r="P1009" i="24"/>
  <c r="P1008" i="24"/>
  <c r="P1007" i="24"/>
  <c r="P1006" i="24"/>
  <c r="P1003" i="24"/>
  <c r="P985" i="24"/>
  <c r="P984" i="24"/>
  <c r="P983" i="24"/>
  <c r="P982" i="24"/>
  <c r="P981" i="24"/>
  <c r="P976" i="24"/>
  <c r="P967" i="24"/>
  <c r="P966" i="24"/>
  <c r="P965" i="24"/>
  <c r="P964" i="24"/>
  <c r="P962" i="24"/>
  <c r="P961" i="24"/>
  <c r="P960" i="24"/>
  <c r="P959" i="24"/>
  <c r="P956" i="24"/>
  <c r="P938" i="24"/>
  <c r="P937" i="24"/>
  <c r="P936" i="24"/>
  <c r="P935" i="24"/>
  <c r="P934" i="24"/>
  <c r="P929" i="24"/>
  <c r="P920" i="24"/>
  <c r="P919" i="24"/>
  <c r="P918" i="24"/>
  <c r="P917" i="24"/>
  <c r="P915" i="24"/>
  <c r="P914" i="24"/>
  <c r="P913" i="24"/>
  <c r="P912" i="24"/>
  <c r="P909" i="24"/>
  <c r="P891" i="24"/>
  <c r="P890" i="24"/>
  <c r="P889" i="24"/>
  <c r="P888" i="24"/>
  <c r="P887" i="24"/>
  <c r="P882" i="24"/>
  <c r="P873" i="24"/>
  <c r="P872" i="24"/>
  <c r="P871" i="24"/>
  <c r="P870" i="24"/>
  <c r="P868" i="24"/>
  <c r="P867" i="24"/>
  <c r="P866" i="24"/>
  <c r="P865" i="24"/>
  <c r="P862" i="24"/>
  <c r="P844" i="24"/>
  <c r="P843" i="24"/>
  <c r="P842" i="24"/>
  <c r="P841" i="24"/>
  <c r="P840" i="24"/>
  <c r="P835" i="24"/>
  <c r="P826" i="24"/>
  <c r="P825" i="24"/>
  <c r="P824" i="24"/>
  <c r="P823" i="24"/>
  <c r="P821" i="24"/>
  <c r="P820" i="24"/>
  <c r="P819" i="24"/>
  <c r="P818" i="24"/>
  <c r="P815" i="24"/>
  <c r="P797" i="24"/>
  <c r="P796" i="24"/>
  <c r="P795" i="24"/>
  <c r="P794" i="24"/>
  <c r="P793" i="24"/>
  <c r="P788" i="24"/>
  <c r="P779" i="24"/>
  <c r="P778" i="24"/>
  <c r="P777" i="24"/>
  <c r="P776" i="24"/>
  <c r="P774" i="24"/>
  <c r="P773" i="24"/>
  <c r="P772" i="24"/>
  <c r="P771" i="24"/>
  <c r="P768" i="24"/>
  <c r="P750" i="24"/>
  <c r="P749" i="24"/>
  <c r="P748" i="24"/>
  <c r="P747" i="24"/>
  <c r="P746" i="24"/>
  <c r="P741" i="24"/>
  <c r="P732" i="24"/>
  <c r="P731" i="24"/>
  <c r="P730" i="24"/>
  <c r="P729" i="24"/>
  <c r="P727" i="24"/>
  <c r="P726" i="24"/>
  <c r="P725" i="24"/>
  <c r="P724" i="24"/>
  <c r="P721" i="24"/>
  <c r="P703" i="24"/>
  <c r="P702" i="24"/>
  <c r="P701" i="24"/>
  <c r="P700" i="24"/>
  <c r="P699" i="24"/>
  <c r="P694" i="24"/>
  <c r="P685" i="24"/>
  <c r="P684" i="24"/>
  <c r="P683" i="24"/>
  <c r="P682" i="24"/>
  <c r="P680" i="24"/>
  <c r="P679" i="24"/>
  <c r="P678" i="24"/>
  <c r="P677" i="24"/>
  <c r="P674" i="24"/>
  <c r="P656" i="24"/>
  <c r="P655" i="24"/>
  <c r="P654" i="24"/>
  <c r="P653" i="24"/>
  <c r="P652" i="24"/>
  <c r="P647" i="24"/>
  <c r="P638" i="24"/>
  <c r="P637" i="24"/>
  <c r="P636" i="24"/>
  <c r="P635" i="24"/>
  <c r="P633" i="24"/>
  <c r="P632" i="24"/>
  <c r="P631" i="24"/>
  <c r="P630" i="24"/>
  <c r="P627" i="24"/>
  <c r="P609" i="24"/>
  <c r="P608" i="24"/>
  <c r="P607" i="24"/>
  <c r="P606" i="24"/>
  <c r="P605" i="24"/>
  <c r="P600" i="24"/>
  <c r="P591" i="24"/>
  <c r="P590" i="24"/>
  <c r="P589" i="24"/>
  <c r="P588" i="24"/>
  <c r="P586" i="24"/>
  <c r="P585" i="24"/>
  <c r="P584" i="24"/>
  <c r="P583" i="24"/>
  <c r="P580" i="24"/>
  <c r="P562" i="24"/>
  <c r="P561" i="24"/>
  <c r="P560" i="24"/>
  <c r="P559" i="24"/>
  <c r="P558" i="24"/>
  <c r="P553" i="24"/>
  <c r="P544" i="24"/>
  <c r="P543" i="24"/>
  <c r="P542" i="24"/>
  <c r="P541" i="24"/>
  <c r="P539" i="24"/>
  <c r="P538" i="24"/>
  <c r="P537" i="24"/>
  <c r="P536" i="24"/>
  <c r="P533" i="24"/>
  <c r="P515" i="24"/>
  <c r="P514" i="24"/>
  <c r="P513" i="24"/>
  <c r="P512" i="24"/>
  <c r="P511" i="24"/>
  <c r="P506" i="24"/>
  <c r="P497" i="24"/>
  <c r="P496" i="24"/>
  <c r="P495" i="24"/>
  <c r="P494" i="24"/>
  <c r="P492" i="24"/>
  <c r="P491" i="24"/>
  <c r="P490" i="24"/>
  <c r="P489" i="24"/>
  <c r="P486" i="24"/>
  <c r="P468" i="24"/>
  <c r="P467" i="24"/>
  <c r="P466" i="24"/>
  <c r="P465" i="24"/>
  <c r="P464" i="24"/>
  <c r="P459" i="24"/>
  <c r="P450" i="24"/>
  <c r="P449" i="24"/>
  <c r="P448" i="24"/>
  <c r="P447" i="24"/>
  <c r="P445" i="24"/>
  <c r="P444" i="24"/>
  <c r="P443" i="24"/>
  <c r="P442" i="24"/>
  <c r="P439" i="24"/>
  <c r="P421" i="24"/>
  <c r="P420" i="24"/>
  <c r="P419" i="24"/>
  <c r="P418" i="24"/>
  <c r="P417" i="24"/>
  <c r="P412" i="24"/>
  <c r="P403" i="24"/>
  <c r="P402" i="24"/>
  <c r="P401" i="24"/>
  <c r="P400" i="24"/>
  <c r="P398" i="24"/>
  <c r="P397" i="24"/>
  <c r="P396" i="24"/>
  <c r="P395" i="24"/>
  <c r="P392" i="24"/>
  <c r="P374" i="24"/>
  <c r="P373" i="24"/>
  <c r="P372" i="24"/>
  <c r="P371" i="24"/>
  <c r="P370" i="24"/>
  <c r="P365" i="24"/>
  <c r="P356" i="24"/>
  <c r="P355" i="24"/>
  <c r="P354" i="24"/>
  <c r="P353" i="24"/>
  <c r="P351" i="24"/>
  <c r="P350" i="24"/>
  <c r="P349" i="24"/>
  <c r="P348" i="24"/>
  <c r="P345" i="24"/>
  <c r="P327" i="24"/>
  <c r="P326" i="24"/>
  <c r="P325" i="24"/>
  <c r="P324" i="24"/>
  <c r="P323" i="24"/>
  <c r="P318" i="24"/>
  <c r="P309" i="24"/>
  <c r="P308" i="24"/>
  <c r="P307" i="24"/>
  <c r="P306" i="24"/>
  <c r="P304" i="24"/>
  <c r="P303" i="24"/>
  <c r="P302" i="24"/>
  <c r="P301" i="24"/>
  <c r="P298" i="24"/>
  <c r="P280" i="24"/>
  <c r="P279" i="24"/>
  <c r="P278" i="24"/>
  <c r="P277" i="24"/>
  <c r="P276" i="24"/>
  <c r="P271" i="24"/>
  <c r="P262" i="24"/>
  <c r="P261" i="24"/>
  <c r="P260" i="24"/>
  <c r="P259" i="24"/>
  <c r="P257" i="24"/>
  <c r="P256" i="24"/>
  <c r="P255" i="24"/>
  <c r="P254" i="24"/>
  <c r="P251" i="24"/>
  <c r="P233" i="24"/>
  <c r="P232" i="24"/>
  <c r="P231" i="24"/>
  <c r="P230" i="24"/>
  <c r="P229" i="24"/>
  <c r="P224" i="24"/>
  <c r="P215" i="24"/>
  <c r="P214" i="24"/>
  <c r="P213" i="24"/>
  <c r="P212" i="24"/>
  <c r="P210" i="24"/>
  <c r="P209" i="24"/>
  <c r="P208" i="24"/>
  <c r="P207" i="24"/>
  <c r="P204" i="24"/>
  <c r="P186" i="24"/>
  <c r="P185" i="24"/>
  <c r="P184" i="24"/>
  <c r="P183" i="24"/>
  <c r="P182" i="24"/>
  <c r="P177" i="24"/>
  <c r="P168" i="24"/>
  <c r="P167" i="24"/>
  <c r="P166" i="24"/>
  <c r="P165" i="24"/>
  <c r="P163" i="24"/>
  <c r="P162" i="24"/>
  <c r="P161" i="24"/>
  <c r="P160" i="24"/>
  <c r="P157" i="24"/>
  <c r="P139" i="24"/>
  <c r="P138" i="24"/>
  <c r="P137" i="24"/>
  <c r="P136" i="24"/>
  <c r="P135" i="24"/>
  <c r="P130" i="24"/>
  <c r="P121" i="24"/>
  <c r="P120" i="24"/>
  <c r="P119" i="24"/>
  <c r="P118" i="24"/>
  <c r="P116" i="24"/>
  <c r="P115" i="24"/>
  <c r="P114" i="24"/>
  <c r="P113" i="24"/>
  <c r="P110" i="24"/>
  <c r="P92" i="24"/>
  <c r="P91" i="24"/>
  <c r="P90" i="24"/>
  <c r="P89" i="24"/>
  <c r="P88" i="24"/>
  <c r="P83" i="24"/>
  <c r="P74" i="24"/>
  <c r="P73" i="24"/>
  <c r="P72" i="24"/>
  <c r="P71" i="24"/>
  <c r="P69" i="24"/>
  <c r="P68" i="24"/>
  <c r="P67" i="24"/>
  <c r="P66" i="24"/>
  <c r="P63" i="24"/>
  <c r="P45" i="24"/>
  <c r="P44" i="24"/>
  <c r="P43" i="24"/>
  <c r="P42" i="24"/>
  <c r="P41" i="24"/>
  <c r="P36" i="24"/>
  <c r="P27" i="24"/>
  <c r="P26" i="24"/>
  <c r="P25" i="24"/>
  <c r="P24" i="24"/>
  <c r="P22" i="24"/>
  <c r="P21" i="24"/>
  <c r="P20" i="24"/>
  <c r="P19" i="24"/>
  <c r="P16" i="24"/>
  <c r="P12" i="24"/>
  <c r="AG91" i="27"/>
  <c r="AG86" i="27"/>
  <c r="AG87" i="27"/>
  <c r="AG85" i="27"/>
  <c r="AG121" i="27"/>
  <c r="AG114" i="27"/>
  <c r="AG97" i="27"/>
  <c r="AG96" i="27"/>
  <c r="AG95" i="27"/>
  <c r="AG94" i="27"/>
  <c r="AG93" i="27"/>
  <c r="AG92" i="27"/>
  <c r="AG81" i="27"/>
  <c r="AG80" i="27"/>
  <c r="AG79" i="27"/>
  <c r="AG78" i="27"/>
  <c r="AG77" i="27"/>
  <c r="AG76" i="27"/>
  <c r="AG75" i="27"/>
  <c r="AG74" i="27"/>
  <c r="AG73" i="27"/>
  <c r="AG72" i="27"/>
  <c r="AG71" i="27"/>
  <c r="AG70" i="27"/>
  <c r="AG47" i="27"/>
  <c r="AG42" i="27"/>
  <c r="AG41" i="27"/>
  <c r="AG40" i="27"/>
  <c r="AG37" i="27"/>
  <c r="AG36" i="27"/>
  <c r="AG35" i="27"/>
  <c r="AG33" i="27"/>
  <c r="AG31" i="27"/>
  <c r="AG28" i="27"/>
  <c r="AG27" i="27"/>
  <c r="AG26" i="27"/>
  <c r="AG24" i="27"/>
  <c r="AG22" i="27"/>
  <c r="AG17" i="27"/>
  <c r="AG14" i="27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47" i="18"/>
  <c r="O48" i="18"/>
  <c r="O46" i="18"/>
  <c r="O45" i="18"/>
  <c r="O44" i="18"/>
  <c r="O43" i="18"/>
  <c r="O40" i="18"/>
  <c r="O38" i="18"/>
  <c r="O37" i="18"/>
  <c r="O36" i="18"/>
  <c r="O35" i="18"/>
  <c r="O34" i="18"/>
  <c r="O33" i="18"/>
  <c r="O32" i="18"/>
  <c r="O31" i="18"/>
  <c r="O30" i="18"/>
  <c r="O29" i="18"/>
  <c r="O27" i="18"/>
  <c r="O26" i="18"/>
  <c r="O25" i="18"/>
  <c r="O24" i="18"/>
  <c r="O23" i="18"/>
  <c r="O22" i="18"/>
  <c r="O21" i="18"/>
  <c r="O20" i="18"/>
  <c r="O19" i="18"/>
  <c r="O18" i="18"/>
  <c r="O16" i="18"/>
  <c r="O15" i="18"/>
  <c r="O12" i="18"/>
  <c r="P2313" i="22"/>
  <c r="P2312" i="22"/>
  <c r="P2311" i="22"/>
  <c r="P2310" i="22"/>
  <c r="P2309" i="22"/>
  <c r="P2308" i="22"/>
  <c r="P2307" i="22"/>
  <c r="P2306" i="22"/>
  <c r="P2305" i="22"/>
  <c r="P2304" i="22"/>
  <c r="P2303" i="22"/>
  <c r="P2302" i="22"/>
  <c r="P2301" i="22"/>
  <c r="P2300" i="22"/>
  <c r="P2299" i="22"/>
  <c r="P2298" i="22"/>
  <c r="P2297" i="22"/>
  <c r="P2296" i="22"/>
  <c r="P2295" i="22"/>
  <c r="P2294" i="22"/>
  <c r="P2293" i="22"/>
  <c r="P2288" i="22"/>
  <c r="P2278" i="22"/>
  <c r="P2277" i="22"/>
  <c r="P2276" i="22"/>
  <c r="P2275" i="22"/>
  <c r="P2274" i="22"/>
  <c r="P2273" i="22"/>
  <c r="P2272" i="22"/>
  <c r="P2271" i="22"/>
  <c r="P2270" i="22"/>
  <c r="P2269" i="22"/>
  <c r="P2268" i="22"/>
  <c r="P2267" i="22"/>
  <c r="P2266" i="22"/>
  <c r="P2265" i="22"/>
  <c r="P2264" i="22"/>
  <c r="P2263" i="22"/>
  <c r="P2262" i="22"/>
  <c r="P2261" i="22"/>
  <c r="P2260" i="22"/>
  <c r="P2259" i="22"/>
  <c r="P2258" i="22"/>
  <c r="P2257" i="22"/>
  <c r="P2256" i="22"/>
  <c r="P2255" i="22"/>
  <c r="P2227" i="22"/>
  <c r="P2226" i="22"/>
  <c r="P2225" i="22"/>
  <c r="P2224" i="22"/>
  <c r="P2223" i="22"/>
  <c r="P2222" i="22"/>
  <c r="P2221" i="22"/>
  <c r="P2220" i="22"/>
  <c r="P2219" i="22"/>
  <c r="P2218" i="22"/>
  <c r="P2217" i="22"/>
  <c r="P2216" i="22"/>
  <c r="P2215" i="22"/>
  <c r="P2214" i="22"/>
  <c r="P2213" i="22"/>
  <c r="P2212" i="22"/>
  <c r="P2211" i="22"/>
  <c r="P2210" i="22"/>
  <c r="P2209" i="22"/>
  <c r="P2208" i="22"/>
  <c r="P2207" i="22"/>
  <c r="P2202" i="22"/>
  <c r="P2192" i="22"/>
  <c r="P2191" i="22"/>
  <c r="P2190" i="22"/>
  <c r="P2189" i="22"/>
  <c r="P2188" i="22"/>
  <c r="P2187" i="22"/>
  <c r="P2186" i="22"/>
  <c r="P2185" i="22"/>
  <c r="P2184" i="22"/>
  <c r="P2183" i="22"/>
  <c r="P2182" i="22"/>
  <c r="P2181" i="22"/>
  <c r="P2180" i="22"/>
  <c r="P2179" i="22"/>
  <c r="P2178" i="22"/>
  <c r="P2177" i="22"/>
  <c r="P2176" i="22"/>
  <c r="P2175" i="22"/>
  <c r="P2174" i="22"/>
  <c r="P2173" i="22"/>
  <c r="P2172" i="22"/>
  <c r="P2171" i="22"/>
  <c r="P2170" i="22"/>
  <c r="P2169" i="22"/>
  <c r="P2141" i="22"/>
  <c r="P2140" i="22"/>
  <c r="P2139" i="22"/>
  <c r="P2138" i="22"/>
  <c r="P2137" i="22"/>
  <c r="P2136" i="22"/>
  <c r="P2135" i="22"/>
  <c r="P2134" i="22"/>
  <c r="P2133" i="22"/>
  <c r="P2132" i="22"/>
  <c r="P2131" i="22"/>
  <c r="P2130" i="22"/>
  <c r="P2129" i="22"/>
  <c r="P2128" i="22"/>
  <c r="P2127" i="22"/>
  <c r="P2126" i="22"/>
  <c r="P2125" i="22"/>
  <c r="P2124" i="22"/>
  <c r="P2123" i="22"/>
  <c r="P2122" i="22"/>
  <c r="P2121" i="22"/>
  <c r="P2116" i="22"/>
  <c r="P2106" i="22"/>
  <c r="P2105" i="22"/>
  <c r="P2104" i="22"/>
  <c r="P2103" i="22"/>
  <c r="P2102" i="22"/>
  <c r="P2101" i="22"/>
  <c r="P2100" i="22"/>
  <c r="P2099" i="22"/>
  <c r="P2098" i="22"/>
  <c r="P2097" i="22"/>
  <c r="P2096" i="22"/>
  <c r="P2095" i="22"/>
  <c r="P2094" i="22"/>
  <c r="P2093" i="22"/>
  <c r="P2092" i="22"/>
  <c r="P2091" i="22"/>
  <c r="P2090" i="22"/>
  <c r="P2089" i="22"/>
  <c r="P2088" i="22"/>
  <c r="P2087" i="22"/>
  <c r="P2086" i="22"/>
  <c r="P2085" i="22"/>
  <c r="P2084" i="22"/>
  <c r="P2083" i="22"/>
  <c r="P2055" i="22"/>
  <c r="P2054" i="22"/>
  <c r="P2053" i="22"/>
  <c r="P2052" i="22"/>
  <c r="P2051" i="22"/>
  <c r="P2050" i="22"/>
  <c r="P2049" i="22"/>
  <c r="P2048" i="22"/>
  <c r="P2047" i="22"/>
  <c r="P2046" i="22"/>
  <c r="P2045" i="22"/>
  <c r="P2044" i="22"/>
  <c r="P2043" i="22"/>
  <c r="P2042" i="22"/>
  <c r="P2041" i="22"/>
  <c r="P2040" i="22"/>
  <c r="P2039" i="22"/>
  <c r="P2038" i="22"/>
  <c r="P2037" i="22"/>
  <c r="P2036" i="22"/>
  <c r="P2035" i="22"/>
  <c r="P2030" i="22"/>
  <c r="P2020" i="22"/>
  <c r="P2019" i="22"/>
  <c r="P2018" i="22"/>
  <c r="P2017" i="22"/>
  <c r="P2016" i="22"/>
  <c r="P2015" i="22"/>
  <c r="P2014" i="22"/>
  <c r="P2013" i="22"/>
  <c r="P2012" i="22"/>
  <c r="P2011" i="22"/>
  <c r="P2010" i="22"/>
  <c r="P2009" i="22"/>
  <c r="P2008" i="22"/>
  <c r="P2007" i="22"/>
  <c r="P2006" i="22"/>
  <c r="P2005" i="22"/>
  <c r="P2004" i="22"/>
  <c r="P2003" i="22"/>
  <c r="P2002" i="22"/>
  <c r="P2001" i="22"/>
  <c r="P2000" i="22"/>
  <c r="P1999" i="22"/>
  <c r="P1998" i="22"/>
  <c r="P1997" i="22"/>
  <c r="P1969" i="22"/>
  <c r="P1968" i="22"/>
  <c r="P1967" i="22"/>
  <c r="P1966" i="22"/>
  <c r="P1965" i="22"/>
  <c r="P1964" i="22"/>
  <c r="P1963" i="22"/>
  <c r="P1962" i="22"/>
  <c r="P1961" i="22"/>
  <c r="P1960" i="22"/>
  <c r="P1959" i="22"/>
  <c r="P1958" i="22"/>
  <c r="P1957" i="22"/>
  <c r="P1956" i="22"/>
  <c r="P1955" i="22"/>
  <c r="P1954" i="22"/>
  <c r="P1953" i="22"/>
  <c r="P1952" i="22"/>
  <c r="P1951" i="22"/>
  <c r="P1950" i="22"/>
  <c r="P1949" i="22"/>
  <c r="P1944" i="22"/>
  <c r="P1934" i="22"/>
  <c r="P1933" i="22"/>
  <c r="P1932" i="22"/>
  <c r="P1931" i="22"/>
  <c r="P1930" i="22"/>
  <c r="P1929" i="22"/>
  <c r="P1928" i="22"/>
  <c r="P1927" i="22"/>
  <c r="P1926" i="22"/>
  <c r="P1925" i="22"/>
  <c r="P1924" i="22"/>
  <c r="P1923" i="22"/>
  <c r="P1922" i="22"/>
  <c r="P1921" i="22"/>
  <c r="P1920" i="22"/>
  <c r="P1919" i="22"/>
  <c r="P1918" i="22"/>
  <c r="P1917" i="22"/>
  <c r="P1916" i="22"/>
  <c r="P1915" i="22"/>
  <c r="P1914" i="22"/>
  <c r="P1913" i="22"/>
  <c r="P1912" i="22"/>
  <c r="P1911" i="22"/>
  <c r="P1883" i="22"/>
  <c r="P1882" i="22"/>
  <c r="P1881" i="22"/>
  <c r="P1880" i="22"/>
  <c r="P1879" i="22"/>
  <c r="P1878" i="22"/>
  <c r="P1877" i="22"/>
  <c r="P1876" i="22"/>
  <c r="P1875" i="22"/>
  <c r="P1874" i="22"/>
  <c r="P1873" i="22"/>
  <c r="P1872" i="22"/>
  <c r="P1871" i="22"/>
  <c r="P1870" i="22"/>
  <c r="P1869" i="22"/>
  <c r="P1868" i="22"/>
  <c r="P1867" i="22"/>
  <c r="P1866" i="22"/>
  <c r="P1865" i="22"/>
  <c r="P1864" i="22"/>
  <c r="P1863" i="22"/>
  <c r="P1858" i="22"/>
  <c r="P1848" i="22"/>
  <c r="P1847" i="22"/>
  <c r="P1846" i="22"/>
  <c r="P1845" i="22"/>
  <c r="P1844" i="22"/>
  <c r="P1843" i="22"/>
  <c r="P1842" i="22"/>
  <c r="P1841" i="22"/>
  <c r="P1840" i="22"/>
  <c r="P1839" i="22"/>
  <c r="P1838" i="22"/>
  <c r="P1837" i="22"/>
  <c r="P1836" i="22"/>
  <c r="P1835" i="22"/>
  <c r="P1834" i="22"/>
  <c r="P1833" i="22"/>
  <c r="P1832" i="22"/>
  <c r="P1831" i="22"/>
  <c r="P1830" i="22"/>
  <c r="P1829" i="22"/>
  <c r="P1828" i="22"/>
  <c r="P1827" i="22"/>
  <c r="P1826" i="22"/>
  <c r="P1825" i="22"/>
  <c r="P1797" i="22"/>
  <c r="P1796" i="22"/>
  <c r="P1795" i="22"/>
  <c r="P1794" i="22"/>
  <c r="P1793" i="22"/>
  <c r="P1792" i="22"/>
  <c r="P1791" i="22"/>
  <c r="P1790" i="22"/>
  <c r="P1789" i="22"/>
  <c r="P1788" i="22"/>
  <c r="P1787" i="22"/>
  <c r="P1786" i="22"/>
  <c r="P1785" i="22"/>
  <c r="P1784" i="22"/>
  <c r="P1783" i="22"/>
  <c r="P1782" i="22"/>
  <c r="P1781" i="22"/>
  <c r="P1780" i="22"/>
  <c r="P1779" i="22"/>
  <c r="P1778" i="22"/>
  <c r="P1777" i="22"/>
  <c r="P1772" i="22"/>
  <c r="P1762" i="22"/>
  <c r="P1761" i="22"/>
  <c r="P1760" i="22"/>
  <c r="P1759" i="22"/>
  <c r="P1758" i="22"/>
  <c r="P1757" i="22"/>
  <c r="P1756" i="22"/>
  <c r="P1755" i="22"/>
  <c r="P1754" i="22"/>
  <c r="P1753" i="22"/>
  <c r="P1752" i="22"/>
  <c r="P1751" i="22"/>
  <c r="P1750" i="22"/>
  <c r="P1749" i="22"/>
  <c r="P1748" i="22"/>
  <c r="P1747" i="22"/>
  <c r="P1746" i="22"/>
  <c r="P1745" i="22"/>
  <c r="P1744" i="22"/>
  <c r="P1743" i="22"/>
  <c r="P1742" i="22"/>
  <c r="P1741" i="22"/>
  <c r="P1740" i="22"/>
  <c r="P1739" i="22"/>
  <c r="P1711" i="22"/>
  <c r="P1710" i="22"/>
  <c r="P1709" i="22"/>
  <c r="P1708" i="22"/>
  <c r="P1707" i="22"/>
  <c r="P1706" i="22"/>
  <c r="P1705" i="22"/>
  <c r="P1704" i="22"/>
  <c r="P1703" i="22"/>
  <c r="P1702" i="22"/>
  <c r="P1701" i="22"/>
  <c r="P1700" i="22"/>
  <c r="P1699" i="22"/>
  <c r="P1698" i="22"/>
  <c r="P1697" i="22"/>
  <c r="P1696" i="22"/>
  <c r="P1695" i="22"/>
  <c r="P1694" i="22"/>
  <c r="P1693" i="22"/>
  <c r="P1692" i="22"/>
  <c r="P1691" i="22"/>
  <c r="P1686" i="22"/>
  <c r="P1676" i="22"/>
  <c r="P1675" i="22"/>
  <c r="P1674" i="22"/>
  <c r="P1673" i="22"/>
  <c r="P1672" i="22"/>
  <c r="P1671" i="22"/>
  <c r="P1670" i="22"/>
  <c r="P1669" i="22"/>
  <c r="P1668" i="22"/>
  <c r="P1667" i="22"/>
  <c r="P1666" i="22"/>
  <c r="P1665" i="22"/>
  <c r="P1664" i="22"/>
  <c r="P1663" i="22"/>
  <c r="P1662" i="22"/>
  <c r="P1661" i="22"/>
  <c r="P1660" i="22"/>
  <c r="P1659" i="22"/>
  <c r="P1658" i="22"/>
  <c r="P1657" i="22"/>
  <c r="P1656" i="22"/>
  <c r="P1655" i="22"/>
  <c r="P1654" i="22"/>
  <c r="P1653" i="22"/>
  <c r="P1625" i="22"/>
  <c r="P1624" i="22"/>
  <c r="P1623" i="22"/>
  <c r="P1622" i="22"/>
  <c r="P1621" i="22"/>
  <c r="P1620" i="22"/>
  <c r="P1619" i="22"/>
  <c r="P1618" i="22"/>
  <c r="P1617" i="22"/>
  <c r="P1616" i="22"/>
  <c r="P1615" i="22"/>
  <c r="P1614" i="22"/>
  <c r="P1613" i="22"/>
  <c r="P1612" i="22"/>
  <c r="P1611" i="22"/>
  <c r="P1610" i="22"/>
  <c r="P1609" i="22"/>
  <c r="P1608" i="22"/>
  <c r="P1607" i="22"/>
  <c r="P1606" i="22"/>
  <c r="P1605" i="22"/>
  <c r="P1600" i="22"/>
  <c r="P1590" i="22"/>
  <c r="P1589" i="22"/>
  <c r="P1588" i="22"/>
  <c r="P1587" i="22"/>
  <c r="P1586" i="22"/>
  <c r="P1585" i="22"/>
  <c r="P1584" i="22"/>
  <c r="P1583" i="22"/>
  <c r="P1582" i="22"/>
  <c r="P1581" i="22"/>
  <c r="P1580" i="22"/>
  <c r="P1579" i="22"/>
  <c r="P1578" i="22"/>
  <c r="P1577" i="22"/>
  <c r="P1576" i="22"/>
  <c r="P1575" i="22"/>
  <c r="P1574" i="22"/>
  <c r="P1573" i="22"/>
  <c r="P1572" i="22"/>
  <c r="P1571" i="22"/>
  <c r="P1570" i="22"/>
  <c r="P1569" i="22"/>
  <c r="P1568" i="22"/>
  <c r="P1567" i="22"/>
  <c r="P1539" i="22"/>
  <c r="P1538" i="22"/>
  <c r="P1537" i="22"/>
  <c r="P1536" i="22"/>
  <c r="P1535" i="22"/>
  <c r="P1534" i="22"/>
  <c r="P1533" i="22"/>
  <c r="P1532" i="22"/>
  <c r="P1531" i="22"/>
  <c r="P1530" i="22"/>
  <c r="P1529" i="22"/>
  <c r="P1528" i="22"/>
  <c r="P1527" i="22"/>
  <c r="P1526" i="22"/>
  <c r="P1525" i="22"/>
  <c r="P1524" i="22"/>
  <c r="P1523" i="22"/>
  <c r="P1522" i="22"/>
  <c r="P1521" i="22"/>
  <c r="P1520" i="22"/>
  <c r="P1519" i="22"/>
  <c r="P1514" i="22"/>
  <c r="P1504" i="22"/>
  <c r="P1503" i="22"/>
  <c r="P1502" i="22"/>
  <c r="P1501" i="22"/>
  <c r="P1500" i="22"/>
  <c r="P1499" i="22"/>
  <c r="P1498" i="22"/>
  <c r="P1497" i="22"/>
  <c r="P1496" i="22"/>
  <c r="P1495" i="22"/>
  <c r="P1494" i="22"/>
  <c r="P1493" i="22"/>
  <c r="P1492" i="22"/>
  <c r="P1491" i="22"/>
  <c r="P1490" i="22"/>
  <c r="P1489" i="22"/>
  <c r="P1488" i="22"/>
  <c r="P1487" i="22"/>
  <c r="P1486" i="22"/>
  <c r="P1485" i="22"/>
  <c r="P1484" i="22"/>
  <c r="P1483" i="22"/>
  <c r="P1482" i="22"/>
  <c r="P1481" i="22"/>
  <c r="P1453" i="22"/>
  <c r="P1452" i="22"/>
  <c r="P1451" i="22"/>
  <c r="P1450" i="22"/>
  <c r="P1449" i="22"/>
  <c r="P1448" i="22"/>
  <c r="P1447" i="22"/>
  <c r="P1446" i="22"/>
  <c r="P1445" i="22"/>
  <c r="P1444" i="22"/>
  <c r="P1443" i="22"/>
  <c r="P1442" i="22"/>
  <c r="P1441" i="22"/>
  <c r="P1440" i="22"/>
  <c r="P1439" i="22"/>
  <c r="P1438" i="22"/>
  <c r="P1437" i="22"/>
  <c r="P1436" i="22"/>
  <c r="P1435" i="22"/>
  <c r="P1434" i="22"/>
  <c r="P1433" i="22"/>
  <c r="P1428" i="22"/>
  <c r="P1418" i="22"/>
  <c r="P1417" i="22"/>
  <c r="P1416" i="22"/>
  <c r="P1415" i="22"/>
  <c r="P1414" i="22"/>
  <c r="P1413" i="22"/>
  <c r="P1412" i="22"/>
  <c r="P1411" i="22"/>
  <c r="P1410" i="22"/>
  <c r="P1409" i="22"/>
  <c r="P1408" i="22"/>
  <c r="P1407" i="22"/>
  <c r="P1406" i="22"/>
  <c r="P1405" i="22"/>
  <c r="P1404" i="22"/>
  <c r="P1403" i="22"/>
  <c r="P1402" i="22"/>
  <c r="P1401" i="22"/>
  <c r="P1400" i="22"/>
  <c r="P1399" i="22"/>
  <c r="P1398" i="22"/>
  <c r="P1397" i="22"/>
  <c r="P1396" i="22"/>
  <c r="P1395" i="22"/>
  <c r="P1367" i="22"/>
  <c r="P1366" i="22"/>
  <c r="P1365" i="22"/>
  <c r="P1364" i="22"/>
  <c r="P1363" i="22"/>
  <c r="P1362" i="22"/>
  <c r="P1361" i="22"/>
  <c r="P1360" i="22"/>
  <c r="P1359" i="22"/>
  <c r="P1358" i="22"/>
  <c r="P1357" i="22"/>
  <c r="P1356" i="22"/>
  <c r="P1355" i="22"/>
  <c r="P1354" i="22"/>
  <c r="P1353" i="22"/>
  <c r="P1352" i="22"/>
  <c r="P1351" i="22"/>
  <c r="P1350" i="22"/>
  <c r="P1349" i="22"/>
  <c r="P1348" i="22"/>
  <c r="P1347" i="22"/>
  <c r="P1342" i="22"/>
  <c r="P1332" i="22"/>
  <c r="P1331" i="22"/>
  <c r="P1330" i="22"/>
  <c r="P1329" i="22"/>
  <c r="P1328" i="22"/>
  <c r="P1327" i="22"/>
  <c r="P1326" i="22"/>
  <c r="P1325" i="22"/>
  <c r="P1324" i="22"/>
  <c r="P1323" i="22"/>
  <c r="P1322" i="22"/>
  <c r="P1321" i="22"/>
  <c r="P1320" i="22"/>
  <c r="P1319" i="22"/>
  <c r="P1318" i="22"/>
  <c r="P1317" i="22"/>
  <c r="P1316" i="22"/>
  <c r="P1315" i="22"/>
  <c r="P1314" i="22"/>
  <c r="P1313" i="22"/>
  <c r="P1312" i="22"/>
  <c r="P1311" i="22"/>
  <c r="P1310" i="22"/>
  <c r="P1309" i="22"/>
  <c r="P1281" i="22"/>
  <c r="P1280" i="22"/>
  <c r="P1279" i="22"/>
  <c r="P1278" i="22"/>
  <c r="P1277" i="22"/>
  <c r="P1276" i="22"/>
  <c r="P1275" i="22"/>
  <c r="P1274" i="22"/>
  <c r="P1273" i="22"/>
  <c r="P1272" i="22"/>
  <c r="P1271" i="22"/>
  <c r="P1270" i="22"/>
  <c r="P1269" i="22"/>
  <c r="P1268" i="22"/>
  <c r="P1267" i="22"/>
  <c r="P1266" i="22"/>
  <c r="P1265" i="22"/>
  <c r="P1264" i="22"/>
  <c r="P1263" i="22"/>
  <c r="P1262" i="22"/>
  <c r="P1261" i="22"/>
  <c r="P1256" i="22"/>
  <c r="P1246" i="22"/>
  <c r="P1245" i="22"/>
  <c r="P1244" i="22"/>
  <c r="P1243" i="22"/>
  <c r="P1242" i="22"/>
  <c r="P1241" i="22"/>
  <c r="P1240" i="22"/>
  <c r="P1239" i="22"/>
  <c r="P1238" i="22"/>
  <c r="P1237" i="22"/>
  <c r="P1236" i="22"/>
  <c r="P1235" i="22"/>
  <c r="P1234" i="22"/>
  <c r="P1233" i="22"/>
  <c r="P1232" i="22"/>
  <c r="P1231" i="22"/>
  <c r="P1230" i="22"/>
  <c r="P1229" i="22"/>
  <c r="P1228" i="22"/>
  <c r="P1227" i="22"/>
  <c r="P1226" i="22"/>
  <c r="P1225" i="22"/>
  <c r="P1224" i="22"/>
  <c r="P1223" i="22"/>
  <c r="P1195" i="22"/>
  <c r="P1194" i="22"/>
  <c r="P1193" i="22"/>
  <c r="P1192" i="22"/>
  <c r="P1191" i="22"/>
  <c r="P1190" i="22"/>
  <c r="P1189" i="22"/>
  <c r="P1188" i="22"/>
  <c r="P1187" i="22"/>
  <c r="P1186" i="22"/>
  <c r="P1185" i="22"/>
  <c r="P1184" i="22"/>
  <c r="P1183" i="22"/>
  <c r="P1182" i="22"/>
  <c r="P1181" i="22"/>
  <c r="P1180" i="22"/>
  <c r="P1179" i="22"/>
  <c r="P1178" i="22"/>
  <c r="P1177" i="22"/>
  <c r="P1176" i="22"/>
  <c r="P1175" i="22"/>
  <c r="P1170" i="22"/>
  <c r="P1160" i="22"/>
  <c r="P1159" i="22"/>
  <c r="P1158" i="22"/>
  <c r="P1157" i="22"/>
  <c r="P1156" i="22"/>
  <c r="P1155" i="22"/>
  <c r="P1154" i="22"/>
  <c r="P1153" i="22"/>
  <c r="P1152" i="22"/>
  <c r="P1151" i="22"/>
  <c r="P1150" i="22"/>
  <c r="P1149" i="22"/>
  <c r="P1148" i="22"/>
  <c r="P1147" i="22"/>
  <c r="P1146" i="22"/>
  <c r="P1145" i="22"/>
  <c r="P1144" i="22"/>
  <c r="P1143" i="22"/>
  <c r="P1142" i="22"/>
  <c r="P1141" i="22"/>
  <c r="P1140" i="22"/>
  <c r="P1139" i="22"/>
  <c r="P1138" i="22"/>
  <c r="P1137" i="22"/>
  <c r="P1109" i="22"/>
  <c r="P1108" i="22"/>
  <c r="P1107" i="22"/>
  <c r="P1106" i="22"/>
  <c r="P1105" i="22"/>
  <c r="P1104" i="22"/>
  <c r="P1103" i="22"/>
  <c r="P1102" i="22"/>
  <c r="P1101" i="22"/>
  <c r="P1100" i="22"/>
  <c r="P1099" i="22"/>
  <c r="P1098" i="22"/>
  <c r="P1097" i="22"/>
  <c r="P1096" i="22"/>
  <c r="P1095" i="22"/>
  <c r="P1094" i="22"/>
  <c r="P1093" i="22"/>
  <c r="P1092" i="22"/>
  <c r="P1091" i="22"/>
  <c r="P1090" i="22"/>
  <c r="P1089" i="22"/>
  <c r="P1084" i="22"/>
  <c r="P1074" i="22"/>
  <c r="P1073" i="22"/>
  <c r="P1072" i="22"/>
  <c r="P1071" i="22"/>
  <c r="P1070" i="22"/>
  <c r="P1069" i="22"/>
  <c r="P1068" i="22"/>
  <c r="P1067" i="22"/>
  <c r="P1066" i="22"/>
  <c r="P1065" i="22"/>
  <c r="P1064" i="22"/>
  <c r="P1063" i="22"/>
  <c r="P1062" i="22"/>
  <c r="P1061" i="22"/>
  <c r="P1060" i="22"/>
  <c r="P1059" i="22"/>
  <c r="P1058" i="22"/>
  <c r="P1057" i="22"/>
  <c r="P1056" i="22"/>
  <c r="P1055" i="22"/>
  <c r="P1054" i="22"/>
  <c r="P1053" i="22"/>
  <c r="P1052" i="22"/>
  <c r="P1051" i="22"/>
  <c r="P1023" i="22"/>
  <c r="P1022" i="22"/>
  <c r="P1021" i="22"/>
  <c r="P1020" i="22"/>
  <c r="P1019" i="22"/>
  <c r="P1018" i="22"/>
  <c r="P1017" i="22"/>
  <c r="P1016" i="22"/>
  <c r="P1015" i="22"/>
  <c r="P1014" i="22"/>
  <c r="P1013" i="22"/>
  <c r="P1012" i="22"/>
  <c r="P1011" i="22"/>
  <c r="P1010" i="22"/>
  <c r="P1009" i="22"/>
  <c r="P1008" i="22"/>
  <c r="P1007" i="22"/>
  <c r="P1006" i="22"/>
  <c r="P1005" i="22"/>
  <c r="P1004" i="22"/>
  <c r="P1003" i="22"/>
  <c r="P998" i="22"/>
  <c r="P988" i="22"/>
  <c r="P987" i="22"/>
  <c r="P986" i="22"/>
  <c r="P985" i="22"/>
  <c r="P984" i="22"/>
  <c r="P983" i="22"/>
  <c r="P982" i="22"/>
  <c r="P981" i="22"/>
  <c r="P980" i="22"/>
  <c r="P979" i="22"/>
  <c r="P978" i="22"/>
  <c r="P977" i="22"/>
  <c r="P976" i="22"/>
  <c r="P975" i="22"/>
  <c r="P974" i="22"/>
  <c r="P973" i="22"/>
  <c r="P972" i="22"/>
  <c r="P971" i="22"/>
  <c r="P970" i="22"/>
  <c r="P969" i="22"/>
  <c r="P968" i="22"/>
  <c r="P967" i="22"/>
  <c r="P966" i="22"/>
  <c r="P965" i="22"/>
  <c r="P937" i="22"/>
  <c r="P936" i="22"/>
  <c r="P935" i="22"/>
  <c r="P934" i="22"/>
  <c r="P933" i="22"/>
  <c r="P932" i="22"/>
  <c r="P931" i="22"/>
  <c r="P930" i="22"/>
  <c r="P929" i="22"/>
  <c r="P928" i="22"/>
  <c r="P927" i="22"/>
  <c r="P926" i="22"/>
  <c r="P925" i="22"/>
  <c r="P924" i="22"/>
  <c r="P923" i="22"/>
  <c r="P922" i="22"/>
  <c r="P921" i="22"/>
  <c r="P920" i="22"/>
  <c r="P919" i="22"/>
  <c r="P918" i="22"/>
  <c r="P917" i="22"/>
  <c r="P912" i="22"/>
  <c r="P902" i="22"/>
  <c r="P901" i="22"/>
  <c r="P900" i="22"/>
  <c r="P899" i="22"/>
  <c r="P898" i="22"/>
  <c r="P897" i="22"/>
  <c r="P896" i="22"/>
  <c r="P895" i="22"/>
  <c r="P894" i="22"/>
  <c r="P893" i="22"/>
  <c r="P892" i="22"/>
  <c r="P891" i="22"/>
  <c r="P890" i="22"/>
  <c r="P889" i="22"/>
  <c r="P888" i="22"/>
  <c r="P887" i="22"/>
  <c r="P886" i="22"/>
  <c r="P885" i="22"/>
  <c r="P884" i="22"/>
  <c r="P883" i="22"/>
  <c r="P882" i="22"/>
  <c r="P881" i="22"/>
  <c r="P880" i="22"/>
  <c r="P879" i="22"/>
  <c r="P851" i="22"/>
  <c r="P850" i="22"/>
  <c r="P849" i="22"/>
  <c r="P848" i="22"/>
  <c r="P847" i="22"/>
  <c r="P846" i="22"/>
  <c r="P845" i="22"/>
  <c r="P844" i="22"/>
  <c r="P843" i="22"/>
  <c r="P842" i="22"/>
  <c r="P841" i="22"/>
  <c r="P840" i="22"/>
  <c r="P839" i="22"/>
  <c r="P838" i="22"/>
  <c r="P837" i="22"/>
  <c r="P836" i="22"/>
  <c r="P835" i="22"/>
  <c r="P834" i="22"/>
  <c r="P833" i="22"/>
  <c r="P832" i="22"/>
  <c r="P831" i="22"/>
  <c r="P826" i="22"/>
  <c r="P816" i="22"/>
  <c r="P815" i="22"/>
  <c r="P814" i="22"/>
  <c r="P813" i="22"/>
  <c r="P812" i="22"/>
  <c r="P811" i="22"/>
  <c r="P810" i="22"/>
  <c r="P809" i="22"/>
  <c r="P808" i="22"/>
  <c r="P807" i="22"/>
  <c r="P806" i="22"/>
  <c r="P805" i="22"/>
  <c r="P804" i="22"/>
  <c r="P803" i="22"/>
  <c r="P802" i="22"/>
  <c r="P801" i="22"/>
  <c r="P800" i="22"/>
  <c r="P799" i="22"/>
  <c r="P798" i="22"/>
  <c r="P797" i="22"/>
  <c r="P796" i="22"/>
  <c r="P795" i="22"/>
  <c r="P794" i="22"/>
  <c r="P793" i="22"/>
  <c r="P765" i="22"/>
  <c r="P764" i="22"/>
  <c r="P763" i="22"/>
  <c r="P762" i="22"/>
  <c r="P761" i="22"/>
  <c r="P760" i="22"/>
  <c r="P759" i="22"/>
  <c r="P758" i="22"/>
  <c r="P757" i="22"/>
  <c r="P756" i="22"/>
  <c r="P755" i="22"/>
  <c r="P754" i="22"/>
  <c r="P753" i="22"/>
  <c r="P752" i="22"/>
  <c r="P751" i="22"/>
  <c r="P750" i="22"/>
  <c r="P749" i="22"/>
  <c r="P748" i="22"/>
  <c r="P747" i="22"/>
  <c r="P746" i="22"/>
  <c r="P745" i="22"/>
  <c r="P740" i="22"/>
  <c r="P730" i="22"/>
  <c r="P729" i="22"/>
  <c r="P728" i="22"/>
  <c r="P727" i="22"/>
  <c r="P726" i="22"/>
  <c r="P725" i="22"/>
  <c r="P724" i="22"/>
  <c r="P723" i="22"/>
  <c r="P722" i="22"/>
  <c r="P721" i="22"/>
  <c r="P720" i="22"/>
  <c r="P719" i="22"/>
  <c r="P718" i="22"/>
  <c r="P717" i="22"/>
  <c r="P716" i="22"/>
  <c r="P715" i="22"/>
  <c r="P714" i="22"/>
  <c r="P713" i="22"/>
  <c r="P712" i="22"/>
  <c r="P711" i="22"/>
  <c r="P710" i="22"/>
  <c r="P709" i="22"/>
  <c r="P708" i="22"/>
  <c r="P707" i="22"/>
  <c r="P679" i="22"/>
  <c r="P678" i="22"/>
  <c r="P677" i="22"/>
  <c r="P676" i="22"/>
  <c r="P675" i="22"/>
  <c r="P674" i="22"/>
  <c r="P673" i="22"/>
  <c r="P672" i="22"/>
  <c r="P671" i="22"/>
  <c r="P670" i="22"/>
  <c r="P669" i="22"/>
  <c r="P668" i="22"/>
  <c r="P667" i="22"/>
  <c r="P666" i="22"/>
  <c r="P665" i="22"/>
  <c r="P664" i="22"/>
  <c r="P663" i="22"/>
  <c r="P662" i="22"/>
  <c r="P661" i="22"/>
  <c r="P660" i="22"/>
  <c r="P659" i="22"/>
  <c r="P654" i="22"/>
  <c r="P644" i="22"/>
  <c r="P643" i="22"/>
  <c r="P642" i="22"/>
  <c r="P641" i="22"/>
  <c r="P640" i="22"/>
  <c r="P639" i="22"/>
  <c r="P638" i="22"/>
  <c r="P637" i="22"/>
  <c r="P636" i="22"/>
  <c r="P635" i="22"/>
  <c r="P634" i="22"/>
  <c r="P633" i="22"/>
  <c r="P632" i="22"/>
  <c r="P631" i="22"/>
  <c r="P630" i="22"/>
  <c r="P629" i="22"/>
  <c r="P628" i="22"/>
  <c r="P627" i="22"/>
  <c r="P626" i="22"/>
  <c r="P625" i="22"/>
  <c r="P624" i="22"/>
  <c r="P623" i="22"/>
  <c r="P622" i="22"/>
  <c r="P621" i="22"/>
  <c r="P593" i="22"/>
  <c r="P592" i="22"/>
  <c r="P591" i="22"/>
  <c r="P590" i="22"/>
  <c r="P589" i="22"/>
  <c r="P588" i="22"/>
  <c r="P587" i="22"/>
  <c r="P586" i="22"/>
  <c r="P585" i="22"/>
  <c r="P584" i="22"/>
  <c r="P583" i="22"/>
  <c r="P582" i="22"/>
  <c r="P581" i="22"/>
  <c r="P580" i="22"/>
  <c r="P579" i="22"/>
  <c r="P578" i="22"/>
  <c r="P577" i="22"/>
  <c r="P576" i="22"/>
  <c r="P575" i="22"/>
  <c r="P574" i="22"/>
  <c r="P573" i="22"/>
  <c r="P568" i="22"/>
  <c r="P558" i="22"/>
  <c r="P557" i="22"/>
  <c r="P556" i="22"/>
  <c r="P555" i="22"/>
  <c r="P554" i="22"/>
  <c r="P553" i="22"/>
  <c r="P552" i="22"/>
  <c r="P551" i="22"/>
  <c r="P550" i="22"/>
  <c r="P549" i="22"/>
  <c r="P548" i="22"/>
  <c r="P547" i="22"/>
  <c r="P546" i="22"/>
  <c r="P545" i="22"/>
  <c r="P544" i="22"/>
  <c r="P543" i="22"/>
  <c r="P542" i="22"/>
  <c r="P541" i="22"/>
  <c r="P540" i="22"/>
  <c r="P539" i="22"/>
  <c r="P538" i="22"/>
  <c r="P537" i="22"/>
  <c r="P536" i="22"/>
  <c r="P535" i="22"/>
  <c r="P507" i="22"/>
  <c r="P506" i="22"/>
  <c r="P505" i="22"/>
  <c r="P504" i="22"/>
  <c r="P503" i="22"/>
  <c r="P502" i="22"/>
  <c r="P501" i="22"/>
  <c r="P500" i="22"/>
  <c r="P499" i="22"/>
  <c r="P498" i="22"/>
  <c r="P497" i="22"/>
  <c r="P496" i="22"/>
  <c r="P495" i="22"/>
  <c r="P494" i="22"/>
  <c r="P493" i="22"/>
  <c r="P492" i="22"/>
  <c r="P491" i="22"/>
  <c r="P490" i="22"/>
  <c r="P489" i="22"/>
  <c r="P488" i="22"/>
  <c r="P487" i="22"/>
  <c r="P482" i="22"/>
  <c r="P472" i="22"/>
  <c r="P471" i="22"/>
  <c r="P470" i="22"/>
  <c r="P469" i="22"/>
  <c r="P468" i="22"/>
  <c r="P467" i="22"/>
  <c r="P466" i="22"/>
  <c r="P465" i="22"/>
  <c r="P464" i="22"/>
  <c r="P463" i="22"/>
  <c r="P462" i="22"/>
  <c r="P461" i="22"/>
  <c r="P460" i="22"/>
  <c r="P459" i="22"/>
  <c r="P458" i="22"/>
  <c r="P457" i="22"/>
  <c r="P456" i="22"/>
  <c r="P455" i="22"/>
  <c r="P454" i="22"/>
  <c r="P453" i="22"/>
  <c r="P452" i="22"/>
  <c r="P451" i="22"/>
  <c r="P450" i="22"/>
  <c r="P449" i="22"/>
  <c r="P421" i="22"/>
  <c r="P420" i="22"/>
  <c r="P419" i="22"/>
  <c r="P418" i="22"/>
  <c r="P417" i="22"/>
  <c r="P416" i="22"/>
  <c r="P415" i="22"/>
  <c r="P414" i="22"/>
  <c r="P413" i="22"/>
  <c r="P412" i="22"/>
  <c r="P411" i="22"/>
  <c r="P410" i="22"/>
  <c r="P409" i="22"/>
  <c r="P408" i="22"/>
  <c r="P407" i="22"/>
  <c r="P406" i="22"/>
  <c r="P405" i="22"/>
  <c r="P404" i="22"/>
  <c r="P403" i="22"/>
  <c r="P402" i="22"/>
  <c r="P401" i="22"/>
  <c r="P396" i="22"/>
  <c r="P386" i="22"/>
  <c r="P385" i="22"/>
  <c r="P384" i="22"/>
  <c r="P383" i="22"/>
  <c r="P382" i="22"/>
  <c r="P381" i="22"/>
  <c r="P380" i="22"/>
  <c r="P379" i="22"/>
  <c r="P378" i="22"/>
  <c r="P377" i="22"/>
  <c r="P376" i="22"/>
  <c r="P375" i="22"/>
  <c r="P374" i="22"/>
  <c r="P373" i="22"/>
  <c r="P372" i="22"/>
  <c r="P371" i="22"/>
  <c r="P370" i="22"/>
  <c r="P369" i="22"/>
  <c r="P368" i="22"/>
  <c r="P367" i="22"/>
  <c r="P366" i="22"/>
  <c r="P365" i="22"/>
  <c r="P364" i="22"/>
  <c r="P363" i="22"/>
  <c r="P335" i="22"/>
  <c r="P334" i="22"/>
  <c r="P333" i="22"/>
  <c r="P332" i="22"/>
  <c r="P331" i="22"/>
  <c r="P330" i="22"/>
  <c r="P329" i="22"/>
  <c r="P328" i="22"/>
  <c r="P327" i="22"/>
  <c r="P326" i="22"/>
  <c r="P325" i="22"/>
  <c r="P324" i="22"/>
  <c r="P323" i="22"/>
  <c r="P322" i="22"/>
  <c r="P321" i="22"/>
  <c r="P320" i="22"/>
  <c r="P319" i="22"/>
  <c r="P318" i="22"/>
  <c r="P317" i="22"/>
  <c r="P316" i="22"/>
  <c r="P315" i="22"/>
  <c r="P310" i="22"/>
  <c r="P300" i="22"/>
  <c r="P299" i="22"/>
  <c r="P298" i="22"/>
  <c r="P297" i="22"/>
  <c r="P296" i="22"/>
  <c r="P295" i="22"/>
  <c r="P294" i="22"/>
  <c r="P293" i="22"/>
  <c r="P292" i="22"/>
  <c r="P291" i="22"/>
  <c r="P290" i="22"/>
  <c r="P289" i="22"/>
  <c r="P288" i="22"/>
  <c r="P287" i="22"/>
  <c r="P286" i="22"/>
  <c r="P285" i="22"/>
  <c r="P284" i="22"/>
  <c r="P283" i="22"/>
  <c r="P282" i="22"/>
  <c r="P281" i="22"/>
  <c r="P280" i="22"/>
  <c r="P279" i="22"/>
  <c r="P278" i="22"/>
  <c r="P277" i="22"/>
  <c r="P249" i="22"/>
  <c r="P248" i="22"/>
  <c r="P247" i="22"/>
  <c r="P246" i="22"/>
  <c r="P245" i="22"/>
  <c r="P244" i="22"/>
  <c r="P243" i="22"/>
  <c r="P242" i="22"/>
  <c r="P241" i="22"/>
  <c r="P240" i="22"/>
  <c r="P239" i="22"/>
  <c r="P238" i="22"/>
  <c r="P237" i="22"/>
  <c r="P236" i="22"/>
  <c r="P235" i="22"/>
  <c r="P234" i="22"/>
  <c r="P233" i="22"/>
  <c r="P232" i="22"/>
  <c r="P231" i="22"/>
  <c r="P230" i="22"/>
  <c r="P229" i="22"/>
  <c r="P224" i="22"/>
  <c r="P214" i="22"/>
  <c r="P213" i="22"/>
  <c r="P212" i="22"/>
  <c r="P211" i="22"/>
  <c r="P210" i="22"/>
  <c r="P209" i="22"/>
  <c r="P208" i="22"/>
  <c r="P207" i="22"/>
  <c r="P206" i="22"/>
  <c r="P205" i="22"/>
  <c r="P204" i="22"/>
  <c r="P203" i="22"/>
  <c r="P202" i="22"/>
  <c r="P201" i="22"/>
  <c r="P200" i="22"/>
  <c r="P199" i="22"/>
  <c r="P198" i="22"/>
  <c r="P197" i="22"/>
  <c r="P196" i="22"/>
  <c r="P195" i="22"/>
  <c r="P194" i="22"/>
  <c r="P193" i="22"/>
  <c r="P192" i="22"/>
  <c r="P191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38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2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6" i="22"/>
  <c r="P12" i="22"/>
  <c r="AG121" i="23"/>
  <c r="AG114" i="23"/>
  <c r="AG91" i="23"/>
  <c r="AG92" i="23"/>
  <c r="AG93" i="23"/>
  <c r="AG94" i="23"/>
  <c r="AG95" i="23"/>
  <c r="AG96" i="23"/>
  <c r="AG97" i="23"/>
  <c r="AG90" i="23"/>
  <c r="AG89" i="23"/>
  <c r="AG85" i="23"/>
  <c r="AG71" i="23"/>
  <c r="AG72" i="23"/>
  <c r="AG73" i="23"/>
  <c r="AG74" i="23"/>
  <c r="AG75" i="23"/>
  <c r="AG76" i="23"/>
  <c r="AG77" i="23"/>
  <c r="AG78" i="23"/>
  <c r="AG79" i="23"/>
  <c r="AG80" i="23"/>
  <c r="AG81" i="23"/>
  <c r="AG70" i="23"/>
  <c r="AG47" i="23"/>
  <c r="AG42" i="23"/>
  <c r="AG41" i="23"/>
  <c r="AG40" i="23"/>
  <c r="AG37" i="23"/>
  <c r="AG36" i="23"/>
  <c r="AG35" i="23"/>
  <c r="AG33" i="23"/>
  <c r="AG31" i="23"/>
  <c r="AG28" i="23"/>
  <c r="AG27" i="23"/>
  <c r="AG26" i="23"/>
  <c r="AG24" i="23"/>
  <c r="AG22" i="23"/>
  <c r="AG17" i="23"/>
  <c r="AG14" i="23"/>
  <c r="BB1" i="4" l="1"/>
  <c r="AZ1" i="4"/>
  <c r="AP1" i="4"/>
  <c r="AN1" i="4"/>
  <c r="CJ30" i="4"/>
  <c r="CJ31" i="4"/>
  <c r="CB28" i="4"/>
  <c r="CB26" i="4"/>
  <c r="CA26" i="4"/>
  <c r="N1269" i="24"/>
  <c r="N1222" i="24"/>
  <c r="N1175" i="24"/>
  <c r="N1128" i="24"/>
  <c r="N1081" i="24"/>
  <c r="N1034" i="24"/>
  <c r="N987" i="24"/>
  <c r="N940" i="24"/>
  <c r="N893" i="24"/>
  <c r="N846" i="24"/>
  <c r="N799" i="24"/>
  <c r="N752" i="24"/>
  <c r="N705" i="24"/>
  <c r="N658" i="24"/>
  <c r="N611" i="24"/>
  <c r="N564" i="24"/>
  <c r="N517" i="24"/>
  <c r="N470" i="24"/>
  <c r="N423" i="24"/>
  <c r="N376" i="24"/>
  <c r="N329" i="24"/>
  <c r="N282" i="24"/>
  <c r="N235" i="24"/>
  <c r="N188" i="24"/>
  <c r="N141" i="24"/>
  <c r="N94" i="24"/>
  <c r="N47" i="24"/>
  <c r="AO93" i="41"/>
  <c r="AO92" i="43"/>
  <c r="AO110" i="42"/>
  <c r="O97" i="20"/>
  <c r="N74" i="30"/>
  <c r="AE179" i="50"/>
  <c r="N40" i="19"/>
  <c r="AE134" i="27"/>
  <c r="N2321" i="22"/>
  <c r="N2235" i="22"/>
  <c r="N2149" i="22"/>
  <c r="N2063" i="22"/>
  <c r="N1977" i="22"/>
  <c r="N1805" i="22"/>
  <c r="N1719" i="22"/>
  <c r="N1633" i="22"/>
  <c r="N1547" i="22"/>
  <c r="N1461" i="22"/>
  <c r="N1375" i="22"/>
  <c r="N1289" i="22"/>
  <c r="N1203" i="22"/>
  <c r="N1117" i="22"/>
  <c r="N1031" i="22"/>
  <c r="N945" i="22"/>
  <c r="N859" i="22"/>
  <c r="N773" i="22"/>
  <c r="N687" i="22"/>
  <c r="N601" i="22"/>
  <c r="N515" i="22"/>
  <c r="N429" i="22"/>
  <c r="N343" i="22"/>
  <c r="N257" i="22"/>
  <c r="N171" i="22"/>
  <c r="N85" i="22"/>
  <c r="X7" i="50"/>
  <c r="E20" i="4" l="1"/>
  <c r="E19" i="4"/>
  <c r="Z80" i="50" l="1"/>
  <c r="Z79" i="50"/>
  <c r="Z73" i="50"/>
  <c r="Z70" i="50"/>
  <c r="Z67" i="50"/>
  <c r="Z64" i="50"/>
  <c r="Z63" i="50"/>
  <c r="Z60" i="50"/>
  <c r="Z56" i="50"/>
  <c r="Z55" i="50"/>
  <c r="Z54" i="50"/>
  <c r="Z53" i="50"/>
  <c r="Z52" i="50"/>
  <c r="T18" i="4" l="1"/>
  <c r="T17" i="4"/>
  <c r="T16" i="4"/>
  <c r="T15" i="4"/>
  <c r="B175" i="50" l="1"/>
  <c r="AF100" i="50"/>
  <c r="AC100" i="50"/>
  <c r="Y98" i="50"/>
  <c r="AF98" i="50" s="1"/>
  <c r="CB10" i="4" s="1"/>
  <c r="U97" i="50"/>
  <c r="AC97" i="50" s="1"/>
  <c r="U96" i="50"/>
  <c r="AC96" i="50" s="1"/>
  <c r="U95" i="50"/>
  <c r="AC95" i="50" s="1"/>
  <c r="U94" i="50"/>
  <c r="AC94" i="50" s="1"/>
  <c r="U93" i="50"/>
  <c r="AC93" i="50" s="1"/>
  <c r="U92" i="50"/>
  <c r="AC92" i="50" s="1"/>
  <c r="U91" i="50"/>
  <c r="AC91" i="50" s="1"/>
  <c r="U90" i="50"/>
  <c r="AC90" i="50" s="1"/>
  <c r="AF89" i="50"/>
  <c r="CB18" i="4" s="1"/>
  <c r="U89" i="50"/>
  <c r="AC89" i="50" s="1"/>
  <c r="U88" i="50"/>
  <c r="AC88" i="50" s="1"/>
  <c r="U87" i="50"/>
  <c r="AC87" i="50" s="1"/>
  <c r="U86" i="50"/>
  <c r="AC86" i="50" s="1"/>
  <c r="V81" i="50"/>
  <c r="AG10" i="4" s="1"/>
  <c r="AC80" i="50"/>
  <c r="AC79" i="50"/>
  <c r="V76" i="50"/>
  <c r="AG8" i="4" s="1"/>
  <c r="V73" i="50"/>
  <c r="R73" i="50"/>
  <c r="V70" i="50"/>
  <c r="R70" i="50"/>
  <c r="V67" i="50"/>
  <c r="R67" i="50"/>
  <c r="R64" i="50"/>
  <c r="V63" i="50"/>
  <c r="V64" i="50" s="1"/>
  <c r="R63" i="50"/>
  <c r="V60" i="50"/>
  <c r="R60" i="50"/>
  <c r="V57" i="50"/>
  <c r="AG6" i="4" s="1"/>
  <c r="AC56" i="50"/>
  <c r="AC55" i="50"/>
  <c r="AC54" i="50"/>
  <c r="AC53" i="50"/>
  <c r="AC52" i="50"/>
  <c r="AF31" i="50"/>
  <c r="CB5" i="4" s="1"/>
  <c r="AF22" i="50"/>
  <c r="CB4" i="4" s="1"/>
  <c r="AF14" i="50"/>
  <c r="CB3" i="4" s="1"/>
  <c r="F10" i="50"/>
  <c r="A2" i="50"/>
  <c r="AC81" i="50" l="1"/>
  <c r="AF88" i="50" s="1"/>
  <c r="CB17" i="4" s="1"/>
  <c r="AC73" i="50"/>
  <c r="AC70" i="50"/>
  <c r="AC67" i="50"/>
  <c r="AC64" i="50"/>
  <c r="AC63" i="50"/>
  <c r="AC60" i="50"/>
  <c r="AC57" i="50"/>
  <c r="AF86" i="50" s="1"/>
  <c r="CB15" i="4" s="1"/>
  <c r="AC98" i="50"/>
  <c r="AC76" i="50" l="1"/>
  <c r="AF101" i="50"/>
  <c r="CB19" i="4" s="1"/>
  <c r="H100" i="50"/>
  <c r="AF87" i="50" l="1"/>
  <c r="CB16" i="4" s="1"/>
  <c r="AF12" i="50"/>
  <c r="CB29" i="4" s="1"/>
  <c r="AL8" i="41"/>
  <c r="AC46" i="50" s="1"/>
  <c r="AG12" i="43"/>
  <c r="B12" i="43"/>
  <c r="AQ12" i="43" l="1"/>
  <c r="BL1" i="4" s="1"/>
  <c r="B89" i="43"/>
  <c r="AP23" i="43"/>
  <c r="AJ8" i="43"/>
  <c r="Q42" i="42" s="1"/>
  <c r="B108" i="42"/>
  <c r="AP85" i="42"/>
  <c r="CJ40" i="4" s="1"/>
  <c r="CJ2" i="4" s="1"/>
  <c r="A54" i="42"/>
  <c r="G12" i="42"/>
  <c r="G11" i="42"/>
  <c r="G10" i="42"/>
  <c r="B55" i="20" l="1"/>
  <c r="C56" i="20" s="1"/>
  <c r="V7" i="27"/>
  <c r="V7" i="23"/>
  <c r="C57" i="20" l="1"/>
  <c r="DV2" i="4" l="1"/>
  <c r="DS2" i="4"/>
  <c r="DS12" i="4" s="1"/>
  <c r="DP2" i="4"/>
  <c r="DP8" i="4" s="1"/>
  <c r="DR8" i="4" s="1"/>
  <c r="DM2" i="4"/>
  <c r="DM12" i="4" s="1"/>
  <c r="DJ2" i="4"/>
  <c r="DJ13" i="4" s="1"/>
  <c r="DG2" i="4"/>
  <c r="DG12" i="4" s="1"/>
  <c r="DA12" i="4"/>
  <c r="DD13" i="4"/>
  <c r="DP5" i="4" l="1"/>
  <c r="DR5" i="4" s="1"/>
  <c r="DP9" i="4"/>
  <c r="DR9" i="4" s="1"/>
  <c r="DP13" i="4"/>
  <c r="DP6" i="4"/>
  <c r="DR6" i="4" s="1"/>
  <c r="DP10" i="4"/>
  <c r="DR10" i="4" s="1"/>
  <c r="DP3" i="4"/>
  <c r="DR3" i="4" s="1"/>
  <c r="DP7" i="4"/>
  <c r="DR7" i="4" s="1"/>
  <c r="DP11" i="4"/>
  <c r="DR11" i="4" s="1"/>
  <c r="DP4" i="4"/>
  <c r="DR4" i="4" s="1"/>
  <c r="DV13" i="4"/>
  <c r="DV3" i="4"/>
  <c r="DX3" i="4" s="1"/>
  <c r="DV4" i="4"/>
  <c r="DX4" i="4" s="1"/>
  <c r="DV5" i="4"/>
  <c r="DX5" i="4" s="1"/>
  <c r="DV6" i="4"/>
  <c r="DX6" i="4" s="1"/>
  <c r="DV7" i="4"/>
  <c r="DX7" i="4" s="1"/>
  <c r="DV8" i="4"/>
  <c r="DX8" i="4" s="1"/>
  <c r="DV9" i="4"/>
  <c r="DX9" i="4" s="1"/>
  <c r="DV10" i="4"/>
  <c r="DX10" i="4" s="1"/>
  <c r="DV11" i="4"/>
  <c r="DX11" i="4" s="1"/>
  <c r="DV12" i="4"/>
  <c r="DX12" i="4" s="1"/>
  <c r="DS3" i="4"/>
  <c r="DU3" i="4" s="1"/>
  <c r="DS4" i="4"/>
  <c r="DU4" i="4" s="1"/>
  <c r="DS5" i="4"/>
  <c r="DU5" i="4" s="1"/>
  <c r="DS6" i="4"/>
  <c r="DU6" i="4" s="1"/>
  <c r="DS7" i="4"/>
  <c r="DU7" i="4" s="1"/>
  <c r="DS8" i="4"/>
  <c r="DU8" i="4" s="1"/>
  <c r="DS9" i="4"/>
  <c r="DU9" i="4" s="1"/>
  <c r="DS10" i="4"/>
  <c r="DU10" i="4" s="1"/>
  <c r="DS11" i="4"/>
  <c r="DU11" i="4" s="1"/>
  <c r="DP12" i="4"/>
  <c r="DR12" i="4" s="1"/>
  <c r="DM3" i="4"/>
  <c r="DO3" i="4" s="1"/>
  <c r="DM4" i="4"/>
  <c r="DO4" i="4" s="1"/>
  <c r="DM5" i="4"/>
  <c r="DO5" i="4" s="1"/>
  <c r="DM6" i="4"/>
  <c r="DO6" i="4" s="1"/>
  <c r="DM7" i="4"/>
  <c r="DO7" i="4" s="1"/>
  <c r="DM8" i="4"/>
  <c r="DO8" i="4" s="1"/>
  <c r="DM9" i="4"/>
  <c r="DO9" i="4" s="1"/>
  <c r="DM10" i="4"/>
  <c r="DO10" i="4" s="1"/>
  <c r="DM11" i="4"/>
  <c r="DO11" i="4" s="1"/>
  <c r="DJ3" i="4"/>
  <c r="DL3" i="4" s="1"/>
  <c r="DJ4" i="4"/>
  <c r="DL4" i="4" s="1"/>
  <c r="DJ5" i="4"/>
  <c r="DL5" i="4" s="1"/>
  <c r="DJ6" i="4"/>
  <c r="DL6" i="4" s="1"/>
  <c r="DJ7" i="4"/>
  <c r="DL7" i="4" s="1"/>
  <c r="DJ8" i="4"/>
  <c r="DL8" i="4" s="1"/>
  <c r="DJ9" i="4"/>
  <c r="DL9" i="4" s="1"/>
  <c r="DJ10" i="4"/>
  <c r="DL10" i="4" s="1"/>
  <c r="DJ11" i="4"/>
  <c r="DL11" i="4" s="1"/>
  <c r="DJ12" i="4"/>
  <c r="DL12" i="4" s="1"/>
  <c r="DG3" i="4"/>
  <c r="DI3" i="4" s="1"/>
  <c r="DG4" i="4"/>
  <c r="DI4" i="4" s="1"/>
  <c r="DG5" i="4"/>
  <c r="DI5" i="4" s="1"/>
  <c r="DG6" i="4"/>
  <c r="DI6" i="4" s="1"/>
  <c r="DG7" i="4"/>
  <c r="DI7" i="4" s="1"/>
  <c r="DG8" i="4"/>
  <c r="DI8" i="4" s="1"/>
  <c r="DG9" i="4"/>
  <c r="DI9" i="4" s="1"/>
  <c r="DG10" i="4"/>
  <c r="DI10" i="4" s="1"/>
  <c r="DG11" i="4"/>
  <c r="DI11" i="4" s="1"/>
  <c r="DD3" i="4"/>
  <c r="DF3" i="4" s="1"/>
  <c r="DD4" i="4"/>
  <c r="DF4" i="4" s="1"/>
  <c r="DD5" i="4"/>
  <c r="DF5" i="4" s="1"/>
  <c r="DD6" i="4"/>
  <c r="DF6" i="4" s="1"/>
  <c r="DD7" i="4"/>
  <c r="DF7" i="4" s="1"/>
  <c r="DD8" i="4"/>
  <c r="DF8" i="4" s="1"/>
  <c r="DD9" i="4"/>
  <c r="DF9" i="4" s="1"/>
  <c r="DD10" i="4"/>
  <c r="DF10" i="4" s="1"/>
  <c r="DD11" i="4"/>
  <c r="DF11" i="4" s="1"/>
  <c r="DD12" i="4"/>
  <c r="DF12" i="4" s="1"/>
  <c r="DA3" i="4"/>
  <c r="DC3" i="4" s="1"/>
  <c r="DA4" i="4"/>
  <c r="DC4" i="4" s="1"/>
  <c r="DA5" i="4"/>
  <c r="DC5" i="4" s="1"/>
  <c r="DA6" i="4"/>
  <c r="DC6" i="4" s="1"/>
  <c r="DA7" i="4"/>
  <c r="DC7" i="4" s="1"/>
  <c r="DA8" i="4"/>
  <c r="DC8" i="4" s="1"/>
  <c r="DA9" i="4"/>
  <c r="DC9" i="4" s="1"/>
  <c r="DA10" i="4"/>
  <c r="DC10" i="4" s="1"/>
  <c r="DA11" i="4"/>
  <c r="DC11" i="4" s="1"/>
  <c r="DQ13" i="4" l="1"/>
  <c r="DR13" i="4" s="1"/>
  <c r="DR14" i="4" s="1"/>
  <c r="DT12" i="4"/>
  <c r="DU12" i="4" s="1"/>
  <c r="DU14" i="4" s="1"/>
  <c r="DW13" i="4"/>
  <c r="DX13" i="4" s="1"/>
  <c r="DX14" i="4" s="1"/>
  <c r="DN12" i="4"/>
  <c r="DO12" i="4" s="1"/>
  <c r="DO14" i="4" s="1"/>
  <c r="DK13" i="4"/>
  <c r="DL13" i="4" s="1"/>
  <c r="DL14" i="4" s="1"/>
  <c r="DH12" i="4"/>
  <c r="DI12" i="4" s="1"/>
  <c r="DI14" i="4" s="1"/>
  <c r="DB12" i="4"/>
  <c r="DC12" i="4" s="1"/>
  <c r="DC14" i="4" s="1"/>
  <c r="DE13" i="4"/>
  <c r="DF13" i="4" s="1"/>
  <c r="DF14" i="4" s="1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CI34" i="4" l="1"/>
  <c r="CI35" i="4"/>
  <c r="CI33" i="4"/>
  <c r="CI32" i="4"/>
  <c r="M8" i="30"/>
  <c r="N47" i="50" s="1"/>
  <c r="N1891" i="22"/>
  <c r="AE135" i="23"/>
  <c r="A1" i="39"/>
  <c r="K779" i="24" l="1"/>
  <c r="K778" i="24"/>
  <c r="K777" i="24"/>
  <c r="K776" i="24"/>
  <c r="K786" i="24"/>
  <c r="K785" i="24"/>
  <c r="K784" i="24"/>
  <c r="K783" i="24"/>
  <c r="K1256" i="24"/>
  <c r="K1255" i="24"/>
  <c r="K1254" i="24"/>
  <c r="K1253" i="24"/>
  <c r="K1209" i="24"/>
  <c r="K1208" i="24"/>
  <c r="K1207" i="24"/>
  <c r="K1206" i="24"/>
  <c r="K1162" i="24"/>
  <c r="K1161" i="24"/>
  <c r="K1160" i="24"/>
  <c r="K1159" i="24"/>
  <c r="K1115" i="24"/>
  <c r="K1114" i="24"/>
  <c r="K1113" i="24"/>
  <c r="K1112" i="24"/>
  <c r="K1068" i="24"/>
  <c r="K1067" i="24"/>
  <c r="K1066" i="24"/>
  <c r="K1065" i="24"/>
  <c r="K1021" i="24"/>
  <c r="K1020" i="24"/>
  <c r="K1019" i="24"/>
  <c r="K1018" i="24"/>
  <c r="K974" i="24"/>
  <c r="K973" i="24"/>
  <c r="K972" i="24"/>
  <c r="K971" i="24"/>
  <c r="K927" i="24"/>
  <c r="K926" i="24"/>
  <c r="K925" i="24"/>
  <c r="K924" i="24"/>
  <c r="K880" i="24"/>
  <c r="K879" i="24"/>
  <c r="K878" i="24"/>
  <c r="K877" i="24"/>
  <c r="K833" i="24"/>
  <c r="K832" i="24"/>
  <c r="K831" i="24"/>
  <c r="K830" i="24"/>
  <c r="K739" i="24"/>
  <c r="K738" i="24"/>
  <c r="K737" i="24"/>
  <c r="K736" i="24"/>
  <c r="K692" i="24"/>
  <c r="K691" i="24"/>
  <c r="K690" i="24"/>
  <c r="K689" i="24"/>
  <c r="K645" i="24"/>
  <c r="K644" i="24"/>
  <c r="K643" i="24"/>
  <c r="K642" i="24"/>
  <c r="K598" i="24"/>
  <c r="K597" i="24"/>
  <c r="K596" i="24"/>
  <c r="K595" i="24"/>
  <c r="K551" i="24"/>
  <c r="K550" i="24"/>
  <c r="K549" i="24"/>
  <c r="K548" i="24"/>
  <c r="K504" i="24"/>
  <c r="K503" i="24"/>
  <c r="K502" i="24"/>
  <c r="K501" i="24"/>
  <c r="K457" i="24"/>
  <c r="K456" i="24"/>
  <c r="K455" i="24"/>
  <c r="K454" i="24"/>
  <c r="K410" i="24"/>
  <c r="K409" i="24"/>
  <c r="K408" i="24"/>
  <c r="K407" i="24"/>
  <c r="K363" i="24"/>
  <c r="K362" i="24"/>
  <c r="K361" i="24"/>
  <c r="K360" i="24"/>
  <c r="K316" i="24"/>
  <c r="K315" i="24"/>
  <c r="K314" i="24"/>
  <c r="K313" i="24"/>
  <c r="K269" i="24"/>
  <c r="K268" i="24"/>
  <c r="K267" i="24"/>
  <c r="K266" i="24"/>
  <c r="K222" i="24"/>
  <c r="K221" i="24"/>
  <c r="K220" i="24"/>
  <c r="K219" i="24"/>
  <c r="K175" i="24"/>
  <c r="K174" i="24"/>
  <c r="K173" i="24"/>
  <c r="K172" i="24"/>
  <c r="K128" i="24"/>
  <c r="K127" i="24"/>
  <c r="K126" i="24"/>
  <c r="K125" i="24"/>
  <c r="K81" i="24"/>
  <c r="K80" i="24"/>
  <c r="K79" i="24"/>
  <c r="K78" i="24"/>
  <c r="K34" i="24"/>
  <c r="K32" i="24"/>
  <c r="AF24" i="23" l="1"/>
  <c r="B51" i="27" l="1"/>
  <c r="Q51" i="27"/>
  <c r="B52" i="27"/>
  <c r="Q52" i="27"/>
  <c r="B53" i="27"/>
  <c r="Q53" i="27"/>
  <c r="B54" i="27"/>
  <c r="Q54" i="27"/>
  <c r="B55" i="27"/>
  <c r="Q55" i="27"/>
  <c r="B56" i="27"/>
  <c r="Q56" i="27"/>
  <c r="B57" i="27"/>
  <c r="Q57" i="27"/>
  <c r="B58" i="27"/>
  <c r="Q58" i="27"/>
  <c r="B59" i="27"/>
  <c r="Q59" i="27"/>
  <c r="B60" i="27"/>
  <c r="Q60" i="27"/>
  <c r="B61" i="27"/>
  <c r="Q61" i="27"/>
  <c r="B62" i="27"/>
  <c r="Q62" i="27"/>
  <c r="B63" i="27"/>
  <c r="Q63" i="27"/>
  <c r="B51" i="23"/>
  <c r="Q51" i="23"/>
  <c r="B52" i="23"/>
  <c r="Q52" i="23"/>
  <c r="B53" i="23"/>
  <c r="Q53" i="23"/>
  <c r="B54" i="23"/>
  <c r="Q54" i="23"/>
  <c r="B55" i="23"/>
  <c r="Q55" i="23"/>
  <c r="B56" i="23"/>
  <c r="Q56" i="23"/>
  <c r="B57" i="23"/>
  <c r="Q57" i="23"/>
  <c r="B58" i="23"/>
  <c r="Q58" i="23"/>
  <c r="B59" i="23"/>
  <c r="Q59" i="23"/>
  <c r="B60" i="23"/>
  <c r="Q60" i="23"/>
  <c r="B61" i="23"/>
  <c r="Q61" i="23"/>
  <c r="B62" i="23"/>
  <c r="Q62" i="23"/>
  <c r="B63" i="23"/>
  <c r="Q63" i="23"/>
  <c r="AO2" i="4" l="1"/>
  <c r="BM2" i="4"/>
  <c r="BK2" i="4"/>
  <c r="BI2" i="4"/>
  <c r="BG2" i="4"/>
  <c r="BE2" i="4"/>
  <c r="BC2" i="4"/>
  <c r="BA2" i="4"/>
  <c r="AY2" i="4"/>
  <c r="AS2" i="4"/>
  <c r="AQ2" i="4"/>
  <c r="A12" i="20"/>
  <c r="CH29" i="4" s="1"/>
  <c r="CA28" i="4" l="1"/>
  <c r="BZ28" i="4"/>
  <c r="AF73" i="27"/>
  <c r="AF73" i="23"/>
  <c r="T9" i="4"/>
  <c r="T14" i="4" l="1"/>
  <c r="BZ26" i="4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AK42" i="42"/>
  <c r="AC46" i="27" l="1"/>
  <c r="AC46" i="23"/>
  <c r="H28" i="24"/>
  <c r="G28" i="24"/>
  <c r="F28" i="24"/>
  <c r="H23" i="24"/>
  <c r="G23" i="24"/>
  <c r="F23" i="24"/>
  <c r="K27" i="24"/>
  <c r="K26" i="24"/>
  <c r="K25" i="24"/>
  <c r="K24" i="24"/>
  <c r="K22" i="24"/>
  <c r="K21" i="24"/>
  <c r="K20" i="24"/>
  <c r="K19" i="24"/>
  <c r="H45" i="22"/>
  <c r="H2281" i="22"/>
  <c r="H2195" i="22"/>
  <c r="H2109" i="22"/>
  <c r="H2023" i="22"/>
  <c r="H1937" i="22"/>
  <c r="H1851" i="22"/>
  <c r="H1765" i="22"/>
  <c r="H1679" i="22"/>
  <c r="H1593" i="22"/>
  <c r="H1507" i="22"/>
  <c r="H1421" i="22"/>
  <c r="H1335" i="22"/>
  <c r="H1249" i="22"/>
  <c r="H1163" i="22"/>
  <c r="H1077" i="22"/>
  <c r="H991" i="22"/>
  <c r="H905" i="22"/>
  <c r="H819" i="22"/>
  <c r="H733" i="22"/>
  <c r="H647" i="22"/>
  <c r="H561" i="22"/>
  <c r="H475" i="22"/>
  <c r="H389" i="22"/>
  <c r="H303" i="22"/>
  <c r="H217" i="22"/>
  <c r="H131" i="22"/>
  <c r="K28" i="24" l="1"/>
  <c r="J51" i="27" s="1"/>
  <c r="K23" i="24"/>
  <c r="G51" i="27" s="1"/>
  <c r="H1250" i="24"/>
  <c r="G1250" i="24"/>
  <c r="F1250" i="24"/>
  <c r="K1249" i="24"/>
  <c r="K1248" i="24"/>
  <c r="K1247" i="24"/>
  <c r="K1246" i="24"/>
  <c r="H1245" i="24"/>
  <c r="G1245" i="24"/>
  <c r="F1245" i="24"/>
  <c r="K1244" i="24"/>
  <c r="K1243" i="24"/>
  <c r="K1242" i="24"/>
  <c r="K1241" i="24"/>
  <c r="O1238" i="24"/>
  <c r="H1203" i="24"/>
  <c r="G1203" i="24"/>
  <c r="F1203" i="24"/>
  <c r="K1202" i="24"/>
  <c r="K1201" i="24"/>
  <c r="K1200" i="24"/>
  <c r="K1199" i="24"/>
  <c r="H1198" i="24"/>
  <c r="G1198" i="24"/>
  <c r="F1198" i="24"/>
  <c r="K1197" i="24"/>
  <c r="K1196" i="24"/>
  <c r="K1195" i="24"/>
  <c r="K1194" i="24"/>
  <c r="O1191" i="24"/>
  <c r="H1156" i="24"/>
  <c r="G1156" i="24"/>
  <c r="F1156" i="24"/>
  <c r="K1155" i="24"/>
  <c r="K1154" i="24"/>
  <c r="K1153" i="24"/>
  <c r="K1152" i="24"/>
  <c r="H1151" i="24"/>
  <c r="G1151" i="24"/>
  <c r="F1151" i="24"/>
  <c r="K1150" i="24"/>
  <c r="K1149" i="24"/>
  <c r="K1148" i="24"/>
  <c r="K1147" i="24"/>
  <c r="O1144" i="24"/>
  <c r="H1109" i="24"/>
  <c r="G1109" i="24"/>
  <c r="F1109" i="24"/>
  <c r="K1108" i="24"/>
  <c r="K1107" i="24"/>
  <c r="K1106" i="24"/>
  <c r="K1105" i="24"/>
  <c r="H1104" i="24"/>
  <c r="G1104" i="24"/>
  <c r="F1104" i="24"/>
  <c r="K1103" i="24"/>
  <c r="K1102" i="24"/>
  <c r="K1101" i="24"/>
  <c r="K1100" i="24"/>
  <c r="O1097" i="24"/>
  <c r="H1062" i="24"/>
  <c r="G1062" i="24"/>
  <c r="F1062" i="24"/>
  <c r="K1061" i="24"/>
  <c r="K1060" i="24"/>
  <c r="K1059" i="24"/>
  <c r="K1058" i="24"/>
  <c r="H1057" i="24"/>
  <c r="G1057" i="24"/>
  <c r="F1057" i="24"/>
  <c r="K1056" i="24"/>
  <c r="K1055" i="24"/>
  <c r="K1054" i="24"/>
  <c r="K1053" i="24"/>
  <c r="O1050" i="24"/>
  <c r="H1015" i="24"/>
  <c r="G1015" i="24"/>
  <c r="F1015" i="24"/>
  <c r="K1014" i="24"/>
  <c r="K1013" i="24"/>
  <c r="K1012" i="24"/>
  <c r="K1011" i="24"/>
  <c r="H1010" i="24"/>
  <c r="G1010" i="24"/>
  <c r="F1010" i="24"/>
  <c r="K1009" i="24"/>
  <c r="K1008" i="24"/>
  <c r="K1007" i="24"/>
  <c r="K1006" i="24"/>
  <c r="O1003" i="24"/>
  <c r="H968" i="24"/>
  <c r="G968" i="24"/>
  <c r="F968" i="24"/>
  <c r="K967" i="24"/>
  <c r="K966" i="24"/>
  <c r="K965" i="24"/>
  <c r="K964" i="24"/>
  <c r="H963" i="24"/>
  <c r="G963" i="24"/>
  <c r="F963" i="24"/>
  <c r="K962" i="24"/>
  <c r="K961" i="24"/>
  <c r="K960" i="24"/>
  <c r="K959" i="24"/>
  <c r="O956" i="24"/>
  <c r="H921" i="24"/>
  <c r="G921" i="24"/>
  <c r="F921" i="24"/>
  <c r="K920" i="24"/>
  <c r="K919" i="24"/>
  <c r="K918" i="24"/>
  <c r="K917" i="24"/>
  <c r="H916" i="24"/>
  <c r="G916" i="24"/>
  <c r="F916" i="24"/>
  <c r="K915" i="24"/>
  <c r="K914" i="24"/>
  <c r="K913" i="24"/>
  <c r="K912" i="24"/>
  <c r="O909" i="24"/>
  <c r="H874" i="24"/>
  <c r="G874" i="24"/>
  <c r="F874" i="24"/>
  <c r="K873" i="24"/>
  <c r="K872" i="24"/>
  <c r="K871" i="24"/>
  <c r="K870" i="24"/>
  <c r="H869" i="24"/>
  <c r="G869" i="24"/>
  <c r="F869" i="24"/>
  <c r="K868" i="24"/>
  <c r="K867" i="24"/>
  <c r="K866" i="24"/>
  <c r="K865" i="24"/>
  <c r="O862" i="24"/>
  <c r="H827" i="24"/>
  <c r="G827" i="24"/>
  <c r="F827" i="24"/>
  <c r="K826" i="24"/>
  <c r="K825" i="24"/>
  <c r="K824" i="24"/>
  <c r="K823" i="24"/>
  <c r="H822" i="24"/>
  <c r="G822" i="24"/>
  <c r="F822" i="24"/>
  <c r="K821" i="24"/>
  <c r="K820" i="24"/>
  <c r="K819" i="24"/>
  <c r="K818" i="24"/>
  <c r="O815" i="24"/>
  <c r="H780" i="24"/>
  <c r="G780" i="24"/>
  <c r="F780" i="24"/>
  <c r="H775" i="24"/>
  <c r="G775" i="24"/>
  <c r="F775" i="24"/>
  <c r="K774" i="24"/>
  <c r="K773" i="24"/>
  <c r="K772" i="24"/>
  <c r="K771" i="24"/>
  <c r="O768" i="24"/>
  <c r="H733" i="24"/>
  <c r="G733" i="24"/>
  <c r="F733" i="24"/>
  <c r="K732" i="24"/>
  <c r="K731" i="24"/>
  <c r="K730" i="24"/>
  <c r="K729" i="24"/>
  <c r="H728" i="24"/>
  <c r="G728" i="24"/>
  <c r="F728" i="24"/>
  <c r="K727" i="24"/>
  <c r="K726" i="24"/>
  <c r="K725" i="24"/>
  <c r="K724" i="24"/>
  <c r="O721" i="24"/>
  <c r="H686" i="24"/>
  <c r="G686" i="24"/>
  <c r="F686" i="24"/>
  <c r="K685" i="24"/>
  <c r="K684" i="24"/>
  <c r="K683" i="24"/>
  <c r="K682" i="24"/>
  <c r="H681" i="24"/>
  <c r="G681" i="24"/>
  <c r="F681" i="24"/>
  <c r="K680" i="24"/>
  <c r="K679" i="24"/>
  <c r="K678" i="24"/>
  <c r="K677" i="24"/>
  <c r="O674" i="24"/>
  <c r="H639" i="24"/>
  <c r="G639" i="24"/>
  <c r="F639" i="24"/>
  <c r="K638" i="24"/>
  <c r="K637" i="24"/>
  <c r="K636" i="24"/>
  <c r="K635" i="24"/>
  <c r="H634" i="24"/>
  <c r="G634" i="24"/>
  <c r="F634" i="24"/>
  <c r="K633" i="24"/>
  <c r="K632" i="24"/>
  <c r="K631" i="24"/>
  <c r="K630" i="24"/>
  <c r="O627" i="24"/>
  <c r="H592" i="24"/>
  <c r="G592" i="24"/>
  <c r="F592" i="24"/>
  <c r="K591" i="24"/>
  <c r="K590" i="24"/>
  <c r="K589" i="24"/>
  <c r="K588" i="24"/>
  <c r="H587" i="24"/>
  <c r="G587" i="24"/>
  <c r="F587" i="24"/>
  <c r="K586" i="24"/>
  <c r="K585" i="24"/>
  <c r="K584" i="24"/>
  <c r="K583" i="24"/>
  <c r="O580" i="24"/>
  <c r="H545" i="24"/>
  <c r="G545" i="24"/>
  <c r="F545" i="24"/>
  <c r="K544" i="24"/>
  <c r="K543" i="24"/>
  <c r="K542" i="24"/>
  <c r="K541" i="24"/>
  <c r="H540" i="24"/>
  <c r="G540" i="24"/>
  <c r="F540" i="24"/>
  <c r="K539" i="24"/>
  <c r="K538" i="24"/>
  <c r="K537" i="24"/>
  <c r="K536" i="24"/>
  <c r="O533" i="24"/>
  <c r="H498" i="24"/>
  <c r="G498" i="24"/>
  <c r="F498" i="24"/>
  <c r="K497" i="24"/>
  <c r="K496" i="24"/>
  <c r="K495" i="24"/>
  <c r="K494" i="24"/>
  <c r="H493" i="24"/>
  <c r="G493" i="24"/>
  <c r="F493" i="24"/>
  <c r="K492" i="24"/>
  <c r="K491" i="24"/>
  <c r="K490" i="24"/>
  <c r="K489" i="24"/>
  <c r="O486" i="24"/>
  <c r="H451" i="24"/>
  <c r="G451" i="24"/>
  <c r="F451" i="24"/>
  <c r="K450" i="24"/>
  <c r="K449" i="24"/>
  <c r="K448" i="24"/>
  <c r="K447" i="24"/>
  <c r="H446" i="24"/>
  <c r="G446" i="24"/>
  <c r="F446" i="24"/>
  <c r="K445" i="24"/>
  <c r="K444" i="24"/>
  <c r="K443" i="24"/>
  <c r="K442" i="24"/>
  <c r="O439" i="24"/>
  <c r="H404" i="24"/>
  <c r="G404" i="24"/>
  <c r="F404" i="24"/>
  <c r="K403" i="24"/>
  <c r="K402" i="24"/>
  <c r="K401" i="24"/>
  <c r="K400" i="24"/>
  <c r="H399" i="24"/>
  <c r="G399" i="24"/>
  <c r="F399" i="24"/>
  <c r="K398" i="24"/>
  <c r="K397" i="24"/>
  <c r="K396" i="24"/>
  <c r="K395" i="24"/>
  <c r="O392" i="24"/>
  <c r="H357" i="24"/>
  <c r="G357" i="24"/>
  <c r="F357" i="24"/>
  <c r="K356" i="24"/>
  <c r="K355" i="24"/>
  <c r="K354" i="24"/>
  <c r="K353" i="24"/>
  <c r="H352" i="24"/>
  <c r="G352" i="24"/>
  <c r="F352" i="24"/>
  <c r="K351" i="24"/>
  <c r="K350" i="24"/>
  <c r="K349" i="24"/>
  <c r="K348" i="24"/>
  <c r="O345" i="24"/>
  <c r="H310" i="24"/>
  <c r="G310" i="24"/>
  <c r="F310" i="24"/>
  <c r="K309" i="24"/>
  <c r="K308" i="24"/>
  <c r="K307" i="24"/>
  <c r="K306" i="24"/>
  <c r="H305" i="24"/>
  <c r="G305" i="24"/>
  <c r="F305" i="24"/>
  <c r="K304" i="24"/>
  <c r="K303" i="24"/>
  <c r="K302" i="24"/>
  <c r="K301" i="24"/>
  <c r="O298" i="24"/>
  <c r="H263" i="24"/>
  <c r="G263" i="24"/>
  <c r="F263" i="24"/>
  <c r="K262" i="24"/>
  <c r="K261" i="24"/>
  <c r="K260" i="24"/>
  <c r="K259" i="24"/>
  <c r="H258" i="24"/>
  <c r="G258" i="24"/>
  <c r="F258" i="24"/>
  <c r="K257" i="24"/>
  <c r="K256" i="24"/>
  <c r="K255" i="24"/>
  <c r="K254" i="24"/>
  <c r="O251" i="24"/>
  <c r="H216" i="24"/>
  <c r="G216" i="24"/>
  <c r="F216" i="24"/>
  <c r="K215" i="24"/>
  <c r="K214" i="24"/>
  <c r="K213" i="24"/>
  <c r="K212" i="24"/>
  <c r="H211" i="24"/>
  <c r="G211" i="24"/>
  <c r="F211" i="24"/>
  <c r="K210" i="24"/>
  <c r="K209" i="24"/>
  <c r="K208" i="24"/>
  <c r="K207" i="24"/>
  <c r="O204" i="24"/>
  <c r="H169" i="24"/>
  <c r="G169" i="24"/>
  <c r="F169" i="24"/>
  <c r="K168" i="24"/>
  <c r="K167" i="24"/>
  <c r="K166" i="24"/>
  <c r="K165" i="24"/>
  <c r="H164" i="24"/>
  <c r="G164" i="24"/>
  <c r="F164" i="24"/>
  <c r="K163" i="24"/>
  <c r="K162" i="24"/>
  <c r="K161" i="24"/>
  <c r="K160" i="24"/>
  <c r="O157" i="24"/>
  <c r="H122" i="24"/>
  <c r="G122" i="24"/>
  <c r="F122" i="24"/>
  <c r="K121" i="24"/>
  <c r="K120" i="24"/>
  <c r="K119" i="24"/>
  <c r="K118" i="24"/>
  <c r="H117" i="24"/>
  <c r="G117" i="24"/>
  <c r="F117" i="24"/>
  <c r="K116" i="24"/>
  <c r="K115" i="24"/>
  <c r="K114" i="24"/>
  <c r="K113" i="24"/>
  <c r="O110" i="24"/>
  <c r="H75" i="24"/>
  <c r="G75" i="24"/>
  <c r="F75" i="24"/>
  <c r="K74" i="24"/>
  <c r="K73" i="24"/>
  <c r="K72" i="24"/>
  <c r="K71" i="24"/>
  <c r="H70" i="24"/>
  <c r="G70" i="24"/>
  <c r="F70" i="24"/>
  <c r="K69" i="24"/>
  <c r="K68" i="24"/>
  <c r="K67" i="24"/>
  <c r="K66" i="24"/>
  <c r="O63" i="24"/>
  <c r="K33" i="24"/>
  <c r="K31" i="24"/>
  <c r="O16" i="24"/>
  <c r="AP66" i="41"/>
  <c r="CI39" i="4" s="1"/>
  <c r="AP50" i="41"/>
  <c r="CI38" i="4" s="1"/>
  <c r="AP33" i="41"/>
  <c r="CI37" i="4" s="1"/>
  <c r="AP17" i="41"/>
  <c r="CI36" i="4" s="1"/>
  <c r="K2248" i="22"/>
  <c r="B2248" i="22"/>
  <c r="K2162" i="22"/>
  <c r="B2162" i="22"/>
  <c r="K2076" i="22"/>
  <c r="B2076" i="22"/>
  <c r="K1990" i="22"/>
  <c r="B1990" i="22"/>
  <c r="K1904" i="22"/>
  <c r="B1904" i="22"/>
  <c r="K1818" i="22"/>
  <c r="B1818" i="22"/>
  <c r="K1732" i="22"/>
  <c r="B1732" i="22"/>
  <c r="K1646" i="22"/>
  <c r="B1646" i="22"/>
  <c r="K1560" i="22"/>
  <c r="B1560" i="22"/>
  <c r="K1474" i="22"/>
  <c r="B1474" i="22"/>
  <c r="K1388" i="22"/>
  <c r="B1388" i="22"/>
  <c r="K1302" i="22"/>
  <c r="B1302" i="22"/>
  <c r="K1216" i="22"/>
  <c r="B1216" i="22"/>
  <c r="K1130" i="22"/>
  <c r="B1130" i="22"/>
  <c r="K1044" i="22"/>
  <c r="B1044" i="22"/>
  <c r="K958" i="22"/>
  <c r="B958" i="22"/>
  <c r="K872" i="22"/>
  <c r="B872" i="22"/>
  <c r="K786" i="22"/>
  <c r="B786" i="22"/>
  <c r="K700" i="22"/>
  <c r="B700" i="22"/>
  <c r="K614" i="22"/>
  <c r="B614" i="22"/>
  <c r="K528" i="22"/>
  <c r="B528" i="22"/>
  <c r="K442" i="22"/>
  <c r="B442" i="22"/>
  <c r="K356" i="22"/>
  <c r="B356" i="22"/>
  <c r="K270" i="22"/>
  <c r="B270" i="22"/>
  <c r="K184" i="22"/>
  <c r="B184" i="22"/>
  <c r="K98" i="22"/>
  <c r="B98" i="22"/>
  <c r="O2252" i="22"/>
  <c r="O2166" i="22"/>
  <c r="O2080" i="22"/>
  <c r="O1994" i="22"/>
  <c r="O1908" i="22"/>
  <c r="O1822" i="22"/>
  <c r="O1736" i="22"/>
  <c r="O1650" i="22"/>
  <c r="O1564" i="22"/>
  <c r="O1478" i="22"/>
  <c r="O1392" i="22"/>
  <c r="O1306" i="22"/>
  <c r="O1220" i="22"/>
  <c r="O1134" i="22"/>
  <c r="O1048" i="22"/>
  <c r="O962" i="22"/>
  <c r="O876" i="22"/>
  <c r="O790" i="22"/>
  <c r="O705" i="22"/>
  <c r="O704" i="22"/>
  <c r="O619" i="22"/>
  <c r="O618" i="22"/>
  <c r="O532" i="22"/>
  <c r="O446" i="22"/>
  <c r="G2279" i="22"/>
  <c r="F2279" i="22"/>
  <c r="E2279" i="22"/>
  <c r="D2279" i="22"/>
  <c r="I2278" i="22"/>
  <c r="I2277" i="22"/>
  <c r="I2276" i="22"/>
  <c r="I2275" i="22"/>
  <c r="I2274" i="22"/>
  <c r="I2273" i="22"/>
  <c r="I2272" i="22"/>
  <c r="I2271" i="22"/>
  <c r="I2270" i="22"/>
  <c r="I2269" i="22"/>
  <c r="I2268" i="22"/>
  <c r="I2267" i="22"/>
  <c r="I2266" i="22"/>
  <c r="I2265" i="22"/>
  <c r="I2264" i="22"/>
  <c r="I2263" i="22"/>
  <c r="I2262" i="22"/>
  <c r="I2261" i="22"/>
  <c r="I2260" i="22"/>
  <c r="I2259" i="22"/>
  <c r="I2258" i="22"/>
  <c r="I2257" i="22"/>
  <c r="I2256" i="22"/>
  <c r="I2255" i="22"/>
  <c r="G2193" i="22"/>
  <c r="F2193" i="22"/>
  <c r="E2193" i="22"/>
  <c r="D2193" i="22"/>
  <c r="I2192" i="22"/>
  <c r="I2191" i="22"/>
  <c r="I2190" i="22"/>
  <c r="I2189" i="22"/>
  <c r="I2188" i="22"/>
  <c r="I2187" i="22"/>
  <c r="I2186" i="22"/>
  <c r="I2185" i="22"/>
  <c r="I2184" i="22"/>
  <c r="I2183" i="22"/>
  <c r="I2182" i="22"/>
  <c r="I2181" i="22"/>
  <c r="I2180" i="22"/>
  <c r="I2179" i="22"/>
  <c r="I2178" i="22"/>
  <c r="I2177" i="22"/>
  <c r="I2176" i="22"/>
  <c r="I2175" i="22"/>
  <c r="I2174" i="22"/>
  <c r="I2173" i="22"/>
  <c r="I2172" i="22"/>
  <c r="I2171" i="22"/>
  <c r="I2170" i="22"/>
  <c r="I2169" i="22"/>
  <c r="G2107" i="22"/>
  <c r="F2107" i="22"/>
  <c r="E2107" i="22"/>
  <c r="D2107" i="22"/>
  <c r="I2106" i="22"/>
  <c r="I2105" i="22"/>
  <c r="I2104" i="22"/>
  <c r="I2103" i="22"/>
  <c r="I2102" i="22"/>
  <c r="I2101" i="22"/>
  <c r="I2100" i="22"/>
  <c r="I2099" i="22"/>
  <c r="I2098" i="22"/>
  <c r="I2097" i="22"/>
  <c r="I2096" i="22"/>
  <c r="I2095" i="22"/>
  <c r="I2094" i="22"/>
  <c r="I2093" i="22"/>
  <c r="I2092" i="22"/>
  <c r="I2091" i="22"/>
  <c r="I2090" i="22"/>
  <c r="I2089" i="22"/>
  <c r="I2088" i="22"/>
  <c r="I2087" i="22"/>
  <c r="I2086" i="22"/>
  <c r="I2085" i="22"/>
  <c r="I2084" i="22"/>
  <c r="I2083" i="22"/>
  <c r="G2021" i="22"/>
  <c r="F2021" i="22"/>
  <c r="E2021" i="22"/>
  <c r="D2021" i="22"/>
  <c r="I2020" i="22"/>
  <c r="I2019" i="22"/>
  <c r="I2018" i="22"/>
  <c r="I2017" i="22"/>
  <c r="I2016" i="22"/>
  <c r="I2015" i="22"/>
  <c r="I2014" i="22"/>
  <c r="I2013" i="22"/>
  <c r="I2012" i="22"/>
  <c r="I2011" i="22"/>
  <c r="I2010" i="22"/>
  <c r="I2009" i="22"/>
  <c r="I2008" i="22"/>
  <c r="I2007" i="22"/>
  <c r="I2006" i="22"/>
  <c r="I2005" i="22"/>
  <c r="I2004" i="22"/>
  <c r="I2003" i="22"/>
  <c r="I2002" i="22"/>
  <c r="I2001" i="22"/>
  <c r="I2000" i="22"/>
  <c r="I1999" i="22"/>
  <c r="I1998" i="22"/>
  <c r="I1997" i="22"/>
  <c r="G1935" i="22"/>
  <c r="F1935" i="22"/>
  <c r="E1935" i="22"/>
  <c r="D1935" i="22"/>
  <c r="I1934" i="22"/>
  <c r="I1933" i="22"/>
  <c r="I1932" i="22"/>
  <c r="I1931" i="22"/>
  <c r="I1930" i="22"/>
  <c r="I1929" i="22"/>
  <c r="I1928" i="22"/>
  <c r="I1927" i="22"/>
  <c r="I1926" i="22"/>
  <c r="I1925" i="22"/>
  <c r="I1924" i="22"/>
  <c r="I1923" i="22"/>
  <c r="I1922" i="22"/>
  <c r="I1921" i="22"/>
  <c r="I1920" i="22"/>
  <c r="I1919" i="22"/>
  <c r="I1918" i="22"/>
  <c r="I1917" i="22"/>
  <c r="I1916" i="22"/>
  <c r="I1915" i="22"/>
  <c r="I1914" i="22"/>
  <c r="I1913" i="22"/>
  <c r="I1912" i="22"/>
  <c r="I1911" i="22"/>
  <c r="G1849" i="22"/>
  <c r="F1849" i="22"/>
  <c r="E1849" i="22"/>
  <c r="D1849" i="22"/>
  <c r="I1848" i="22"/>
  <c r="I1847" i="22"/>
  <c r="I1846" i="22"/>
  <c r="I1845" i="22"/>
  <c r="I1844" i="22"/>
  <c r="I1843" i="22"/>
  <c r="I1842" i="22"/>
  <c r="I1841" i="22"/>
  <c r="I1840" i="22"/>
  <c r="I1839" i="22"/>
  <c r="I1838" i="22"/>
  <c r="I1837" i="22"/>
  <c r="I1836" i="22"/>
  <c r="I1835" i="22"/>
  <c r="I1834" i="22"/>
  <c r="I1833" i="22"/>
  <c r="I1832" i="22"/>
  <c r="I1831" i="22"/>
  <c r="I1830" i="22"/>
  <c r="I1829" i="22"/>
  <c r="I1828" i="22"/>
  <c r="I1827" i="22"/>
  <c r="I1826" i="22"/>
  <c r="I1825" i="22"/>
  <c r="G1763" i="22"/>
  <c r="F1763" i="22"/>
  <c r="E1763" i="22"/>
  <c r="D1763" i="22"/>
  <c r="I1762" i="22"/>
  <c r="I1761" i="22"/>
  <c r="I1760" i="22"/>
  <c r="I1759" i="22"/>
  <c r="I1758" i="22"/>
  <c r="I1757" i="22"/>
  <c r="I1756" i="22"/>
  <c r="I1755" i="22"/>
  <c r="I1754" i="22"/>
  <c r="I1753" i="22"/>
  <c r="I1752" i="22"/>
  <c r="I1751" i="22"/>
  <c r="I1750" i="22"/>
  <c r="I1749" i="22"/>
  <c r="I1748" i="22"/>
  <c r="I1747" i="22"/>
  <c r="I1746" i="22"/>
  <c r="I1745" i="22"/>
  <c r="I1744" i="22"/>
  <c r="I1743" i="22"/>
  <c r="I1742" i="22"/>
  <c r="I1741" i="22"/>
  <c r="I1740" i="22"/>
  <c r="I1739" i="22"/>
  <c r="G1677" i="22"/>
  <c r="F1677" i="22"/>
  <c r="E1677" i="22"/>
  <c r="D1677" i="22"/>
  <c r="I1676" i="22"/>
  <c r="I1675" i="22"/>
  <c r="I1674" i="22"/>
  <c r="I1673" i="22"/>
  <c r="I1672" i="22"/>
  <c r="I1671" i="22"/>
  <c r="I1670" i="22"/>
  <c r="I1669" i="22"/>
  <c r="I1668" i="22"/>
  <c r="I1667" i="22"/>
  <c r="I1666" i="22"/>
  <c r="I1665" i="22"/>
  <c r="I1664" i="22"/>
  <c r="I1663" i="22"/>
  <c r="I1662" i="22"/>
  <c r="I1661" i="22"/>
  <c r="I1660" i="22"/>
  <c r="I1659" i="22"/>
  <c r="I1658" i="22"/>
  <c r="I1657" i="22"/>
  <c r="I1656" i="22"/>
  <c r="I1655" i="22"/>
  <c r="I1654" i="22"/>
  <c r="I1653" i="22"/>
  <c r="G1591" i="22"/>
  <c r="F1591" i="22"/>
  <c r="E1591" i="22"/>
  <c r="D1591" i="22"/>
  <c r="I1590" i="22"/>
  <c r="I1589" i="22"/>
  <c r="I1588" i="22"/>
  <c r="I1587" i="22"/>
  <c r="I1586" i="22"/>
  <c r="I1585" i="22"/>
  <c r="I1584" i="22"/>
  <c r="I1583" i="22"/>
  <c r="I1582" i="22"/>
  <c r="I1581" i="22"/>
  <c r="I1580" i="22"/>
  <c r="I1579" i="22"/>
  <c r="I1578" i="22"/>
  <c r="I1577" i="22"/>
  <c r="I1576" i="22"/>
  <c r="I1575" i="22"/>
  <c r="I1574" i="22"/>
  <c r="I1573" i="22"/>
  <c r="I1572" i="22"/>
  <c r="I1571" i="22"/>
  <c r="I1570" i="22"/>
  <c r="I1569" i="22"/>
  <c r="I1568" i="22"/>
  <c r="I1567" i="22"/>
  <c r="G1505" i="22"/>
  <c r="F1505" i="22"/>
  <c r="E1505" i="22"/>
  <c r="D1505" i="22"/>
  <c r="I1504" i="22"/>
  <c r="I1503" i="22"/>
  <c r="I1502" i="22"/>
  <c r="I1501" i="22"/>
  <c r="I1500" i="22"/>
  <c r="I1499" i="22"/>
  <c r="I1498" i="22"/>
  <c r="I1497" i="22"/>
  <c r="I1496" i="22"/>
  <c r="I1495" i="22"/>
  <c r="I1494" i="22"/>
  <c r="I1493" i="22"/>
  <c r="I1492" i="22"/>
  <c r="I1491" i="22"/>
  <c r="I1490" i="22"/>
  <c r="I1489" i="22"/>
  <c r="I1488" i="22"/>
  <c r="I1487" i="22"/>
  <c r="I1486" i="22"/>
  <c r="I1485" i="22"/>
  <c r="I1484" i="22"/>
  <c r="I1483" i="22"/>
  <c r="I1482" i="22"/>
  <c r="I1481" i="22"/>
  <c r="G1419" i="22"/>
  <c r="F1419" i="22"/>
  <c r="E1419" i="22"/>
  <c r="D1419" i="22"/>
  <c r="I1418" i="22"/>
  <c r="I1417" i="22"/>
  <c r="I1416" i="22"/>
  <c r="I1415" i="22"/>
  <c r="I1414" i="22"/>
  <c r="I1413" i="22"/>
  <c r="I1412" i="22"/>
  <c r="I1411" i="22"/>
  <c r="I1410" i="22"/>
  <c r="I1409" i="22"/>
  <c r="I1408" i="22"/>
  <c r="I1407" i="22"/>
  <c r="I1406" i="22"/>
  <c r="I1405" i="22"/>
  <c r="I1404" i="22"/>
  <c r="I1403" i="22"/>
  <c r="I1402" i="22"/>
  <c r="I1401" i="22"/>
  <c r="I1400" i="22"/>
  <c r="I1399" i="22"/>
  <c r="I1398" i="22"/>
  <c r="I1397" i="22"/>
  <c r="I1396" i="22"/>
  <c r="I1395" i="22"/>
  <c r="G1333" i="22"/>
  <c r="F1333" i="22"/>
  <c r="E1333" i="22"/>
  <c r="D1333" i="22"/>
  <c r="I1332" i="22"/>
  <c r="I1331" i="22"/>
  <c r="I1330" i="22"/>
  <c r="I1329" i="22"/>
  <c r="I1328" i="22"/>
  <c r="I1327" i="22"/>
  <c r="I1326" i="22"/>
  <c r="I1325" i="22"/>
  <c r="I1324" i="22"/>
  <c r="I1323" i="22"/>
  <c r="I1322" i="22"/>
  <c r="I1321" i="22"/>
  <c r="I1320" i="22"/>
  <c r="I1319" i="22"/>
  <c r="I1318" i="22"/>
  <c r="I1317" i="22"/>
  <c r="I1316" i="22"/>
  <c r="I1315" i="22"/>
  <c r="I1314" i="22"/>
  <c r="I1313" i="22"/>
  <c r="I1312" i="22"/>
  <c r="I1311" i="22"/>
  <c r="I1310" i="22"/>
  <c r="I1309" i="22"/>
  <c r="G1247" i="22"/>
  <c r="F1247" i="22"/>
  <c r="E1247" i="22"/>
  <c r="D1247" i="22"/>
  <c r="I1246" i="22"/>
  <c r="I1245" i="22"/>
  <c r="I1244" i="22"/>
  <c r="I1243" i="22"/>
  <c r="I1242" i="22"/>
  <c r="I1241" i="22"/>
  <c r="I1240" i="22"/>
  <c r="I1239" i="22"/>
  <c r="I1238" i="22"/>
  <c r="I1237" i="22"/>
  <c r="I1236" i="22"/>
  <c r="I1235" i="22"/>
  <c r="I1234" i="22"/>
  <c r="I1233" i="22"/>
  <c r="I1232" i="22"/>
  <c r="I1231" i="22"/>
  <c r="I1230" i="22"/>
  <c r="I1229" i="22"/>
  <c r="I1228" i="22"/>
  <c r="I1227" i="22"/>
  <c r="I1226" i="22"/>
  <c r="I1225" i="22"/>
  <c r="I1224" i="22"/>
  <c r="I1223" i="22"/>
  <c r="G1161" i="22"/>
  <c r="F1161" i="22"/>
  <c r="E1161" i="22"/>
  <c r="D1161" i="22"/>
  <c r="I1160" i="22"/>
  <c r="I1159" i="22"/>
  <c r="I1158" i="22"/>
  <c r="I1157" i="22"/>
  <c r="I1156" i="22"/>
  <c r="I1155" i="22"/>
  <c r="I1154" i="22"/>
  <c r="I1153" i="22"/>
  <c r="I1152" i="22"/>
  <c r="I1151" i="22"/>
  <c r="I1150" i="22"/>
  <c r="I1149" i="22"/>
  <c r="I1148" i="22"/>
  <c r="I1147" i="22"/>
  <c r="I1146" i="22"/>
  <c r="I1145" i="22"/>
  <c r="I1144" i="22"/>
  <c r="I1143" i="22"/>
  <c r="I1142" i="22"/>
  <c r="I1141" i="22"/>
  <c r="I1140" i="22"/>
  <c r="I1139" i="22"/>
  <c r="I1138" i="22"/>
  <c r="I1137" i="22"/>
  <c r="G1075" i="22"/>
  <c r="F1075" i="22"/>
  <c r="E1075" i="22"/>
  <c r="D1075" i="22"/>
  <c r="I1074" i="22"/>
  <c r="I1073" i="22"/>
  <c r="I1072" i="22"/>
  <c r="I1071" i="22"/>
  <c r="I1070" i="22"/>
  <c r="I1069" i="22"/>
  <c r="I1068" i="22"/>
  <c r="I1067" i="22"/>
  <c r="I1066" i="22"/>
  <c r="I1065" i="22"/>
  <c r="I1064" i="22"/>
  <c r="I1063" i="22"/>
  <c r="I1062" i="22"/>
  <c r="I1061" i="22"/>
  <c r="I1060" i="22"/>
  <c r="I1059" i="22"/>
  <c r="I1058" i="22"/>
  <c r="I1057" i="22"/>
  <c r="I1056" i="22"/>
  <c r="I1055" i="22"/>
  <c r="I1054" i="22"/>
  <c r="I1053" i="22"/>
  <c r="I1052" i="22"/>
  <c r="I1051" i="22"/>
  <c r="G989" i="22"/>
  <c r="F989" i="22"/>
  <c r="E989" i="22"/>
  <c r="D989" i="22"/>
  <c r="I988" i="22"/>
  <c r="I987" i="22"/>
  <c r="I986" i="22"/>
  <c r="I985" i="22"/>
  <c r="I984" i="22"/>
  <c r="I983" i="22"/>
  <c r="I982" i="22"/>
  <c r="I981" i="22"/>
  <c r="I980" i="22"/>
  <c r="I979" i="22"/>
  <c r="I978" i="22"/>
  <c r="I977" i="22"/>
  <c r="I976" i="22"/>
  <c r="I975" i="22"/>
  <c r="I974" i="22"/>
  <c r="I973" i="22"/>
  <c r="I972" i="22"/>
  <c r="I971" i="22"/>
  <c r="I970" i="22"/>
  <c r="I969" i="22"/>
  <c r="I968" i="22"/>
  <c r="I967" i="22"/>
  <c r="I966" i="22"/>
  <c r="I965" i="22"/>
  <c r="G903" i="22"/>
  <c r="F903" i="22"/>
  <c r="E903" i="22"/>
  <c r="D903" i="22"/>
  <c r="I902" i="22"/>
  <c r="I901" i="22"/>
  <c r="I900" i="22"/>
  <c r="I899" i="22"/>
  <c r="I898" i="22"/>
  <c r="I897" i="22"/>
  <c r="I896" i="22"/>
  <c r="I895" i="22"/>
  <c r="I894" i="22"/>
  <c r="I893" i="22"/>
  <c r="I892" i="22"/>
  <c r="I891" i="22"/>
  <c r="I890" i="22"/>
  <c r="I889" i="22"/>
  <c r="I888" i="22"/>
  <c r="I887" i="22"/>
  <c r="I886" i="22"/>
  <c r="I885" i="22"/>
  <c r="I884" i="22"/>
  <c r="I883" i="22"/>
  <c r="I882" i="22"/>
  <c r="I881" i="22"/>
  <c r="I880" i="22"/>
  <c r="I879" i="22"/>
  <c r="G817" i="22"/>
  <c r="F817" i="22"/>
  <c r="E817" i="22"/>
  <c r="D817" i="22"/>
  <c r="I816" i="22"/>
  <c r="I815" i="22"/>
  <c r="I814" i="22"/>
  <c r="I813" i="22"/>
  <c r="I812" i="22"/>
  <c r="I811" i="22"/>
  <c r="I810" i="22"/>
  <c r="I809" i="22"/>
  <c r="I808" i="22"/>
  <c r="I807" i="22"/>
  <c r="I806" i="22"/>
  <c r="I805" i="22"/>
  <c r="I804" i="22"/>
  <c r="I803" i="22"/>
  <c r="I802" i="22"/>
  <c r="I801" i="22"/>
  <c r="I800" i="22"/>
  <c r="I799" i="22"/>
  <c r="I798" i="22"/>
  <c r="I797" i="22"/>
  <c r="I796" i="22"/>
  <c r="I795" i="22"/>
  <c r="I794" i="22"/>
  <c r="I793" i="22"/>
  <c r="G731" i="22"/>
  <c r="F731" i="22"/>
  <c r="E731" i="22"/>
  <c r="D731" i="22"/>
  <c r="I730" i="22"/>
  <c r="I729" i="22"/>
  <c r="I728" i="22"/>
  <c r="I727" i="22"/>
  <c r="I726" i="22"/>
  <c r="I725" i="22"/>
  <c r="I724" i="22"/>
  <c r="I723" i="22"/>
  <c r="I722" i="22"/>
  <c r="I721" i="22"/>
  <c r="I720" i="22"/>
  <c r="I719" i="22"/>
  <c r="I718" i="22"/>
  <c r="I717" i="22"/>
  <c r="I716" i="22"/>
  <c r="I715" i="22"/>
  <c r="I714" i="22"/>
  <c r="I713" i="22"/>
  <c r="I712" i="22"/>
  <c r="I711" i="22"/>
  <c r="I710" i="22"/>
  <c r="I709" i="22"/>
  <c r="I708" i="22"/>
  <c r="I707" i="22"/>
  <c r="G645" i="22"/>
  <c r="F645" i="22"/>
  <c r="E645" i="22"/>
  <c r="D645" i="22"/>
  <c r="I644" i="22"/>
  <c r="I643" i="22"/>
  <c r="I642" i="22"/>
  <c r="I641" i="22"/>
  <c r="I640" i="22"/>
  <c r="I639" i="22"/>
  <c r="I638" i="22"/>
  <c r="I637" i="22"/>
  <c r="I636" i="22"/>
  <c r="I635" i="22"/>
  <c r="I634" i="22"/>
  <c r="I633" i="22"/>
  <c r="I632" i="22"/>
  <c r="I631" i="22"/>
  <c r="I630" i="22"/>
  <c r="I629" i="22"/>
  <c r="I628" i="22"/>
  <c r="I627" i="22"/>
  <c r="I626" i="22"/>
  <c r="I625" i="22"/>
  <c r="I624" i="22"/>
  <c r="I623" i="22"/>
  <c r="I622" i="22"/>
  <c r="I621" i="22"/>
  <c r="G559" i="22"/>
  <c r="F559" i="22"/>
  <c r="E559" i="22"/>
  <c r="D559" i="22"/>
  <c r="I558" i="22"/>
  <c r="I557" i="22"/>
  <c r="I556" i="22"/>
  <c r="I555" i="22"/>
  <c r="I554" i="22"/>
  <c r="I553" i="22"/>
  <c r="I552" i="22"/>
  <c r="I551" i="22"/>
  <c r="I550" i="22"/>
  <c r="I549" i="22"/>
  <c r="I548" i="22"/>
  <c r="I547" i="22"/>
  <c r="I546" i="22"/>
  <c r="I545" i="22"/>
  <c r="I544" i="22"/>
  <c r="I543" i="22"/>
  <c r="I542" i="22"/>
  <c r="I541" i="22"/>
  <c r="I540" i="22"/>
  <c r="I539" i="22"/>
  <c r="I538" i="22"/>
  <c r="I537" i="22"/>
  <c r="I536" i="22"/>
  <c r="I535" i="22"/>
  <c r="G473" i="22"/>
  <c r="F473" i="22"/>
  <c r="E473" i="22"/>
  <c r="D473" i="22"/>
  <c r="I472" i="22"/>
  <c r="I471" i="22"/>
  <c r="I470" i="22"/>
  <c r="I469" i="22"/>
  <c r="I468" i="22"/>
  <c r="I467" i="22"/>
  <c r="I466" i="22"/>
  <c r="I465" i="22"/>
  <c r="I464" i="22"/>
  <c r="I463" i="22"/>
  <c r="I462" i="22"/>
  <c r="I461" i="22"/>
  <c r="I460" i="22"/>
  <c r="I459" i="22"/>
  <c r="I458" i="22"/>
  <c r="I457" i="22"/>
  <c r="I456" i="22"/>
  <c r="I455" i="22"/>
  <c r="I454" i="22"/>
  <c r="I453" i="22"/>
  <c r="I452" i="22"/>
  <c r="I451" i="22"/>
  <c r="I450" i="22"/>
  <c r="I449" i="22"/>
  <c r="G387" i="22"/>
  <c r="F387" i="22"/>
  <c r="E387" i="22"/>
  <c r="D387" i="22"/>
  <c r="I386" i="22"/>
  <c r="I385" i="22"/>
  <c r="I384" i="22"/>
  <c r="I383" i="22"/>
  <c r="I382" i="22"/>
  <c r="I381" i="22"/>
  <c r="I380" i="22"/>
  <c r="I379" i="22"/>
  <c r="I378" i="22"/>
  <c r="I377" i="22"/>
  <c r="I376" i="22"/>
  <c r="I375" i="22"/>
  <c r="I374" i="22"/>
  <c r="I373" i="22"/>
  <c r="I372" i="22"/>
  <c r="I371" i="22"/>
  <c r="I370" i="22"/>
  <c r="I369" i="22"/>
  <c r="I368" i="22"/>
  <c r="I367" i="22"/>
  <c r="I366" i="22"/>
  <c r="I365" i="22"/>
  <c r="I364" i="22"/>
  <c r="I363" i="22"/>
  <c r="O360" i="22"/>
  <c r="L360" i="22"/>
  <c r="J360" i="22"/>
  <c r="G301" i="22"/>
  <c r="F301" i="22"/>
  <c r="E301" i="22"/>
  <c r="D301" i="22"/>
  <c r="I300" i="22"/>
  <c r="I299" i="22"/>
  <c r="I298" i="22"/>
  <c r="I297" i="22"/>
  <c r="I296" i="22"/>
  <c r="I295" i="22"/>
  <c r="I294" i="22"/>
  <c r="I293" i="22"/>
  <c r="I292" i="22"/>
  <c r="I291" i="22"/>
  <c r="I290" i="22"/>
  <c r="I289" i="22"/>
  <c r="I288" i="22"/>
  <c r="I287" i="22"/>
  <c r="I286" i="22"/>
  <c r="I285" i="22"/>
  <c r="I284" i="22"/>
  <c r="I283" i="22"/>
  <c r="I282" i="22"/>
  <c r="I281" i="22"/>
  <c r="I280" i="22"/>
  <c r="I279" i="22"/>
  <c r="I278" i="22"/>
  <c r="I277" i="22"/>
  <c r="O274" i="22"/>
  <c r="L274" i="22"/>
  <c r="J274" i="22"/>
  <c r="G215" i="22"/>
  <c r="F215" i="22"/>
  <c r="E215" i="22"/>
  <c r="D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I201" i="22"/>
  <c r="I200" i="22"/>
  <c r="I199" i="22"/>
  <c r="I198" i="22"/>
  <c r="I197" i="22"/>
  <c r="I196" i="22"/>
  <c r="I195" i="22"/>
  <c r="I194" i="22"/>
  <c r="I193" i="22"/>
  <c r="I192" i="22"/>
  <c r="I191" i="22"/>
  <c r="O188" i="22"/>
  <c r="L188" i="22"/>
  <c r="J188" i="22"/>
  <c r="G129" i="22"/>
  <c r="F129" i="22"/>
  <c r="E129" i="22"/>
  <c r="D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O102" i="22"/>
  <c r="O16" i="22"/>
  <c r="G43" i="22"/>
  <c r="F43" i="22"/>
  <c r="E43" i="22"/>
  <c r="D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CE2" i="4"/>
  <c r="T13" i="4"/>
  <c r="T12" i="4"/>
  <c r="T11" i="4"/>
  <c r="CA14" i="4"/>
  <c r="T8" i="4"/>
  <c r="T7" i="4"/>
  <c r="T6" i="4"/>
  <c r="BZ9" i="4"/>
  <c r="AF31" i="27"/>
  <c r="CA5" i="4" s="1"/>
  <c r="AF22" i="27"/>
  <c r="CA4" i="4" s="1"/>
  <c r="AF31" i="23"/>
  <c r="BZ5" i="4" s="1"/>
  <c r="AF22" i="23"/>
  <c r="BZ4" i="4" s="1"/>
  <c r="AF14" i="27"/>
  <c r="CA3" i="4" s="1"/>
  <c r="AF14" i="23"/>
  <c r="BZ3" i="4" s="1"/>
  <c r="P274" i="22" l="1"/>
  <c r="P98" i="22"/>
  <c r="P270" i="22"/>
  <c r="P442" i="22"/>
  <c r="P614" i="22"/>
  <c r="P786" i="22"/>
  <c r="P958" i="22"/>
  <c r="P1130" i="22"/>
  <c r="P1302" i="22"/>
  <c r="P1474" i="22"/>
  <c r="P1646" i="22"/>
  <c r="P1818" i="22"/>
  <c r="P1990" i="22"/>
  <c r="P2162" i="22"/>
  <c r="P184" i="22"/>
  <c r="P356" i="22"/>
  <c r="P528" i="22"/>
  <c r="P700" i="22"/>
  <c r="P872" i="22"/>
  <c r="P1044" i="22"/>
  <c r="P1216" i="22"/>
  <c r="P1388" i="22"/>
  <c r="P1560" i="22"/>
  <c r="P1732" i="22"/>
  <c r="P1904" i="22"/>
  <c r="P2076" i="22"/>
  <c r="P2248" i="22"/>
  <c r="P188" i="22"/>
  <c r="P360" i="22"/>
  <c r="K780" i="24"/>
  <c r="Y53" i="27" s="1"/>
  <c r="CI2" i="4"/>
  <c r="K693" i="24"/>
  <c r="K695" i="24" s="1"/>
  <c r="AB51" i="27" s="1"/>
  <c r="K646" i="24"/>
  <c r="K648" i="24" s="1"/>
  <c r="K317" i="24"/>
  <c r="K319" i="24" s="1"/>
  <c r="M57" i="27" s="1"/>
  <c r="K1250" i="24"/>
  <c r="Y63" i="27" s="1"/>
  <c r="K1210" i="24"/>
  <c r="K1212" i="24" s="1"/>
  <c r="AB62" i="27" s="1"/>
  <c r="K1109" i="24"/>
  <c r="Y60" i="27" s="1"/>
  <c r="K1104" i="24"/>
  <c r="V60" i="27" s="1"/>
  <c r="K1062" i="24"/>
  <c r="Y59" i="27" s="1"/>
  <c r="K1057" i="24"/>
  <c r="V59" i="27" s="1"/>
  <c r="K1022" i="24"/>
  <c r="K1024" i="24" s="1"/>
  <c r="AB58" i="27" s="1"/>
  <c r="K916" i="24"/>
  <c r="V56" i="27" s="1"/>
  <c r="K921" i="24"/>
  <c r="Y56" i="27" s="1"/>
  <c r="K881" i="24"/>
  <c r="K883" i="24" s="1"/>
  <c r="AB55" i="27" s="1"/>
  <c r="K822" i="24"/>
  <c r="V54" i="27" s="1"/>
  <c r="K827" i="24"/>
  <c r="Y54" i="27" s="1"/>
  <c r="K775" i="24"/>
  <c r="V53" i="27" s="1"/>
  <c r="K733" i="24"/>
  <c r="Y52" i="27" s="1"/>
  <c r="K728" i="24"/>
  <c r="V52" i="27" s="1"/>
  <c r="K740" i="24"/>
  <c r="K742" i="24" s="1"/>
  <c r="AB52" i="27" s="1"/>
  <c r="K681" i="24"/>
  <c r="V51" i="27" s="1"/>
  <c r="K686" i="24"/>
  <c r="Y51" i="27" s="1"/>
  <c r="K592" i="24"/>
  <c r="J63" i="27" s="1"/>
  <c r="K587" i="24"/>
  <c r="G63" i="27" s="1"/>
  <c r="K545" i="24"/>
  <c r="J62" i="27" s="1"/>
  <c r="K540" i="24"/>
  <c r="G62" i="27" s="1"/>
  <c r="K498" i="24"/>
  <c r="J61" i="27" s="1"/>
  <c r="K493" i="24"/>
  <c r="G61" i="27" s="1"/>
  <c r="K446" i="24"/>
  <c r="G60" i="27" s="1"/>
  <c r="K451" i="24"/>
  <c r="J60" i="27" s="1"/>
  <c r="K399" i="24"/>
  <c r="G59" i="27" s="1"/>
  <c r="K357" i="24"/>
  <c r="J58" i="27" s="1"/>
  <c r="K352" i="24"/>
  <c r="G58" i="27" s="1"/>
  <c r="K305" i="24"/>
  <c r="G57" i="27" s="1"/>
  <c r="K310" i="24"/>
  <c r="J57" i="27" s="1"/>
  <c r="K258" i="24"/>
  <c r="G56" i="27" s="1"/>
  <c r="K263" i="24"/>
  <c r="J56" i="27" s="1"/>
  <c r="K164" i="24"/>
  <c r="G54" i="27" s="1"/>
  <c r="K169" i="24"/>
  <c r="J54" i="27" s="1"/>
  <c r="K122" i="24"/>
  <c r="J53" i="27" s="1"/>
  <c r="K117" i="24"/>
  <c r="G53" i="27" s="1"/>
  <c r="K75" i="24"/>
  <c r="J52" i="27" s="1"/>
  <c r="K70" i="24"/>
  <c r="G52" i="27" s="1"/>
  <c r="K82" i="24"/>
  <c r="K84" i="24" s="1"/>
  <c r="M52" i="27" s="1"/>
  <c r="I2279" i="22"/>
  <c r="V63" i="23" s="1"/>
  <c r="I2193" i="22"/>
  <c r="V62" i="23" s="1"/>
  <c r="I2107" i="22"/>
  <c r="V61" i="23" s="1"/>
  <c r="I2021" i="22"/>
  <c r="V60" i="23" s="1"/>
  <c r="I1935" i="22"/>
  <c r="V59" i="23" s="1"/>
  <c r="I1849" i="22"/>
  <c r="V58" i="23" s="1"/>
  <c r="I1763" i="22"/>
  <c r="V57" i="23" s="1"/>
  <c r="I1677" i="22"/>
  <c r="V56" i="23" s="1"/>
  <c r="I1591" i="22"/>
  <c r="V55" i="23" s="1"/>
  <c r="I1505" i="22"/>
  <c r="V54" i="23" s="1"/>
  <c r="I1419" i="22"/>
  <c r="V53" i="23" s="1"/>
  <c r="I1333" i="22"/>
  <c r="V52" i="23" s="1"/>
  <c r="I1247" i="22"/>
  <c r="V51" i="23" s="1"/>
  <c r="I1161" i="22"/>
  <c r="I1075" i="22"/>
  <c r="G63" i="23" s="1"/>
  <c r="I989" i="22"/>
  <c r="G62" i="23" s="1"/>
  <c r="I903" i="22"/>
  <c r="G61" i="23" s="1"/>
  <c r="I817" i="22"/>
  <c r="G60" i="23" s="1"/>
  <c r="I731" i="22"/>
  <c r="G59" i="23" s="1"/>
  <c r="I645" i="22"/>
  <c r="G58" i="23" s="1"/>
  <c r="I559" i="22"/>
  <c r="G57" i="23" s="1"/>
  <c r="I473" i="22"/>
  <c r="G56" i="23" s="1"/>
  <c r="I387" i="22"/>
  <c r="G55" i="23" s="1"/>
  <c r="I301" i="22"/>
  <c r="G54" i="23" s="1"/>
  <c r="I215" i="22"/>
  <c r="G53" i="23" s="1"/>
  <c r="K35" i="24"/>
  <c r="K37" i="24" s="1"/>
  <c r="M51" i="27" s="1"/>
  <c r="J30" i="24"/>
  <c r="K1257" i="24"/>
  <c r="K1259" i="24" s="1"/>
  <c r="AB63" i="27" s="1"/>
  <c r="K1245" i="24"/>
  <c r="V63" i="27" s="1"/>
  <c r="K1203" i="24"/>
  <c r="Y62" i="27" s="1"/>
  <c r="K1198" i="24"/>
  <c r="V62" i="27" s="1"/>
  <c r="K1151" i="24"/>
  <c r="V61" i="27" s="1"/>
  <c r="K1163" i="24"/>
  <c r="K1165" i="24" s="1"/>
  <c r="AB61" i="27" s="1"/>
  <c r="K1156" i="24"/>
  <c r="Y61" i="27" s="1"/>
  <c r="K1116" i="24"/>
  <c r="K1118" i="24" s="1"/>
  <c r="AB60" i="27" s="1"/>
  <c r="K1069" i="24"/>
  <c r="K1071" i="24" s="1"/>
  <c r="AB59" i="27" s="1"/>
  <c r="K1015" i="24"/>
  <c r="Y58" i="27" s="1"/>
  <c r="K1010" i="24"/>
  <c r="V58" i="27" s="1"/>
  <c r="K963" i="24"/>
  <c r="V57" i="27" s="1"/>
  <c r="K975" i="24"/>
  <c r="K977" i="24" s="1"/>
  <c r="AB57" i="27" s="1"/>
  <c r="K968" i="24"/>
  <c r="Y57" i="27" s="1"/>
  <c r="K928" i="24"/>
  <c r="K930" i="24" s="1"/>
  <c r="AB56" i="27" s="1"/>
  <c r="K869" i="24"/>
  <c r="V55" i="27" s="1"/>
  <c r="K874" i="24"/>
  <c r="Y55" i="27" s="1"/>
  <c r="K834" i="24"/>
  <c r="K836" i="24" s="1"/>
  <c r="AB54" i="27" s="1"/>
  <c r="K787" i="24"/>
  <c r="K789" i="24" s="1"/>
  <c r="AB53" i="27" s="1"/>
  <c r="K639" i="24"/>
  <c r="K634" i="24"/>
  <c r="K599" i="24"/>
  <c r="K601" i="24" s="1"/>
  <c r="M63" i="27" s="1"/>
  <c r="K552" i="24"/>
  <c r="K554" i="24" s="1"/>
  <c r="M62" i="27" s="1"/>
  <c r="K505" i="24"/>
  <c r="K507" i="24" s="1"/>
  <c r="M61" i="27" s="1"/>
  <c r="K458" i="24"/>
  <c r="K460" i="24" s="1"/>
  <c r="M60" i="27" s="1"/>
  <c r="K411" i="24"/>
  <c r="K413" i="24" s="1"/>
  <c r="M59" i="27" s="1"/>
  <c r="K404" i="24"/>
  <c r="J59" i="27" s="1"/>
  <c r="K364" i="24"/>
  <c r="K366" i="24" s="1"/>
  <c r="M58" i="27" s="1"/>
  <c r="K270" i="24"/>
  <c r="K272" i="24" s="1"/>
  <c r="M56" i="27" s="1"/>
  <c r="K211" i="24"/>
  <c r="G55" i="27" s="1"/>
  <c r="K223" i="24"/>
  <c r="K225" i="24" s="1"/>
  <c r="M55" i="27" s="1"/>
  <c r="K216" i="24"/>
  <c r="J55" i="27" s="1"/>
  <c r="K176" i="24"/>
  <c r="K178" i="24" s="1"/>
  <c r="M54" i="27" s="1"/>
  <c r="K129" i="24"/>
  <c r="K131" i="24" s="1"/>
  <c r="M53" i="27" s="1"/>
  <c r="N1236" i="24"/>
  <c r="N1142" i="24"/>
  <c r="N1189" i="24"/>
  <c r="N1095" i="24"/>
  <c r="N1048" i="24"/>
  <c r="N954" i="24"/>
  <c r="N1001" i="24"/>
  <c r="N907" i="24"/>
  <c r="N860" i="24"/>
  <c r="N813" i="24"/>
  <c r="N766" i="24"/>
  <c r="N719" i="24"/>
  <c r="N625" i="24"/>
  <c r="N672" i="24"/>
  <c r="N578" i="24"/>
  <c r="N531" i="24"/>
  <c r="N484" i="24"/>
  <c r="N437" i="24"/>
  <c r="N343" i="24"/>
  <c r="N390" i="24"/>
  <c r="N296" i="24"/>
  <c r="N249" i="24"/>
  <c r="N202" i="24"/>
  <c r="N155" i="24"/>
  <c r="N108" i="24"/>
  <c r="N61" i="24"/>
  <c r="I129" i="22"/>
  <c r="G52" i="23" s="1"/>
  <c r="N188" i="22"/>
  <c r="N360" i="22"/>
  <c r="N274" i="22"/>
  <c r="I43" i="22"/>
  <c r="G51" i="23" s="1"/>
  <c r="M8" i="19"/>
  <c r="L8" i="18"/>
  <c r="K10" i="20"/>
  <c r="AG11" i="4" s="1"/>
  <c r="J10" i="20"/>
  <c r="AG9" i="4" s="1"/>
  <c r="I10" i="20"/>
  <c r="AG7" i="4" s="1"/>
  <c r="B88" i="20"/>
  <c r="C90" i="20" s="1"/>
  <c r="K1234" i="24"/>
  <c r="B1234" i="24"/>
  <c r="K1187" i="24"/>
  <c r="B1187" i="24"/>
  <c r="K1140" i="24"/>
  <c r="B1140" i="24"/>
  <c r="K1093" i="24"/>
  <c r="B1093" i="24"/>
  <c r="K1046" i="24"/>
  <c r="B1046" i="24"/>
  <c r="K999" i="24"/>
  <c r="B999" i="24"/>
  <c r="K952" i="24"/>
  <c r="B952" i="24"/>
  <c r="K905" i="24"/>
  <c r="B905" i="24"/>
  <c r="K858" i="24"/>
  <c r="B858" i="24"/>
  <c r="K811" i="24"/>
  <c r="B811" i="24"/>
  <c r="K764" i="24"/>
  <c r="B764" i="24"/>
  <c r="K717" i="24"/>
  <c r="B717" i="24"/>
  <c r="K670" i="24"/>
  <c r="B670" i="24"/>
  <c r="K623" i="24"/>
  <c r="B623" i="24"/>
  <c r="K576" i="24"/>
  <c r="B576" i="24"/>
  <c r="K529" i="24"/>
  <c r="B529" i="24"/>
  <c r="K482" i="24"/>
  <c r="B482" i="24"/>
  <c r="K435" i="24"/>
  <c r="B435" i="24"/>
  <c r="K388" i="24"/>
  <c r="B388" i="24"/>
  <c r="K341" i="24"/>
  <c r="B341" i="24"/>
  <c r="K294" i="24"/>
  <c r="B294" i="24"/>
  <c r="K247" i="24"/>
  <c r="B247" i="24"/>
  <c r="K200" i="24"/>
  <c r="B200" i="24"/>
  <c r="K153" i="24"/>
  <c r="B153" i="24"/>
  <c r="K106" i="24"/>
  <c r="B106" i="24"/>
  <c r="K59" i="24"/>
  <c r="B59" i="24"/>
  <c r="P59" i="24" l="1"/>
  <c r="P153" i="24"/>
  <c r="P247" i="24"/>
  <c r="P341" i="24"/>
  <c r="P435" i="24"/>
  <c r="P529" i="24"/>
  <c r="P623" i="24"/>
  <c r="P717" i="24"/>
  <c r="P811" i="24"/>
  <c r="P905" i="24"/>
  <c r="P999" i="24"/>
  <c r="P1093" i="24"/>
  <c r="P1187" i="24"/>
  <c r="P106" i="24"/>
  <c r="P200" i="24"/>
  <c r="P294" i="24"/>
  <c r="P388" i="24"/>
  <c r="P482" i="24"/>
  <c r="P576" i="24"/>
  <c r="P670" i="24"/>
  <c r="P764" i="24"/>
  <c r="P858" i="24"/>
  <c r="P952" i="24"/>
  <c r="P1046" i="24"/>
  <c r="P1140" i="24"/>
  <c r="P1234" i="24"/>
  <c r="T22" i="4"/>
  <c r="CB22" i="4"/>
  <c r="T23" i="4"/>
  <c r="CB23" i="4"/>
  <c r="CH23" i="4" s="1"/>
  <c r="T24" i="4"/>
  <c r="N46" i="27"/>
  <c r="N46" i="23"/>
  <c r="CB24" i="4"/>
  <c r="CH24" i="4" s="1"/>
  <c r="N8" i="20"/>
  <c r="C89" i="20"/>
  <c r="C91" i="20"/>
  <c r="AV1" i="4" l="1"/>
  <c r="Q43" i="42"/>
  <c r="N46" i="50"/>
  <c r="J43" i="42"/>
  <c r="CH2" i="4"/>
  <c r="AF84" i="27"/>
  <c r="AB84" i="27"/>
  <c r="AF84" i="23"/>
  <c r="AB84" i="23"/>
  <c r="AB81" i="23" l="1"/>
  <c r="AB80" i="23"/>
  <c r="AB79" i="23"/>
  <c r="AB78" i="23"/>
  <c r="AB77" i="23"/>
  <c r="AB76" i="23"/>
  <c r="AB75" i="23"/>
  <c r="AB74" i="23"/>
  <c r="AB72" i="23"/>
  <c r="AB71" i="23"/>
  <c r="AB70" i="23"/>
  <c r="AB73" i="23" l="1"/>
  <c r="AB82" i="23" s="1"/>
  <c r="AF85" i="23" l="1"/>
  <c r="BZ19" i="4" s="1"/>
  <c r="AG5" i="4" l="1"/>
  <c r="AG3" i="4"/>
  <c r="B64" i="27"/>
  <c r="B65" i="27"/>
  <c r="B64" i="23"/>
  <c r="BV4" i="4" l="1"/>
  <c r="BV6" i="4"/>
  <c r="BV8" i="4"/>
  <c r="BV10" i="4"/>
  <c r="BV12" i="4"/>
  <c r="BV14" i="4"/>
  <c r="BV16" i="4"/>
  <c r="BV18" i="4"/>
  <c r="BV20" i="4"/>
  <c r="BV22" i="4"/>
  <c r="BV24" i="4"/>
  <c r="BV26" i="4"/>
  <c r="BV28" i="4"/>
  <c r="BV3" i="4"/>
  <c r="BV5" i="4"/>
  <c r="BV7" i="4"/>
  <c r="BV9" i="4"/>
  <c r="BV11" i="4"/>
  <c r="BV13" i="4"/>
  <c r="BV15" i="4"/>
  <c r="BV17" i="4"/>
  <c r="BV19" i="4"/>
  <c r="BV21" i="4"/>
  <c r="BV23" i="4"/>
  <c r="BV25" i="4"/>
  <c r="BV27" i="4"/>
  <c r="BV2" i="4"/>
  <c r="X82" i="23"/>
  <c r="X82" i="27"/>
  <c r="AF82" i="27" s="1"/>
  <c r="CA10" i="4" s="1"/>
  <c r="AF82" i="23" l="1"/>
  <c r="BZ10" i="4" s="1"/>
  <c r="BV29" i="4"/>
  <c r="CA27" i="4" s="1"/>
  <c r="BU3" i="4"/>
  <c r="BU5" i="4"/>
  <c r="BU7" i="4"/>
  <c r="BU9" i="4"/>
  <c r="BU11" i="4"/>
  <c r="BU13" i="4"/>
  <c r="BU15" i="4"/>
  <c r="BU17" i="4"/>
  <c r="BU19" i="4"/>
  <c r="BU21" i="4"/>
  <c r="BU23" i="4"/>
  <c r="BU25" i="4"/>
  <c r="BU27" i="4"/>
  <c r="BU2" i="4"/>
  <c r="BU20" i="4"/>
  <c r="BU24" i="4"/>
  <c r="BU26" i="4"/>
  <c r="BU4" i="4"/>
  <c r="BU6" i="4"/>
  <c r="BU8" i="4"/>
  <c r="BU10" i="4"/>
  <c r="BU12" i="4"/>
  <c r="BU14" i="4"/>
  <c r="BU16" i="4"/>
  <c r="BU18" i="4"/>
  <c r="BU22" i="4"/>
  <c r="BU28" i="4"/>
  <c r="BU29" i="4" l="1"/>
  <c r="BZ27" i="4" s="1"/>
  <c r="AV42" i="4"/>
  <c r="AW42" i="4"/>
  <c r="AW78" i="4" s="1"/>
  <c r="AW114" i="4" s="1"/>
  <c r="AW150" i="4" s="1"/>
  <c r="AW186" i="4" s="1"/>
  <c r="AW222" i="4" s="1"/>
  <c r="AW258" i="4" s="1"/>
  <c r="AW294" i="4" s="1"/>
  <c r="AW330" i="4" s="1"/>
  <c r="AW366" i="4" s="1"/>
  <c r="AW402" i="4" s="1"/>
  <c r="AW438" i="4" s="1"/>
  <c r="AW474" i="4" s="1"/>
  <c r="AW510" i="4" s="1"/>
  <c r="AW546" i="4" s="1"/>
  <c r="AW582" i="4" s="1"/>
  <c r="AW618" i="4" s="1"/>
  <c r="AW654" i="4" s="1"/>
  <c r="AW690" i="4" s="1"/>
  <c r="AW726" i="4" s="1"/>
  <c r="AW762" i="4" s="1"/>
  <c r="AW798" i="4" s="1"/>
  <c r="AW834" i="4" s="1"/>
  <c r="AW870" i="4" s="1"/>
  <c r="AW906" i="4" s="1"/>
  <c r="AW942" i="4" s="1"/>
  <c r="AV43" i="4"/>
  <c r="AV79" i="4" s="1"/>
  <c r="AV115" i="4" s="1"/>
  <c r="AV151" i="4" s="1"/>
  <c r="AV187" i="4" s="1"/>
  <c r="AV223" i="4" s="1"/>
  <c r="AV259" i="4" s="1"/>
  <c r="AV295" i="4" s="1"/>
  <c r="AV331" i="4" s="1"/>
  <c r="AV367" i="4" s="1"/>
  <c r="AV403" i="4" s="1"/>
  <c r="AV439" i="4" s="1"/>
  <c r="AV475" i="4" s="1"/>
  <c r="AV511" i="4" s="1"/>
  <c r="AV547" i="4" s="1"/>
  <c r="AV583" i="4" s="1"/>
  <c r="AV619" i="4" s="1"/>
  <c r="AV655" i="4" s="1"/>
  <c r="AV691" i="4" s="1"/>
  <c r="AV727" i="4" s="1"/>
  <c r="AV763" i="4" s="1"/>
  <c r="AV799" i="4" s="1"/>
  <c r="AV835" i="4" s="1"/>
  <c r="AV871" i="4" s="1"/>
  <c r="AV907" i="4" s="1"/>
  <c r="AV943" i="4" s="1"/>
  <c r="AW43" i="4"/>
  <c r="AW79" i="4" s="1"/>
  <c r="AW115" i="4" s="1"/>
  <c r="AW151" i="4" s="1"/>
  <c r="AW187" i="4" s="1"/>
  <c r="AW223" i="4" s="1"/>
  <c r="AW259" i="4" s="1"/>
  <c r="AW295" i="4" s="1"/>
  <c r="AW331" i="4" s="1"/>
  <c r="AW367" i="4" s="1"/>
  <c r="AW403" i="4" s="1"/>
  <c r="AW439" i="4" s="1"/>
  <c r="AW475" i="4" s="1"/>
  <c r="AW511" i="4" s="1"/>
  <c r="AW547" i="4" s="1"/>
  <c r="AW583" i="4" s="1"/>
  <c r="AW619" i="4" s="1"/>
  <c r="AW655" i="4" s="1"/>
  <c r="AW691" i="4" s="1"/>
  <c r="AW727" i="4" s="1"/>
  <c r="AW763" i="4" s="1"/>
  <c r="AW799" i="4" s="1"/>
  <c r="AW835" i="4" s="1"/>
  <c r="AW871" i="4" s="1"/>
  <c r="AW907" i="4" s="1"/>
  <c r="AW943" i="4" s="1"/>
  <c r="AV44" i="4"/>
  <c r="AV80" i="4" s="1"/>
  <c r="AV116" i="4" s="1"/>
  <c r="AV152" i="4" s="1"/>
  <c r="AV188" i="4" s="1"/>
  <c r="AV224" i="4" s="1"/>
  <c r="AV260" i="4" s="1"/>
  <c r="AV296" i="4" s="1"/>
  <c r="AV332" i="4" s="1"/>
  <c r="AV368" i="4" s="1"/>
  <c r="AV404" i="4" s="1"/>
  <c r="AV440" i="4" s="1"/>
  <c r="AV476" i="4" s="1"/>
  <c r="AV512" i="4" s="1"/>
  <c r="AV548" i="4" s="1"/>
  <c r="AV584" i="4" s="1"/>
  <c r="AV620" i="4" s="1"/>
  <c r="AV656" i="4" s="1"/>
  <c r="AV692" i="4" s="1"/>
  <c r="AV728" i="4" s="1"/>
  <c r="AV764" i="4" s="1"/>
  <c r="AV800" i="4" s="1"/>
  <c r="AV836" i="4" s="1"/>
  <c r="AV872" i="4" s="1"/>
  <c r="AV908" i="4" s="1"/>
  <c r="AV944" i="4" s="1"/>
  <c r="AW44" i="4"/>
  <c r="AW80" i="4" s="1"/>
  <c r="AW116" i="4" s="1"/>
  <c r="AW152" i="4" s="1"/>
  <c r="AW188" i="4" s="1"/>
  <c r="AW224" i="4" s="1"/>
  <c r="AW260" i="4" s="1"/>
  <c r="AW296" i="4" s="1"/>
  <c r="AW332" i="4" s="1"/>
  <c r="AW368" i="4" s="1"/>
  <c r="AW404" i="4" s="1"/>
  <c r="AW440" i="4" s="1"/>
  <c r="AW476" i="4" s="1"/>
  <c r="AW512" i="4" s="1"/>
  <c r="AW548" i="4" s="1"/>
  <c r="AW584" i="4" s="1"/>
  <c r="AW620" i="4" s="1"/>
  <c r="AW656" i="4" s="1"/>
  <c r="AW692" i="4" s="1"/>
  <c r="AW728" i="4" s="1"/>
  <c r="AW764" i="4" s="1"/>
  <c r="AW800" i="4" s="1"/>
  <c r="AW836" i="4" s="1"/>
  <c r="AW872" i="4" s="1"/>
  <c r="AW908" i="4" s="1"/>
  <c r="AW944" i="4" s="1"/>
  <c r="AV45" i="4"/>
  <c r="AV81" i="4" s="1"/>
  <c r="AV117" i="4" s="1"/>
  <c r="AV153" i="4" s="1"/>
  <c r="AV189" i="4" s="1"/>
  <c r="AV225" i="4" s="1"/>
  <c r="AV261" i="4" s="1"/>
  <c r="AV297" i="4" s="1"/>
  <c r="AV333" i="4" s="1"/>
  <c r="AV369" i="4" s="1"/>
  <c r="AV405" i="4" s="1"/>
  <c r="AV441" i="4" s="1"/>
  <c r="AV477" i="4" s="1"/>
  <c r="AV513" i="4" s="1"/>
  <c r="AV549" i="4" s="1"/>
  <c r="AV585" i="4" s="1"/>
  <c r="AV621" i="4" s="1"/>
  <c r="AV657" i="4" s="1"/>
  <c r="AV693" i="4" s="1"/>
  <c r="AV729" i="4" s="1"/>
  <c r="AV765" i="4" s="1"/>
  <c r="AV801" i="4" s="1"/>
  <c r="AV837" i="4" s="1"/>
  <c r="AV873" i="4" s="1"/>
  <c r="AV909" i="4" s="1"/>
  <c r="AV945" i="4" s="1"/>
  <c r="AW45" i="4"/>
  <c r="AW81" i="4" s="1"/>
  <c r="AW117" i="4" s="1"/>
  <c r="AW153" i="4" s="1"/>
  <c r="AW189" i="4" s="1"/>
  <c r="AW225" i="4" s="1"/>
  <c r="AW261" i="4" s="1"/>
  <c r="AW297" i="4" s="1"/>
  <c r="AW333" i="4" s="1"/>
  <c r="AW369" i="4" s="1"/>
  <c r="AW405" i="4" s="1"/>
  <c r="AW441" i="4" s="1"/>
  <c r="AW477" i="4" s="1"/>
  <c r="AW513" i="4" s="1"/>
  <c r="AW549" i="4" s="1"/>
  <c r="AW585" i="4" s="1"/>
  <c r="AW621" i="4" s="1"/>
  <c r="AW657" i="4" s="1"/>
  <c r="AW693" i="4" s="1"/>
  <c r="AW729" i="4" s="1"/>
  <c r="AW765" i="4" s="1"/>
  <c r="AW801" i="4" s="1"/>
  <c r="AW837" i="4" s="1"/>
  <c r="AW873" i="4" s="1"/>
  <c r="AW909" i="4" s="1"/>
  <c r="AW945" i="4" s="1"/>
  <c r="AV46" i="4"/>
  <c r="AV82" i="4" s="1"/>
  <c r="AV118" i="4" s="1"/>
  <c r="AV154" i="4" s="1"/>
  <c r="AV190" i="4" s="1"/>
  <c r="AV226" i="4" s="1"/>
  <c r="AV262" i="4" s="1"/>
  <c r="AV298" i="4" s="1"/>
  <c r="AV334" i="4" s="1"/>
  <c r="AV370" i="4" s="1"/>
  <c r="AV406" i="4" s="1"/>
  <c r="AV442" i="4" s="1"/>
  <c r="AV478" i="4" s="1"/>
  <c r="AV514" i="4" s="1"/>
  <c r="AV550" i="4" s="1"/>
  <c r="AV586" i="4" s="1"/>
  <c r="AV622" i="4" s="1"/>
  <c r="AV658" i="4" s="1"/>
  <c r="AV694" i="4" s="1"/>
  <c r="AV730" i="4" s="1"/>
  <c r="AV766" i="4" s="1"/>
  <c r="AV802" i="4" s="1"/>
  <c r="AV838" i="4" s="1"/>
  <c r="AV874" i="4" s="1"/>
  <c r="AV910" i="4" s="1"/>
  <c r="AV946" i="4" s="1"/>
  <c r="AW46" i="4"/>
  <c r="AW82" i="4" s="1"/>
  <c r="AW118" i="4" s="1"/>
  <c r="AW154" i="4" s="1"/>
  <c r="AW190" i="4" s="1"/>
  <c r="AW226" i="4" s="1"/>
  <c r="AW262" i="4" s="1"/>
  <c r="AW298" i="4" s="1"/>
  <c r="AW334" i="4" s="1"/>
  <c r="AW370" i="4" s="1"/>
  <c r="AW406" i="4" s="1"/>
  <c r="AW442" i="4" s="1"/>
  <c r="AW478" i="4" s="1"/>
  <c r="AW514" i="4" s="1"/>
  <c r="AW550" i="4" s="1"/>
  <c r="AW586" i="4" s="1"/>
  <c r="AW622" i="4" s="1"/>
  <c r="AW658" i="4" s="1"/>
  <c r="AW694" i="4" s="1"/>
  <c r="AW730" i="4" s="1"/>
  <c r="AW766" i="4" s="1"/>
  <c r="AW802" i="4" s="1"/>
  <c r="AW838" i="4" s="1"/>
  <c r="AW874" i="4" s="1"/>
  <c r="AW910" i="4" s="1"/>
  <c r="AW946" i="4" s="1"/>
  <c r="AV47" i="4"/>
  <c r="AV83" i="4" s="1"/>
  <c r="AV119" i="4" s="1"/>
  <c r="AV155" i="4" s="1"/>
  <c r="AV191" i="4" s="1"/>
  <c r="AV227" i="4" s="1"/>
  <c r="AV263" i="4" s="1"/>
  <c r="AV299" i="4" s="1"/>
  <c r="AV335" i="4" s="1"/>
  <c r="AV371" i="4" s="1"/>
  <c r="AV407" i="4" s="1"/>
  <c r="AV443" i="4" s="1"/>
  <c r="AV479" i="4" s="1"/>
  <c r="AV515" i="4" s="1"/>
  <c r="AV551" i="4" s="1"/>
  <c r="AV587" i="4" s="1"/>
  <c r="AV623" i="4" s="1"/>
  <c r="AV659" i="4" s="1"/>
  <c r="AV695" i="4" s="1"/>
  <c r="AV731" i="4" s="1"/>
  <c r="AV767" i="4" s="1"/>
  <c r="AV803" i="4" s="1"/>
  <c r="AV839" i="4" s="1"/>
  <c r="AV875" i="4" s="1"/>
  <c r="AV911" i="4" s="1"/>
  <c r="AV947" i="4" s="1"/>
  <c r="AW47" i="4"/>
  <c r="AW83" i="4" s="1"/>
  <c r="AW119" i="4" s="1"/>
  <c r="AW155" i="4" s="1"/>
  <c r="AW191" i="4" s="1"/>
  <c r="AW227" i="4" s="1"/>
  <c r="AW263" i="4" s="1"/>
  <c r="AW299" i="4" s="1"/>
  <c r="AW335" i="4" s="1"/>
  <c r="AW371" i="4" s="1"/>
  <c r="AW407" i="4" s="1"/>
  <c r="AW443" i="4" s="1"/>
  <c r="AW479" i="4" s="1"/>
  <c r="AW515" i="4" s="1"/>
  <c r="AW551" i="4" s="1"/>
  <c r="AW587" i="4" s="1"/>
  <c r="AW623" i="4" s="1"/>
  <c r="AW659" i="4" s="1"/>
  <c r="AW695" i="4" s="1"/>
  <c r="AW731" i="4" s="1"/>
  <c r="AW767" i="4" s="1"/>
  <c r="AW803" i="4" s="1"/>
  <c r="AW839" i="4" s="1"/>
  <c r="AW875" i="4" s="1"/>
  <c r="AW911" i="4" s="1"/>
  <c r="AW947" i="4" s="1"/>
  <c r="AV48" i="4"/>
  <c r="AV84" i="4" s="1"/>
  <c r="AV120" i="4" s="1"/>
  <c r="AV156" i="4" s="1"/>
  <c r="AV192" i="4" s="1"/>
  <c r="AV228" i="4" s="1"/>
  <c r="AV264" i="4" s="1"/>
  <c r="AV300" i="4" s="1"/>
  <c r="AV336" i="4" s="1"/>
  <c r="AV372" i="4" s="1"/>
  <c r="AV408" i="4" s="1"/>
  <c r="AV444" i="4" s="1"/>
  <c r="AV480" i="4" s="1"/>
  <c r="AV516" i="4" s="1"/>
  <c r="AV552" i="4" s="1"/>
  <c r="AV588" i="4" s="1"/>
  <c r="AV624" i="4" s="1"/>
  <c r="AV660" i="4" s="1"/>
  <c r="AV696" i="4" s="1"/>
  <c r="AV732" i="4" s="1"/>
  <c r="AV768" i="4" s="1"/>
  <c r="AV804" i="4" s="1"/>
  <c r="AV840" i="4" s="1"/>
  <c r="AV876" i="4" s="1"/>
  <c r="AV912" i="4" s="1"/>
  <c r="AV948" i="4" s="1"/>
  <c r="AW48" i="4"/>
  <c r="AW84" i="4" s="1"/>
  <c r="AW120" i="4" s="1"/>
  <c r="AW156" i="4" s="1"/>
  <c r="AW192" i="4" s="1"/>
  <c r="AW228" i="4" s="1"/>
  <c r="AW264" i="4" s="1"/>
  <c r="AW300" i="4" s="1"/>
  <c r="AW336" i="4" s="1"/>
  <c r="AW372" i="4" s="1"/>
  <c r="AW408" i="4" s="1"/>
  <c r="AW444" i="4" s="1"/>
  <c r="AW480" i="4" s="1"/>
  <c r="AW516" i="4" s="1"/>
  <c r="AW552" i="4" s="1"/>
  <c r="AW588" i="4" s="1"/>
  <c r="AW624" i="4" s="1"/>
  <c r="AW660" i="4" s="1"/>
  <c r="AW696" i="4" s="1"/>
  <c r="AW732" i="4" s="1"/>
  <c r="AW768" i="4" s="1"/>
  <c r="AW804" i="4" s="1"/>
  <c r="AW840" i="4" s="1"/>
  <c r="AW876" i="4" s="1"/>
  <c r="AW912" i="4" s="1"/>
  <c r="AW948" i="4" s="1"/>
  <c r="AV49" i="4"/>
  <c r="AV85" i="4" s="1"/>
  <c r="AV121" i="4" s="1"/>
  <c r="AV157" i="4" s="1"/>
  <c r="AV193" i="4" s="1"/>
  <c r="AV229" i="4" s="1"/>
  <c r="AV265" i="4" s="1"/>
  <c r="AV301" i="4" s="1"/>
  <c r="AV337" i="4" s="1"/>
  <c r="AV373" i="4" s="1"/>
  <c r="AV409" i="4" s="1"/>
  <c r="AV445" i="4" s="1"/>
  <c r="AV481" i="4" s="1"/>
  <c r="AV517" i="4" s="1"/>
  <c r="AV553" i="4" s="1"/>
  <c r="AV589" i="4" s="1"/>
  <c r="AV625" i="4" s="1"/>
  <c r="AV661" i="4" s="1"/>
  <c r="AV697" i="4" s="1"/>
  <c r="AV733" i="4" s="1"/>
  <c r="AV769" i="4" s="1"/>
  <c r="AV805" i="4" s="1"/>
  <c r="AV841" i="4" s="1"/>
  <c r="AV877" i="4" s="1"/>
  <c r="AV913" i="4" s="1"/>
  <c r="AV949" i="4" s="1"/>
  <c r="AW49" i="4"/>
  <c r="AW85" i="4" s="1"/>
  <c r="AW121" i="4" s="1"/>
  <c r="AW157" i="4" s="1"/>
  <c r="AW193" i="4" s="1"/>
  <c r="AW229" i="4" s="1"/>
  <c r="AW265" i="4" s="1"/>
  <c r="AW301" i="4" s="1"/>
  <c r="AW337" i="4" s="1"/>
  <c r="AW373" i="4" s="1"/>
  <c r="AW409" i="4" s="1"/>
  <c r="AW445" i="4" s="1"/>
  <c r="AW481" i="4" s="1"/>
  <c r="AW517" i="4" s="1"/>
  <c r="AW553" i="4" s="1"/>
  <c r="AW589" i="4" s="1"/>
  <c r="AW625" i="4" s="1"/>
  <c r="AW661" i="4" s="1"/>
  <c r="AW697" i="4" s="1"/>
  <c r="AW733" i="4" s="1"/>
  <c r="AW769" i="4" s="1"/>
  <c r="AW805" i="4" s="1"/>
  <c r="AW841" i="4" s="1"/>
  <c r="AW877" i="4" s="1"/>
  <c r="AW913" i="4" s="1"/>
  <c r="AW949" i="4" s="1"/>
  <c r="AV50" i="4"/>
  <c r="AV86" i="4" s="1"/>
  <c r="AV122" i="4" s="1"/>
  <c r="AV158" i="4" s="1"/>
  <c r="AV194" i="4" s="1"/>
  <c r="AV230" i="4" s="1"/>
  <c r="AV266" i="4" s="1"/>
  <c r="AV302" i="4" s="1"/>
  <c r="AV338" i="4" s="1"/>
  <c r="AV374" i="4" s="1"/>
  <c r="AV410" i="4" s="1"/>
  <c r="AV446" i="4" s="1"/>
  <c r="AV482" i="4" s="1"/>
  <c r="AV518" i="4" s="1"/>
  <c r="AV554" i="4" s="1"/>
  <c r="AV590" i="4" s="1"/>
  <c r="AV626" i="4" s="1"/>
  <c r="AV662" i="4" s="1"/>
  <c r="AV698" i="4" s="1"/>
  <c r="AV734" i="4" s="1"/>
  <c r="AV770" i="4" s="1"/>
  <c r="AV806" i="4" s="1"/>
  <c r="AV842" i="4" s="1"/>
  <c r="AV878" i="4" s="1"/>
  <c r="AV914" i="4" s="1"/>
  <c r="AV950" i="4" s="1"/>
  <c r="AW50" i="4"/>
  <c r="AW86" i="4" s="1"/>
  <c r="AW122" i="4" s="1"/>
  <c r="AW158" i="4" s="1"/>
  <c r="AW194" i="4" s="1"/>
  <c r="AW230" i="4" s="1"/>
  <c r="AW266" i="4" s="1"/>
  <c r="AW302" i="4" s="1"/>
  <c r="AW338" i="4" s="1"/>
  <c r="AW374" i="4" s="1"/>
  <c r="AW410" i="4" s="1"/>
  <c r="AW446" i="4" s="1"/>
  <c r="AW482" i="4" s="1"/>
  <c r="AW518" i="4" s="1"/>
  <c r="AW554" i="4" s="1"/>
  <c r="AW590" i="4" s="1"/>
  <c r="AW626" i="4" s="1"/>
  <c r="AW662" i="4" s="1"/>
  <c r="AW698" i="4" s="1"/>
  <c r="AW734" i="4" s="1"/>
  <c r="AW770" i="4" s="1"/>
  <c r="AW806" i="4" s="1"/>
  <c r="AW842" i="4" s="1"/>
  <c r="AW878" i="4" s="1"/>
  <c r="AW914" i="4" s="1"/>
  <c r="AW950" i="4" s="1"/>
  <c r="AV51" i="4"/>
  <c r="AV87" i="4" s="1"/>
  <c r="AV123" i="4" s="1"/>
  <c r="AV159" i="4" s="1"/>
  <c r="AV195" i="4" s="1"/>
  <c r="AV231" i="4" s="1"/>
  <c r="AV267" i="4" s="1"/>
  <c r="AV303" i="4" s="1"/>
  <c r="AV339" i="4" s="1"/>
  <c r="AV375" i="4" s="1"/>
  <c r="AV411" i="4" s="1"/>
  <c r="AV447" i="4" s="1"/>
  <c r="AV483" i="4" s="1"/>
  <c r="AV519" i="4" s="1"/>
  <c r="AV555" i="4" s="1"/>
  <c r="AV591" i="4" s="1"/>
  <c r="AV627" i="4" s="1"/>
  <c r="AV663" i="4" s="1"/>
  <c r="AV699" i="4" s="1"/>
  <c r="AV735" i="4" s="1"/>
  <c r="AV771" i="4" s="1"/>
  <c r="AV807" i="4" s="1"/>
  <c r="AV843" i="4" s="1"/>
  <c r="AV879" i="4" s="1"/>
  <c r="AV915" i="4" s="1"/>
  <c r="AV951" i="4" s="1"/>
  <c r="AW51" i="4"/>
  <c r="AW87" i="4" s="1"/>
  <c r="AW123" i="4" s="1"/>
  <c r="AW159" i="4" s="1"/>
  <c r="AW195" i="4" s="1"/>
  <c r="AW231" i="4" s="1"/>
  <c r="AW267" i="4" s="1"/>
  <c r="AW303" i="4" s="1"/>
  <c r="AW339" i="4" s="1"/>
  <c r="AW375" i="4" s="1"/>
  <c r="AW411" i="4" s="1"/>
  <c r="AW447" i="4" s="1"/>
  <c r="AW483" i="4" s="1"/>
  <c r="AW519" i="4" s="1"/>
  <c r="AW555" i="4" s="1"/>
  <c r="AW591" i="4" s="1"/>
  <c r="AW627" i="4" s="1"/>
  <c r="AW663" i="4" s="1"/>
  <c r="AW699" i="4" s="1"/>
  <c r="AW735" i="4" s="1"/>
  <c r="AW771" i="4" s="1"/>
  <c r="AW807" i="4" s="1"/>
  <c r="AW843" i="4" s="1"/>
  <c r="AW879" i="4" s="1"/>
  <c r="AW915" i="4" s="1"/>
  <c r="AW951" i="4" s="1"/>
  <c r="AV52" i="4"/>
  <c r="AV88" i="4" s="1"/>
  <c r="AV124" i="4" s="1"/>
  <c r="AV160" i="4" s="1"/>
  <c r="AV196" i="4" s="1"/>
  <c r="AV232" i="4" s="1"/>
  <c r="AV268" i="4" s="1"/>
  <c r="AV304" i="4" s="1"/>
  <c r="AV340" i="4" s="1"/>
  <c r="AV376" i="4" s="1"/>
  <c r="AV412" i="4" s="1"/>
  <c r="AV448" i="4" s="1"/>
  <c r="AV484" i="4" s="1"/>
  <c r="AV520" i="4" s="1"/>
  <c r="AV556" i="4" s="1"/>
  <c r="AV592" i="4" s="1"/>
  <c r="AV628" i="4" s="1"/>
  <c r="AV664" i="4" s="1"/>
  <c r="AV700" i="4" s="1"/>
  <c r="AV736" i="4" s="1"/>
  <c r="AV772" i="4" s="1"/>
  <c r="AV808" i="4" s="1"/>
  <c r="AV844" i="4" s="1"/>
  <c r="AV880" i="4" s="1"/>
  <c r="AV916" i="4" s="1"/>
  <c r="AV952" i="4" s="1"/>
  <c r="AW52" i="4"/>
  <c r="AW88" i="4" s="1"/>
  <c r="AW124" i="4" s="1"/>
  <c r="AW160" i="4" s="1"/>
  <c r="AW196" i="4" s="1"/>
  <c r="AW232" i="4" s="1"/>
  <c r="AW268" i="4" s="1"/>
  <c r="AW304" i="4" s="1"/>
  <c r="AW340" i="4" s="1"/>
  <c r="AW376" i="4" s="1"/>
  <c r="AW412" i="4" s="1"/>
  <c r="AW448" i="4" s="1"/>
  <c r="AW484" i="4" s="1"/>
  <c r="AW520" i="4" s="1"/>
  <c r="AW556" i="4" s="1"/>
  <c r="AW592" i="4" s="1"/>
  <c r="AW628" i="4" s="1"/>
  <c r="AW664" i="4" s="1"/>
  <c r="AW700" i="4" s="1"/>
  <c r="AW736" i="4" s="1"/>
  <c r="AW772" i="4" s="1"/>
  <c r="AW808" i="4" s="1"/>
  <c r="AW844" i="4" s="1"/>
  <c r="AW880" i="4" s="1"/>
  <c r="AW916" i="4" s="1"/>
  <c r="AW952" i="4" s="1"/>
  <c r="AV53" i="4"/>
  <c r="AV89" i="4" s="1"/>
  <c r="AV125" i="4" s="1"/>
  <c r="AV161" i="4" s="1"/>
  <c r="AV197" i="4" s="1"/>
  <c r="AV233" i="4" s="1"/>
  <c r="AV269" i="4" s="1"/>
  <c r="AV305" i="4" s="1"/>
  <c r="AV341" i="4" s="1"/>
  <c r="AV377" i="4" s="1"/>
  <c r="AV413" i="4" s="1"/>
  <c r="AV449" i="4" s="1"/>
  <c r="AV485" i="4" s="1"/>
  <c r="AV521" i="4" s="1"/>
  <c r="AV557" i="4" s="1"/>
  <c r="AV593" i="4" s="1"/>
  <c r="AV629" i="4" s="1"/>
  <c r="AV665" i="4" s="1"/>
  <c r="AV701" i="4" s="1"/>
  <c r="AV737" i="4" s="1"/>
  <c r="AV773" i="4" s="1"/>
  <c r="AV809" i="4" s="1"/>
  <c r="AV845" i="4" s="1"/>
  <c r="AV881" i="4" s="1"/>
  <c r="AV917" i="4" s="1"/>
  <c r="AV953" i="4" s="1"/>
  <c r="AW53" i="4"/>
  <c r="AW89" i="4" s="1"/>
  <c r="AW125" i="4" s="1"/>
  <c r="AW161" i="4" s="1"/>
  <c r="AW197" i="4" s="1"/>
  <c r="AW233" i="4" s="1"/>
  <c r="AW269" i="4" s="1"/>
  <c r="AW305" i="4" s="1"/>
  <c r="AW341" i="4" s="1"/>
  <c r="AW377" i="4" s="1"/>
  <c r="AW413" i="4" s="1"/>
  <c r="AW449" i="4" s="1"/>
  <c r="AW485" i="4" s="1"/>
  <c r="AW521" i="4" s="1"/>
  <c r="AW557" i="4" s="1"/>
  <c r="AW593" i="4" s="1"/>
  <c r="AW629" i="4" s="1"/>
  <c r="AW665" i="4" s="1"/>
  <c r="AW701" i="4" s="1"/>
  <c r="AW737" i="4" s="1"/>
  <c r="AW773" i="4" s="1"/>
  <c r="AW809" i="4" s="1"/>
  <c r="AW845" i="4" s="1"/>
  <c r="AW881" i="4" s="1"/>
  <c r="AW917" i="4" s="1"/>
  <c r="AW953" i="4" s="1"/>
  <c r="AV54" i="4"/>
  <c r="AV90" i="4" s="1"/>
  <c r="AV126" i="4" s="1"/>
  <c r="AV162" i="4" s="1"/>
  <c r="AV198" i="4" s="1"/>
  <c r="AV234" i="4" s="1"/>
  <c r="AV270" i="4" s="1"/>
  <c r="AV306" i="4" s="1"/>
  <c r="AV342" i="4" s="1"/>
  <c r="AV378" i="4" s="1"/>
  <c r="AV414" i="4" s="1"/>
  <c r="AV450" i="4" s="1"/>
  <c r="AV486" i="4" s="1"/>
  <c r="AV522" i="4" s="1"/>
  <c r="AV558" i="4" s="1"/>
  <c r="AV594" i="4" s="1"/>
  <c r="AV630" i="4" s="1"/>
  <c r="AV666" i="4" s="1"/>
  <c r="AV702" i="4" s="1"/>
  <c r="AV738" i="4" s="1"/>
  <c r="AV774" i="4" s="1"/>
  <c r="AV810" i="4" s="1"/>
  <c r="AV846" i="4" s="1"/>
  <c r="AV882" i="4" s="1"/>
  <c r="AV918" i="4" s="1"/>
  <c r="AV954" i="4" s="1"/>
  <c r="AW54" i="4"/>
  <c r="AW90" i="4" s="1"/>
  <c r="AW126" i="4" s="1"/>
  <c r="AW162" i="4" s="1"/>
  <c r="AW198" i="4" s="1"/>
  <c r="AW234" i="4" s="1"/>
  <c r="AW270" i="4" s="1"/>
  <c r="AW306" i="4" s="1"/>
  <c r="AW342" i="4" s="1"/>
  <c r="AW378" i="4" s="1"/>
  <c r="AW414" i="4" s="1"/>
  <c r="AW450" i="4" s="1"/>
  <c r="AW486" i="4" s="1"/>
  <c r="AW522" i="4" s="1"/>
  <c r="AW558" i="4" s="1"/>
  <c r="AW594" i="4" s="1"/>
  <c r="AW630" i="4" s="1"/>
  <c r="AW666" i="4" s="1"/>
  <c r="AW702" i="4" s="1"/>
  <c r="AW738" i="4" s="1"/>
  <c r="AW774" i="4" s="1"/>
  <c r="AW810" i="4" s="1"/>
  <c r="AW846" i="4" s="1"/>
  <c r="AW882" i="4" s="1"/>
  <c r="AW918" i="4" s="1"/>
  <c r="AW954" i="4" s="1"/>
  <c r="AV55" i="4"/>
  <c r="AV91" i="4" s="1"/>
  <c r="AV127" i="4" s="1"/>
  <c r="AV163" i="4" s="1"/>
  <c r="AV199" i="4" s="1"/>
  <c r="AV235" i="4" s="1"/>
  <c r="AV271" i="4" s="1"/>
  <c r="AV307" i="4" s="1"/>
  <c r="AV343" i="4" s="1"/>
  <c r="AV379" i="4" s="1"/>
  <c r="AV415" i="4" s="1"/>
  <c r="AV451" i="4" s="1"/>
  <c r="AV487" i="4" s="1"/>
  <c r="AV523" i="4" s="1"/>
  <c r="AV559" i="4" s="1"/>
  <c r="AV595" i="4" s="1"/>
  <c r="AV631" i="4" s="1"/>
  <c r="AV667" i="4" s="1"/>
  <c r="AV703" i="4" s="1"/>
  <c r="AV739" i="4" s="1"/>
  <c r="AV775" i="4" s="1"/>
  <c r="AV811" i="4" s="1"/>
  <c r="AV847" i="4" s="1"/>
  <c r="AV883" i="4" s="1"/>
  <c r="AV919" i="4" s="1"/>
  <c r="AV955" i="4" s="1"/>
  <c r="AW55" i="4"/>
  <c r="AW91" i="4" s="1"/>
  <c r="AW127" i="4" s="1"/>
  <c r="AW163" i="4" s="1"/>
  <c r="AW199" i="4" s="1"/>
  <c r="AW235" i="4" s="1"/>
  <c r="AW271" i="4" s="1"/>
  <c r="AW307" i="4" s="1"/>
  <c r="AW343" i="4" s="1"/>
  <c r="AW379" i="4" s="1"/>
  <c r="AW415" i="4" s="1"/>
  <c r="AW451" i="4" s="1"/>
  <c r="AW487" i="4" s="1"/>
  <c r="AW523" i="4" s="1"/>
  <c r="AW559" i="4" s="1"/>
  <c r="AW595" i="4" s="1"/>
  <c r="AW631" i="4" s="1"/>
  <c r="AW667" i="4" s="1"/>
  <c r="AW703" i="4" s="1"/>
  <c r="AW739" i="4" s="1"/>
  <c r="AW775" i="4" s="1"/>
  <c r="AW811" i="4" s="1"/>
  <c r="AW847" i="4" s="1"/>
  <c r="AW883" i="4" s="1"/>
  <c r="AW919" i="4" s="1"/>
  <c r="AW955" i="4" s="1"/>
  <c r="AV56" i="4"/>
  <c r="AV92" i="4" s="1"/>
  <c r="AV128" i="4" s="1"/>
  <c r="AV164" i="4" s="1"/>
  <c r="AV200" i="4" s="1"/>
  <c r="AV236" i="4" s="1"/>
  <c r="AV272" i="4" s="1"/>
  <c r="AV308" i="4" s="1"/>
  <c r="AV344" i="4" s="1"/>
  <c r="AV380" i="4" s="1"/>
  <c r="AV416" i="4" s="1"/>
  <c r="AV452" i="4" s="1"/>
  <c r="AV488" i="4" s="1"/>
  <c r="AV524" i="4" s="1"/>
  <c r="AV560" i="4" s="1"/>
  <c r="AV596" i="4" s="1"/>
  <c r="AV632" i="4" s="1"/>
  <c r="AV668" i="4" s="1"/>
  <c r="AV704" i="4" s="1"/>
  <c r="AV740" i="4" s="1"/>
  <c r="AV776" i="4" s="1"/>
  <c r="AV812" i="4" s="1"/>
  <c r="AV848" i="4" s="1"/>
  <c r="AV884" i="4" s="1"/>
  <c r="AV920" i="4" s="1"/>
  <c r="AV956" i="4" s="1"/>
  <c r="AW56" i="4"/>
  <c r="AW92" i="4" s="1"/>
  <c r="AW128" i="4" s="1"/>
  <c r="AW164" i="4" s="1"/>
  <c r="AW200" i="4" s="1"/>
  <c r="AW236" i="4" s="1"/>
  <c r="AW272" i="4" s="1"/>
  <c r="AW308" i="4" s="1"/>
  <c r="AW344" i="4" s="1"/>
  <c r="AW380" i="4" s="1"/>
  <c r="AW416" i="4" s="1"/>
  <c r="AW452" i="4" s="1"/>
  <c r="AW488" i="4" s="1"/>
  <c r="AW524" i="4" s="1"/>
  <c r="AW560" i="4" s="1"/>
  <c r="AW596" i="4" s="1"/>
  <c r="AW632" i="4" s="1"/>
  <c r="AW668" i="4" s="1"/>
  <c r="AW704" i="4" s="1"/>
  <c r="AW740" i="4" s="1"/>
  <c r="AW776" i="4" s="1"/>
  <c r="AW812" i="4" s="1"/>
  <c r="AW848" i="4" s="1"/>
  <c r="AW884" i="4" s="1"/>
  <c r="AW920" i="4" s="1"/>
  <c r="AW956" i="4" s="1"/>
  <c r="AV57" i="4"/>
  <c r="AV93" i="4" s="1"/>
  <c r="AV129" i="4" s="1"/>
  <c r="AV165" i="4" s="1"/>
  <c r="AV201" i="4" s="1"/>
  <c r="AV237" i="4" s="1"/>
  <c r="AV273" i="4" s="1"/>
  <c r="AV309" i="4" s="1"/>
  <c r="AV345" i="4" s="1"/>
  <c r="AV381" i="4" s="1"/>
  <c r="AV417" i="4" s="1"/>
  <c r="AV453" i="4" s="1"/>
  <c r="AV489" i="4" s="1"/>
  <c r="AV525" i="4" s="1"/>
  <c r="AV561" i="4" s="1"/>
  <c r="AV597" i="4" s="1"/>
  <c r="AV633" i="4" s="1"/>
  <c r="AV669" i="4" s="1"/>
  <c r="AV705" i="4" s="1"/>
  <c r="AV741" i="4" s="1"/>
  <c r="AV777" i="4" s="1"/>
  <c r="AV813" i="4" s="1"/>
  <c r="AV849" i="4" s="1"/>
  <c r="AV885" i="4" s="1"/>
  <c r="AV921" i="4" s="1"/>
  <c r="AV957" i="4" s="1"/>
  <c r="AW57" i="4"/>
  <c r="AW93" i="4" s="1"/>
  <c r="AW129" i="4" s="1"/>
  <c r="AW165" i="4" s="1"/>
  <c r="AW201" i="4" s="1"/>
  <c r="AW237" i="4" s="1"/>
  <c r="AW273" i="4" s="1"/>
  <c r="AW309" i="4" s="1"/>
  <c r="AW345" i="4" s="1"/>
  <c r="AW381" i="4" s="1"/>
  <c r="AW417" i="4" s="1"/>
  <c r="AW453" i="4" s="1"/>
  <c r="AW489" i="4" s="1"/>
  <c r="AW525" i="4" s="1"/>
  <c r="AW561" i="4" s="1"/>
  <c r="AW597" i="4" s="1"/>
  <c r="AW633" i="4" s="1"/>
  <c r="AW669" i="4" s="1"/>
  <c r="AW705" i="4" s="1"/>
  <c r="AW741" i="4" s="1"/>
  <c r="AW777" i="4" s="1"/>
  <c r="AW813" i="4" s="1"/>
  <c r="AW849" i="4" s="1"/>
  <c r="AW885" i="4" s="1"/>
  <c r="AW921" i="4" s="1"/>
  <c r="AW957" i="4" s="1"/>
  <c r="AV58" i="4"/>
  <c r="AV94" i="4" s="1"/>
  <c r="AV130" i="4" s="1"/>
  <c r="AV166" i="4" s="1"/>
  <c r="AV202" i="4" s="1"/>
  <c r="AV238" i="4" s="1"/>
  <c r="AV274" i="4" s="1"/>
  <c r="AV310" i="4" s="1"/>
  <c r="AV346" i="4" s="1"/>
  <c r="AV382" i="4" s="1"/>
  <c r="AV418" i="4" s="1"/>
  <c r="AV454" i="4" s="1"/>
  <c r="AV490" i="4" s="1"/>
  <c r="AV526" i="4" s="1"/>
  <c r="AV562" i="4" s="1"/>
  <c r="AV598" i="4" s="1"/>
  <c r="AV634" i="4" s="1"/>
  <c r="AV670" i="4" s="1"/>
  <c r="AV706" i="4" s="1"/>
  <c r="AV742" i="4" s="1"/>
  <c r="AV778" i="4" s="1"/>
  <c r="AV814" i="4" s="1"/>
  <c r="AV850" i="4" s="1"/>
  <c r="AV886" i="4" s="1"/>
  <c r="AV922" i="4" s="1"/>
  <c r="AV958" i="4" s="1"/>
  <c r="AW58" i="4"/>
  <c r="AW94" i="4" s="1"/>
  <c r="AW130" i="4" s="1"/>
  <c r="AW166" i="4" s="1"/>
  <c r="AW202" i="4" s="1"/>
  <c r="AW238" i="4" s="1"/>
  <c r="AW274" i="4" s="1"/>
  <c r="AW310" i="4" s="1"/>
  <c r="AW346" i="4" s="1"/>
  <c r="AW382" i="4" s="1"/>
  <c r="AW418" i="4" s="1"/>
  <c r="AW454" i="4" s="1"/>
  <c r="AW490" i="4" s="1"/>
  <c r="AW526" i="4" s="1"/>
  <c r="AW562" i="4" s="1"/>
  <c r="AW598" i="4" s="1"/>
  <c r="AW634" i="4" s="1"/>
  <c r="AW670" i="4" s="1"/>
  <c r="AW706" i="4" s="1"/>
  <c r="AW742" i="4" s="1"/>
  <c r="AW778" i="4" s="1"/>
  <c r="AW814" i="4" s="1"/>
  <c r="AW850" i="4" s="1"/>
  <c r="AW886" i="4" s="1"/>
  <c r="AW922" i="4" s="1"/>
  <c r="AW958" i="4" s="1"/>
  <c r="AV59" i="4"/>
  <c r="AV95" i="4" s="1"/>
  <c r="AV131" i="4" s="1"/>
  <c r="AV167" i="4" s="1"/>
  <c r="AV203" i="4" s="1"/>
  <c r="AV239" i="4" s="1"/>
  <c r="AV275" i="4" s="1"/>
  <c r="AV311" i="4" s="1"/>
  <c r="AV347" i="4" s="1"/>
  <c r="AV383" i="4" s="1"/>
  <c r="AV419" i="4" s="1"/>
  <c r="AV455" i="4" s="1"/>
  <c r="AV491" i="4" s="1"/>
  <c r="AV527" i="4" s="1"/>
  <c r="AV563" i="4" s="1"/>
  <c r="AV599" i="4" s="1"/>
  <c r="AV635" i="4" s="1"/>
  <c r="AV671" i="4" s="1"/>
  <c r="AV707" i="4" s="1"/>
  <c r="AV743" i="4" s="1"/>
  <c r="AV779" i="4" s="1"/>
  <c r="AV815" i="4" s="1"/>
  <c r="AV851" i="4" s="1"/>
  <c r="AV887" i="4" s="1"/>
  <c r="AV923" i="4" s="1"/>
  <c r="AV959" i="4" s="1"/>
  <c r="AW59" i="4"/>
  <c r="AW95" i="4" s="1"/>
  <c r="AW131" i="4" s="1"/>
  <c r="AW167" i="4" s="1"/>
  <c r="AW203" i="4" s="1"/>
  <c r="AW239" i="4" s="1"/>
  <c r="AW275" i="4" s="1"/>
  <c r="AW311" i="4" s="1"/>
  <c r="AW347" i="4" s="1"/>
  <c r="AW383" i="4" s="1"/>
  <c r="AW419" i="4" s="1"/>
  <c r="AW455" i="4" s="1"/>
  <c r="AW491" i="4" s="1"/>
  <c r="AW527" i="4" s="1"/>
  <c r="AW563" i="4" s="1"/>
  <c r="AW599" i="4" s="1"/>
  <c r="AW635" i="4" s="1"/>
  <c r="AW671" i="4" s="1"/>
  <c r="AW707" i="4" s="1"/>
  <c r="AW743" i="4" s="1"/>
  <c r="AW779" i="4" s="1"/>
  <c r="AW815" i="4" s="1"/>
  <c r="AW851" i="4" s="1"/>
  <c r="AW887" i="4" s="1"/>
  <c r="AW923" i="4" s="1"/>
  <c r="AW959" i="4" s="1"/>
  <c r="AV60" i="4"/>
  <c r="AV96" i="4" s="1"/>
  <c r="AV132" i="4" s="1"/>
  <c r="AV168" i="4" s="1"/>
  <c r="AV204" i="4" s="1"/>
  <c r="AV240" i="4" s="1"/>
  <c r="AV276" i="4" s="1"/>
  <c r="AV312" i="4" s="1"/>
  <c r="AV348" i="4" s="1"/>
  <c r="AV384" i="4" s="1"/>
  <c r="AV420" i="4" s="1"/>
  <c r="AV456" i="4" s="1"/>
  <c r="AV492" i="4" s="1"/>
  <c r="AV528" i="4" s="1"/>
  <c r="AV564" i="4" s="1"/>
  <c r="AV600" i="4" s="1"/>
  <c r="AV636" i="4" s="1"/>
  <c r="AV672" i="4" s="1"/>
  <c r="AV708" i="4" s="1"/>
  <c r="AV744" i="4" s="1"/>
  <c r="AV780" i="4" s="1"/>
  <c r="AV816" i="4" s="1"/>
  <c r="AV852" i="4" s="1"/>
  <c r="AV888" i="4" s="1"/>
  <c r="AV924" i="4" s="1"/>
  <c r="AV960" i="4" s="1"/>
  <c r="AW60" i="4"/>
  <c r="AW96" i="4" s="1"/>
  <c r="AW132" i="4" s="1"/>
  <c r="AW168" i="4" s="1"/>
  <c r="AW204" i="4" s="1"/>
  <c r="AW240" i="4" s="1"/>
  <c r="AW276" i="4" s="1"/>
  <c r="AW312" i="4" s="1"/>
  <c r="AW348" i="4" s="1"/>
  <c r="AW384" i="4" s="1"/>
  <c r="AW420" i="4" s="1"/>
  <c r="AW456" i="4" s="1"/>
  <c r="AW492" i="4" s="1"/>
  <c r="AW528" i="4" s="1"/>
  <c r="AW564" i="4" s="1"/>
  <c r="AW600" i="4" s="1"/>
  <c r="AW636" i="4" s="1"/>
  <c r="AW672" i="4" s="1"/>
  <c r="AW708" i="4" s="1"/>
  <c r="AW744" i="4" s="1"/>
  <c r="AW780" i="4" s="1"/>
  <c r="AW816" i="4" s="1"/>
  <c r="AW852" i="4" s="1"/>
  <c r="AW888" i="4" s="1"/>
  <c r="AW924" i="4" s="1"/>
  <c r="AW960" i="4" s="1"/>
  <c r="AV61" i="4"/>
  <c r="AV97" i="4" s="1"/>
  <c r="AV133" i="4" s="1"/>
  <c r="AV169" i="4" s="1"/>
  <c r="AV205" i="4" s="1"/>
  <c r="AV241" i="4" s="1"/>
  <c r="AV277" i="4" s="1"/>
  <c r="AV313" i="4" s="1"/>
  <c r="AV349" i="4" s="1"/>
  <c r="AV385" i="4" s="1"/>
  <c r="AV421" i="4" s="1"/>
  <c r="AV457" i="4" s="1"/>
  <c r="AV493" i="4" s="1"/>
  <c r="AV529" i="4" s="1"/>
  <c r="AV565" i="4" s="1"/>
  <c r="AV601" i="4" s="1"/>
  <c r="AV637" i="4" s="1"/>
  <c r="AV673" i="4" s="1"/>
  <c r="AV709" i="4" s="1"/>
  <c r="AV745" i="4" s="1"/>
  <c r="AV781" i="4" s="1"/>
  <c r="AV817" i="4" s="1"/>
  <c r="AV853" i="4" s="1"/>
  <c r="AV889" i="4" s="1"/>
  <c r="AV925" i="4" s="1"/>
  <c r="AV961" i="4" s="1"/>
  <c r="AW61" i="4"/>
  <c r="AW97" i="4" s="1"/>
  <c r="AW133" i="4" s="1"/>
  <c r="AW169" i="4" s="1"/>
  <c r="AW205" i="4" s="1"/>
  <c r="AW241" i="4" s="1"/>
  <c r="AW277" i="4" s="1"/>
  <c r="AW313" i="4" s="1"/>
  <c r="AW349" i="4" s="1"/>
  <c r="AW385" i="4" s="1"/>
  <c r="AW421" i="4" s="1"/>
  <c r="AW457" i="4" s="1"/>
  <c r="AW493" i="4" s="1"/>
  <c r="AW529" i="4" s="1"/>
  <c r="AW565" i="4" s="1"/>
  <c r="AW601" i="4" s="1"/>
  <c r="AW637" i="4" s="1"/>
  <c r="AW673" i="4" s="1"/>
  <c r="AW709" i="4" s="1"/>
  <c r="AW745" i="4" s="1"/>
  <c r="AW781" i="4" s="1"/>
  <c r="AW817" i="4" s="1"/>
  <c r="AW853" i="4" s="1"/>
  <c r="AW889" i="4" s="1"/>
  <c r="AW925" i="4" s="1"/>
  <c r="AW961" i="4" s="1"/>
  <c r="AV62" i="4"/>
  <c r="AV98" i="4" s="1"/>
  <c r="AV134" i="4" s="1"/>
  <c r="AV170" i="4" s="1"/>
  <c r="AV206" i="4" s="1"/>
  <c r="AV242" i="4" s="1"/>
  <c r="AV278" i="4" s="1"/>
  <c r="AV314" i="4" s="1"/>
  <c r="AV350" i="4" s="1"/>
  <c r="AV386" i="4" s="1"/>
  <c r="AV422" i="4" s="1"/>
  <c r="AV458" i="4" s="1"/>
  <c r="AV494" i="4" s="1"/>
  <c r="AV530" i="4" s="1"/>
  <c r="AV566" i="4" s="1"/>
  <c r="AV602" i="4" s="1"/>
  <c r="AV638" i="4" s="1"/>
  <c r="AV674" i="4" s="1"/>
  <c r="AV710" i="4" s="1"/>
  <c r="AV746" i="4" s="1"/>
  <c r="AV782" i="4" s="1"/>
  <c r="AV818" i="4" s="1"/>
  <c r="AV854" i="4" s="1"/>
  <c r="AV890" i="4" s="1"/>
  <c r="AV926" i="4" s="1"/>
  <c r="AV962" i="4" s="1"/>
  <c r="AW62" i="4"/>
  <c r="AW98" i="4" s="1"/>
  <c r="AW134" i="4" s="1"/>
  <c r="AW170" i="4" s="1"/>
  <c r="AW206" i="4" s="1"/>
  <c r="AW242" i="4" s="1"/>
  <c r="AW278" i="4" s="1"/>
  <c r="AW314" i="4" s="1"/>
  <c r="AW350" i="4" s="1"/>
  <c r="AW386" i="4" s="1"/>
  <c r="AW422" i="4" s="1"/>
  <c r="AW458" i="4" s="1"/>
  <c r="AW494" i="4" s="1"/>
  <c r="AW530" i="4" s="1"/>
  <c r="AW566" i="4" s="1"/>
  <c r="AW602" i="4" s="1"/>
  <c r="AW638" i="4" s="1"/>
  <c r="AW674" i="4" s="1"/>
  <c r="AW710" i="4" s="1"/>
  <c r="AW746" i="4" s="1"/>
  <c r="AW782" i="4" s="1"/>
  <c r="AW818" i="4" s="1"/>
  <c r="AW854" i="4" s="1"/>
  <c r="AW890" i="4" s="1"/>
  <c r="AW926" i="4" s="1"/>
  <c r="AW962" i="4" s="1"/>
  <c r="AV63" i="4"/>
  <c r="AV99" i="4" s="1"/>
  <c r="AV135" i="4" s="1"/>
  <c r="AV171" i="4" s="1"/>
  <c r="AV207" i="4" s="1"/>
  <c r="AV243" i="4" s="1"/>
  <c r="AV279" i="4" s="1"/>
  <c r="AV315" i="4" s="1"/>
  <c r="AV351" i="4" s="1"/>
  <c r="AV387" i="4" s="1"/>
  <c r="AV423" i="4" s="1"/>
  <c r="AV459" i="4" s="1"/>
  <c r="AV495" i="4" s="1"/>
  <c r="AV531" i="4" s="1"/>
  <c r="AV567" i="4" s="1"/>
  <c r="AV603" i="4" s="1"/>
  <c r="AV639" i="4" s="1"/>
  <c r="AV675" i="4" s="1"/>
  <c r="AV711" i="4" s="1"/>
  <c r="AV747" i="4" s="1"/>
  <c r="AV783" i="4" s="1"/>
  <c r="AV819" i="4" s="1"/>
  <c r="AV855" i="4" s="1"/>
  <c r="AV891" i="4" s="1"/>
  <c r="AV927" i="4" s="1"/>
  <c r="AV963" i="4" s="1"/>
  <c r="AW63" i="4"/>
  <c r="AW99" i="4" s="1"/>
  <c r="AW135" i="4" s="1"/>
  <c r="AW171" i="4" s="1"/>
  <c r="AW207" i="4" s="1"/>
  <c r="AW243" i="4" s="1"/>
  <c r="AW279" i="4" s="1"/>
  <c r="AW315" i="4" s="1"/>
  <c r="AW351" i="4" s="1"/>
  <c r="AW387" i="4" s="1"/>
  <c r="AW423" i="4" s="1"/>
  <c r="AW459" i="4" s="1"/>
  <c r="AW495" i="4" s="1"/>
  <c r="AW531" i="4" s="1"/>
  <c r="AW567" i="4" s="1"/>
  <c r="AW603" i="4" s="1"/>
  <c r="AW639" i="4" s="1"/>
  <c r="AW675" i="4" s="1"/>
  <c r="AW711" i="4" s="1"/>
  <c r="AW747" i="4" s="1"/>
  <c r="AW783" i="4" s="1"/>
  <c r="AW819" i="4" s="1"/>
  <c r="AW855" i="4" s="1"/>
  <c r="AW891" i="4" s="1"/>
  <c r="AW927" i="4" s="1"/>
  <c r="AW963" i="4" s="1"/>
  <c r="AV64" i="4"/>
  <c r="AV100" i="4" s="1"/>
  <c r="AV136" i="4" s="1"/>
  <c r="AV172" i="4" s="1"/>
  <c r="AV208" i="4" s="1"/>
  <c r="AV244" i="4" s="1"/>
  <c r="AV280" i="4" s="1"/>
  <c r="AV316" i="4" s="1"/>
  <c r="AV352" i="4" s="1"/>
  <c r="AV388" i="4" s="1"/>
  <c r="AV424" i="4" s="1"/>
  <c r="AV460" i="4" s="1"/>
  <c r="AV496" i="4" s="1"/>
  <c r="AV532" i="4" s="1"/>
  <c r="AV568" i="4" s="1"/>
  <c r="AV604" i="4" s="1"/>
  <c r="AV640" i="4" s="1"/>
  <c r="AV676" i="4" s="1"/>
  <c r="AV712" i="4" s="1"/>
  <c r="AV748" i="4" s="1"/>
  <c r="AV784" i="4" s="1"/>
  <c r="AV820" i="4" s="1"/>
  <c r="AV856" i="4" s="1"/>
  <c r="AV892" i="4" s="1"/>
  <c r="AV928" i="4" s="1"/>
  <c r="AV964" i="4" s="1"/>
  <c r="AW64" i="4"/>
  <c r="AW100" i="4" s="1"/>
  <c r="AW136" i="4" s="1"/>
  <c r="AW172" i="4" s="1"/>
  <c r="AW208" i="4" s="1"/>
  <c r="AW244" i="4" s="1"/>
  <c r="AW280" i="4" s="1"/>
  <c r="AW316" i="4" s="1"/>
  <c r="AW352" i="4" s="1"/>
  <c r="AW388" i="4" s="1"/>
  <c r="AW424" i="4" s="1"/>
  <c r="AW460" i="4" s="1"/>
  <c r="AW496" i="4" s="1"/>
  <c r="AW532" i="4" s="1"/>
  <c r="AW568" i="4" s="1"/>
  <c r="AW604" i="4" s="1"/>
  <c r="AW640" i="4" s="1"/>
  <c r="AW676" i="4" s="1"/>
  <c r="AW712" i="4" s="1"/>
  <c r="AW748" i="4" s="1"/>
  <c r="AW784" i="4" s="1"/>
  <c r="AW820" i="4" s="1"/>
  <c r="AW856" i="4" s="1"/>
  <c r="AW892" i="4" s="1"/>
  <c r="AW928" i="4" s="1"/>
  <c r="AW964" i="4" s="1"/>
  <c r="AV65" i="4"/>
  <c r="AV101" i="4" s="1"/>
  <c r="AV137" i="4" s="1"/>
  <c r="AV173" i="4" s="1"/>
  <c r="AV209" i="4" s="1"/>
  <c r="AV245" i="4" s="1"/>
  <c r="AV281" i="4" s="1"/>
  <c r="AV317" i="4" s="1"/>
  <c r="AV353" i="4" s="1"/>
  <c r="AV389" i="4" s="1"/>
  <c r="AV425" i="4" s="1"/>
  <c r="AV461" i="4" s="1"/>
  <c r="AV497" i="4" s="1"/>
  <c r="AV533" i="4" s="1"/>
  <c r="AV569" i="4" s="1"/>
  <c r="AV605" i="4" s="1"/>
  <c r="AV641" i="4" s="1"/>
  <c r="AV677" i="4" s="1"/>
  <c r="AV713" i="4" s="1"/>
  <c r="AV749" i="4" s="1"/>
  <c r="AV785" i="4" s="1"/>
  <c r="AV821" i="4" s="1"/>
  <c r="AV857" i="4" s="1"/>
  <c r="AV893" i="4" s="1"/>
  <c r="AV929" i="4" s="1"/>
  <c r="AV965" i="4" s="1"/>
  <c r="AW65" i="4"/>
  <c r="AW101" i="4" s="1"/>
  <c r="AW137" i="4" s="1"/>
  <c r="AW173" i="4" s="1"/>
  <c r="AW209" i="4" s="1"/>
  <c r="AW245" i="4" s="1"/>
  <c r="AW281" i="4" s="1"/>
  <c r="AW317" i="4" s="1"/>
  <c r="AW353" i="4" s="1"/>
  <c r="AW389" i="4" s="1"/>
  <c r="AW425" i="4" s="1"/>
  <c r="AW461" i="4" s="1"/>
  <c r="AW497" i="4" s="1"/>
  <c r="AW533" i="4" s="1"/>
  <c r="AW569" i="4" s="1"/>
  <c r="AW605" i="4" s="1"/>
  <c r="AW641" i="4" s="1"/>
  <c r="AW677" i="4" s="1"/>
  <c r="AW713" i="4" s="1"/>
  <c r="AW749" i="4" s="1"/>
  <c r="AW785" i="4" s="1"/>
  <c r="AW821" i="4" s="1"/>
  <c r="AW857" i="4" s="1"/>
  <c r="AW893" i="4" s="1"/>
  <c r="AW929" i="4" s="1"/>
  <c r="AW965" i="4" s="1"/>
  <c r="AV66" i="4"/>
  <c r="AV102" i="4" s="1"/>
  <c r="AV138" i="4" s="1"/>
  <c r="AV174" i="4" s="1"/>
  <c r="AV210" i="4" s="1"/>
  <c r="AV246" i="4" s="1"/>
  <c r="AV282" i="4" s="1"/>
  <c r="AV318" i="4" s="1"/>
  <c r="AV354" i="4" s="1"/>
  <c r="AV390" i="4" s="1"/>
  <c r="AV426" i="4" s="1"/>
  <c r="AV462" i="4" s="1"/>
  <c r="AV498" i="4" s="1"/>
  <c r="AV534" i="4" s="1"/>
  <c r="AV570" i="4" s="1"/>
  <c r="AV606" i="4" s="1"/>
  <c r="AV642" i="4" s="1"/>
  <c r="AV678" i="4" s="1"/>
  <c r="AV714" i="4" s="1"/>
  <c r="AV750" i="4" s="1"/>
  <c r="AV786" i="4" s="1"/>
  <c r="AV822" i="4" s="1"/>
  <c r="AV858" i="4" s="1"/>
  <c r="AV894" i="4" s="1"/>
  <c r="AV930" i="4" s="1"/>
  <c r="AV966" i="4" s="1"/>
  <c r="AW66" i="4"/>
  <c r="AW102" i="4" s="1"/>
  <c r="AW138" i="4" s="1"/>
  <c r="AW174" i="4" s="1"/>
  <c r="AW210" i="4" s="1"/>
  <c r="AW246" i="4" s="1"/>
  <c r="AW282" i="4" s="1"/>
  <c r="AW318" i="4" s="1"/>
  <c r="AW354" i="4" s="1"/>
  <c r="AW390" i="4" s="1"/>
  <c r="AW426" i="4" s="1"/>
  <c r="AW462" i="4" s="1"/>
  <c r="AW498" i="4" s="1"/>
  <c r="AW534" i="4" s="1"/>
  <c r="AW570" i="4" s="1"/>
  <c r="AW606" i="4" s="1"/>
  <c r="AW642" i="4" s="1"/>
  <c r="AW678" i="4" s="1"/>
  <c r="AW714" i="4" s="1"/>
  <c r="AW750" i="4" s="1"/>
  <c r="AW786" i="4" s="1"/>
  <c r="AW822" i="4" s="1"/>
  <c r="AW858" i="4" s="1"/>
  <c r="AW894" i="4" s="1"/>
  <c r="AW930" i="4" s="1"/>
  <c r="AW966" i="4" s="1"/>
  <c r="AV67" i="4"/>
  <c r="AV103" i="4" s="1"/>
  <c r="AV139" i="4" s="1"/>
  <c r="AV175" i="4" s="1"/>
  <c r="AV211" i="4" s="1"/>
  <c r="AV247" i="4" s="1"/>
  <c r="AV283" i="4" s="1"/>
  <c r="AV319" i="4" s="1"/>
  <c r="AV355" i="4" s="1"/>
  <c r="AV391" i="4" s="1"/>
  <c r="AV427" i="4" s="1"/>
  <c r="AV463" i="4" s="1"/>
  <c r="AV499" i="4" s="1"/>
  <c r="AV535" i="4" s="1"/>
  <c r="AV571" i="4" s="1"/>
  <c r="AV607" i="4" s="1"/>
  <c r="AV643" i="4" s="1"/>
  <c r="AV679" i="4" s="1"/>
  <c r="AV715" i="4" s="1"/>
  <c r="AV751" i="4" s="1"/>
  <c r="AV787" i="4" s="1"/>
  <c r="AV823" i="4" s="1"/>
  <c r="AV859" i="4" s="1"/>
  <c r="AV895" i="4" s="1"/>
  <c r="AV931" i="4" s="1"/>
  <c r="AV967" i="4" s="1"/>
  <c r="AW67" i="4"/>
  <c r="AW103" i="4" s="1"/>
  <c r="AW139" i="4" s="1"/>
  <c r="AW175" i="4" s="1"/>
  <c r="AW211" i="4" s="1"/>
  <c r="AW247" i="4" s="1"/>
  <c r="AW283" i="4" s="1"/>
  <c r="AW319" i="4" s="1"/>
  <c r="AW355" i="4" s="1"/>
  <c r="AW391" i="4" s="1"/>
  <c r="AW427" i="4" s="1"/>
  <c r="AW463" i="4" s="1"/>
  <c r="AW499" i="4" s="1"/>
  <c r="AW535" i="4" s="1"/>
  <c r="AW571" i="4" s="1"/>
  <c r="AW607" i="4" s="1"/>
  <c r="AW643" i="4" s="1"/>
  <c r="AW679" i="4" s="1"/>
  <c r="AW715" i="4" s="1"/>
  <c r="AW751" i="4" s="1"/>
  <c r="AW787" i="4" s="1"/>
  <c r="AW823" i="4" s="1"/>
  <c r="AW859" i="4" s="1"/>
  <c r="AW895" i="4" s="1"/>
  <c r="AW931" i="4" s="1"/>
  <c r="AW967" i="4" s="1"/>
  <c r="AV68" i="4"/>
  <c r="AV104" i="4" s="1"/>
  <c r="AV140" i="4" s="1"/>
  <c r="AV176" i="4" s="1"/>
  <c r="AV212" i="4" s="1"/>
  <c r="AV248" i="4" s="1"/>
  <c r="AV284" i="4" s="1"/>
  <c r="AV320" i="4" s="1"/>
  <c r="AV356" i="4" s="1"/>
  <c r="AV392" i="4" s="1"/>
  <c r="AV428" i="4" s="1"/>
  <c r="AV464" i="4" s="1"/>
  <c r="AV500" i="4" s="1"/>
  <c r="AV536" i="4" s="1"/>
  <c r="AV572" i="4" s="1"/>
  <c r="AV608" i="4" s="1"/>
  <c r="AV644" i="4" s="1"/>
  <c r="AV680" i="4" s="1"/>
  <c r="AV716" i="4" s="1"/>
  <c r="AV752" i="4" s="1"/>
  <c r="AV788" i="4" s="1"/>
  <c r="AV824" i="4" s="1"/>
  <c r="AV860" i="4" s="1"/>
  <c r="AV896" i="4" s="1"/>
  <c r="AV932" i="4" s="1"/>
  <c r="AV968" i="4" s="1"/>
  <c r="AW68" i="4"/>
  <c r="AW104" i="4" s="1"/>
  <c r="AW140" i="4" s="1"/>
  <c r="AW176" i="4" s="1"/>
  <c r="AW212" i="4" s="1"/>
  <c r="AW248" i="4" s="1"/>
  <c r="AW284" i="4" s="1"/>
  <c r="AW320" i="4" s="1"/>
  <c r="AW356" i="4" s="1"/>
  <c r="AW392" i="4" s="1"/>
  <c r="AW428" i="4" s="1"/>
  <c r="AW464" i="4" s="1"/>
  <c r="AW500" i="4" s="1"/>
  <c r="AW536" i="4" s="1"/>
  <c r="AW572" i="4" s="1"/>
  <c r="AW608" i="4" s="1"/>
  <c r="AW644" i="4" s="1"/>
  <c r="AW680" i="4" s="1"/>
  <c r="AW716" i="4" s="1"/>
  <c r="AW752" i="4" s="1"/>
  <c r="AW788" i="4" s="1"/>
  <c r="AW824" i="4" s="1"/>
  <c r="AW860" i="4" s="1"/>
  <c r="AW896" i="4" s="1"/>
  <c r="AW932" i="4" s="1"/>
  <c r="AW968" i="4" s="1"/>
  <c r="AV69" i="4"/>
  <c r="AV105" i="4" s="1"/>
  <c r="AV141" i="4" s="1"/>
  <c r="AV177" i="4" s="1"/>
  <c r="AV213" i="4" s="1"/>
  <c r="AV249" i="4" s="1"/>
  <c r="AV285" i="4" s="1"/>
  <c r="AV321" i="4" s="1"/>
  <c r="AV357" i="4" s="1"/>
  <c r="AV393" i="4" s="1"/>
  <c r="AV429" i="4" s="1"/>
  <c r="AV465" i="4" s="1"/>
  <c r="AV501" i="4" s="1"/>
  <c r="AV537" i="4" s="1"/>
  <c r="AV573" i="4" s="1"/>
  <c r="AV609" i="4" s="1"/>
  <c r="AV645" i="4" s="1"/>
  <c r="AV681" i="4" s="1"/>
  <c r="AV717" i="4" s="1"/>
  <c r="AV753" i="4" s="1"/>
  <c r="AV789" i="4" s="1"/>
  <c r="AV825" i="4" s="1"/>
  <c r="AV861" i="4" s="1"/>
  <c r="AV897" i="4" s="1"/>
  <c r="AV933" i="4" s="1"/>
  <c r="AV969" i="4" s="1"/>
  <c r="AW69" i="4"/>
  <c r="AW105" i="4" s="1"/>
  <c r="AW141" i="4" s="1"/>
  <c r="AW177" i="4" s="1"/>
  <c r="AW213" i="4" s="1"/>
  <c r="AW249" i="4" s="1"/>
  <c r="AW285" i="4" s="1"/>
  <c r="AW321" i="4" s="1"/>
  <c r="AW357" i="4" s="1"/>
  <c r="AW393" i="4" s="1"/>
  <c r="AW429" i="4" s="1"/>
  <c r="AW465" i="4" s="1"/>
  <c r="AW501" i="4" s="1"/>
  <c r="AW537" i="4" s="1"/>
  <c r="AW573" i="4" s="1"/>
  <c r="AW609" i="4" s="1"/>
  <c r="AW645" i="4" s="1"/>
  <c r="AW681" i="4" s="1"/>
  <c r="AW717" i="4" s="1"/>
  <c r="AW753" i="4" s="1"/>
  <c r="AW789" i="4" s="1"/>
  <c r="AW825" i="4" s="1"/>
  <c r="AW861" i="4" s="1"/>
  <c r="AW897" i="4" s="1"/>
  <c r="AW933" i="4" s="1"/>
  <c r="AW969" i="4" s="1"/>
  <c r="AV70" i="4"/>
  <c r="AV106" i="4" s="1"/>
  <c r="AV142" i="4" s="1"/>
  <c r="AV178" i="4" s="1"/>
  <c r="AV214" i="4" s="1"/>
  <c r="AV250" i="4" s="1"/>
  <c r="AV286" i="4" s="1"/>
  <c r="AV322" i="4" s="1"/>
  <c r="AV358" i="4" s="1"/>
  <c r="AV394" i="4" s="1"/>
  <c r="AV430" i="4" s="1"/>
  <c r="AV466" i="4" s="1"/>
  <c r="AV502" i="4" s="1"/>
  <c r="AV538" i="4" s="1"/>
  <c r="AV574" i="4" s="1"/>
  <c r="AV610" i="4" s="1"/>
  <c r="AV646" i="4" s="1"/>
  <c r="AV682" i="4" s="1"/>
  <c r="AV718" i="4" s="1"/>
  <c r="AV754" i="4" s="1"/>
  <c r="AV790" i="4" s="1"/>
  <c r="AV826" i="4" s="1"/>
  <c r="AV862" i="4" s="1"/>
  <c r="AV898" i="4" s="1"/>
  <c r="AV934" i="4" s="1"/>
  <c r="AV970" i="4" s="1"/>
  <c r="AW70" i="4"/>
  <c r="AW106" i="4" s="1"/>
  <c r="AW142" i="4" s="1"/>
  <c r="AW178" i="4" s="1"/>
  <c r="AW214" i="4" s="1"/>
  <c r="AW250" i="4" s="1"/>
  <c r="AW286" i="4" s="1"/>
  <c r="AW322" i="4" s="1"/>
  <c r="AW358" i="4" s="1"/>
  <c r="AW394" i="4" s="1"/>
  <c r="AW430" i="4" s="1"/>
  <c r="AW466" i="4" s="1"/>
  <c r="AW502" i="4" s="1"/>
  <c r="AW538" i="4" s="1"/>
  <c r="AW574" i="4" s="1"/>
  <c r="AW610" i="4" s="1"/>
  <c r="AW646" i="4" s="1"/>
  <c r="AW682" i="4" s="1"/>
  <c r="AW718" i="4" s="1"/>
  <c r="AW754" i="4" s="1"/>
  <c r="AW790" i="4" s="1"/>
  <c r="AW826" i="4" s="1"/>
  <c r="AW862" i="4" s="1"/>
  <c r="AW898" i="4" s="1"/>
  <c r="AW934" i="4" s="1"/>
  <c r="AW970" i="4" s="1"/>
  <c r="AV71" i="4"/>
  <c r="AV107" i="4" s="1"/>
  <c r="AV143" i="4" s="1"/>
  <c r="AV179" i="4" s="1"/>
  <c r="AV215" i="4" s="1"/>
  <c r="AV251" i="4" s="1"/>
  <c r="AV287" i="4" s="1"/>
  <c r="AV323" i="4" s="1"/>
  <c r="AV359" i="4" s="1"/>
  <c r="AV395" i="4" s="1"/>
  <c r="AV431" i="4" s="1"/>
  <c r="AV467" i="4" s="1"/>
  <c r="AV503" i="4" s="1"/>
  <c r="AV539" i="4" s="1"/>
  <c r="AV575" i="4" s="1"/>
  <c r="AV611" i="4" s="1"/>
  <c r="AV647" i="4" s="1"/>
  <c r="AV683" i="4" s="1"/>
  <c r="AV719" i="4" s="1"/>
  <c r="AV755" i="4" s="1"/>
  <c r="AV791" i="4" s="1"/>
  <c r="AV827" i="4" s="1"/>
  <c r="AV863" i="4" s="1"/>
  <c r="AV899" i="4" s="1"/>
  <c r="AV935" i="4" s="1"/>
  <c r="AV971" i="4" s="1"/>
  <c r="AW71" i="4"/>
  <c r="AW107" i="4" s="1"/>
  <c r="AW143" i="4" s="1"/>
  <c r="AW179" i="4" s="1"/>
  <c r="AW215" i="4" s="1"/>
  <c r="AW251" i="4" s="1"/>
  <c r="AW287" i="4" s="1"/>
  <c r="AW323" i="4" s="1"/>
  <c r="AW359" i="4" s="1"/>
  <c r="AW395" i="4" s="1"/>
  <c r="AW431" i="4" s="1"/>
  <c r="AW467" i="4" s="1"/>
  <c r="AW503" i="4" s="1"/>
  <c r="AW539" i="4" s="1"/>
  <c r="AW575" i="4" s="1"/>
  <c r="AW611" i="4" s="1"/>
  <c r="AW647" i="4" s="1"/>
  <c r="AW683" i="4" s="1"/>
  <c r="AW719" i="4" s="1"/>
  <c r="AW755" i="4" s="1"/>
  <c r="AW791" i="4" s="1"/>
  <c r="AW827" i="4" s="1"/>
  <c r="AW863" i="4" s="1"/>
  <c r="AW899" i="4" s="1"/>
  <c r="AW935" i="4" s="1"/>
  <c r="AW971" i="4" s="1"/>
  <c r="AV72" i="4"/>
  <c r="AV108" i="4" s="1"/>
  <c r="AV144" i="4" s="1"/>
  <c r="AV180" i="4" s="1"/>
  <c r="AV216" i="4" s="1"/>
  <c r="AV252" i="4" s="1"/>
  <c r="AV288" i="4" s="1"/>
  <c r="AV324" i="4" s="1"/>
  <c r="AV360" i="4" s="1"/>
  <c r="AV396" i="4" s="1"/>
  <c r="AV432" i="4" s="1"/>
  <c r="AV468" i="4" s="1"/>
  <c r="AV504" i="4" s="1"/>
  <c r="AV540" i="4" s="1"/>
  <c r="AV576" i="4" s="1"/>
  <c r="AV612" i="4" s="1"/>
  <c r="AV648" i="4" s="1"/>
  <c r="AV684" i="4" s="1"/>
  <c r="AV720" i="4" s="1"/>
  <c r="AV756" i="4" s="1"/>
  <c r="AV792" i="4" s="1"/>
  <c r="AV828" i="4" s="1"/>
  <c r="AV864" i="4" s="1"/>
  <c r="AV900" i="4" s="1"/>
  <c r="AV936" i="4" s="1"/>
  <c r="AV972" i="4" s="1"/>
  <c r="AW72" i="4"/>
  <c r="AW108" i="4" s="1"/>
  <c r="AW144" i="4" s="1"/>
  <c r="AW180" i="4" s="1"/>
  <c r="AW216" i="4" s="1"/>
  <c r="AW252" i="4" s="1"/>
  <c r="AW288" i="4" s="1"/>
  <c r="AW324" i="4" s="1"/>
  <c r="AW360" i="4" s="1"/>
  <c r="AW396" i="4" s="1"/>
  <c r="AW432" i="4" s="1"/>
  <c r="AW468" i="4" s="1"/>
  <c r="AW504" i="4" s="1"/>
  <c r="AW540" i="4" s="1"/>
  <c r="AW576" i="4" s="1"/>
  <c r="AW612" i="4" s="1"/>
  <c r="AW648" i="4" s="1"/>
  <c r="AW684" i="4" s="1"/>
  <c r="AW720" i="4" s="1"/>
  <c r="AW756" i="4" s="1"/>
  <c r="AW792" i="4" s="1"/>
  <c r="AW828" i="4" s="1"/>
  <c r="AW864" i="4" s="1"/>
  <c r="AW900" i="4" s="1"/>
  <c r="AW936" i="4" s="1"/>
  <c r="AW972" i="4" s="1"/>
  <c r="AV73" i="4"/>
  <c r="AV109" i="4" s="1"/>
  <c r="AV145" i="4" s="1"/>
  <c r="AV181" i="4" s="1"/>
  <c r="AV217" i="4" s="1"/>
  <c r="AV253" i="4" s="1"/>
  <c r="AV289" i="4" s="1"/>
  <c r="AV325" i="4" s="1"/>
  <c r="AV361" i="4" s="1"/>
  <c r="AV397" i="4" s="1"/>
  <c r="AV433" i="4" s="1"/>
  <c r="AV469" i="4" s="1"/>
  <c r="AV505" i="4" s="1"/>
  <c r="AV541" i="4" s="1"/>
  <c r="AV577" i="4" s="1"/>
  <c r="AV613" i="4" s="1"/>
  <c r="AV649" i="4" s="1"/>
  <c r="AV685" i="4" s="1"/>
  <c r="AV721" i="4" s="1"/>
  <c r="AV757" i="4" s="1"/>
  <c r="AV793" i="4" s="1"/>
  <c r="AV829" i="4" s="1"/>
  <c r="AV865" i="4" s="1"/>
  <c r="AV901" i="4" s="1"/>
  <c r="AV937" i="4" s="1"/>
  <c r="AV973" i="4" s="1"/>
  <c r="AW73" i="4"/>
  <c r="AW109" i="4" s="1"/>
  <c r="AW145" i="4" s="1"/>
  <c r="AW181" i="4" s="1"/>
  <c r="AW217" i="4" s="1"/>
  <c r="AW253" i="4" s="1"/>
  <c r="AW289" i="4" s="1"/>
  <c r="AW325" i="4" s="1"/>
  <c r="AW361" i="4" s="1"/>
  <c r="AW397" i="4" s="1"/>
  <c r="AW433" i="4" s="1"/>
  <c r="AW469" i="4" s="1"/>
  <c r="AW505" i="4" s="1"/>
  <c r="AW541" i="4" s="1"/>
  <c r="AW577" i="4" s="1"/>
  <c r="AW613" i="4" s="1"/>
  <c r="AW649" i="4" s="1"/>
  <c r="AW685" i="4" s="1"/>
  <c r="AW721" i="4" s="1"/>
  <c r="AW757" i="4" s="1"/>
  <c r="AW793" i="4" s="1"/>
  <c r="AW829" i="4" s="1"/>
  <c r="AW865" i="4" s="1"/>
  <c r="AW901" i="4" s="1"/>
  <c r="AW937" i="4" s="1"/>
  <c r="AW973" i="4" s="1"/>
  <c r="AV74" i="4"/>
  <c r="AV110" i="4" s="1"/>
  <c r="AV146" i="4" s="1"/>
  <c r="AV182" i="4" s="1"/>
  <c r="AV218" i="4" s="1"/>
  <c r="AV254" i="4" s="1"/>
  <c r="AV290" i="4" s="1"/>
  <c r="AV326" i="4" s="1"/>
  <c r="AV362" i="4" s="1"/>
  <c r="AV398" i="4" s="1"/>
  <c r="AV434" i="4" s="1"/>
  <c r="AV470" i="4" s="1"/>
  <c r="AV506" i="4" s="1"/>
  <c r="AV542" i="4" s="1"/>
  <c r="AV578" i="4" s="1"/>
  <c r="AV614" i="4" s="1"/>
  <c r="AV650" i="4" s="1"/>
  <c r="AV686" i="4" s="1"/>
  <c r="AV722" i="4" s="1"/>
  <c r="AV758" i="4" s="1"/>
  <c r="AV794" i="4" s="1"/>
  <c r="AV830" i="4" s="1"/>
  <c r="AV866" i="4" s="1"/>
  <c r="AV902" i="4" s="1"/>
  <c r="AV938" i="4" s="1"/>
  <c r="AV974" i="4" s="1"/>
  <c r="AW74" i="4"/>
  <c r="AW110" i="4" s="1"/>
  <c r="AW146" i="4" s="1"/>
  <c r="AW182" i="4" s="1"/>
  <c r="AW218" i="4" s="1"/>
  <c r="AW254" i="4" s="1"/>
  <c r="AW290" i="4" s="1"/>
  <c r="AW326" i="4" s="1"/>
  <c r="AW362" i="4" s="1"/>
  <c r="AW398" i="4" s="1"/>
  <c r="AW434" i="4" s="1"/>
  <c r="AW470" i="4" s="1"/>
  <c r="AW506" i="4" s="1"/>
  <c r="AW542" i="4" s="1"/>
  <c r="AW578" i="4" s="1"/>
  <c r="AW614" i="4" s="1"/>
  <c r="AW650" i="4" s="1"/>
  <c r="AW686" i="4" s="1"/>
  <c r="AW722" i="4" s="1"/>
  <c r="AW758" i="4" s="1"/>
  <c r="AW794" i="4" s="1"/>
  <c r="AW830" i="4" s="1"/>
  <c r="AW866" i="4" s="1"/>
  <c r="AW902" i="4" s="1"/>
  <c r="AW938" i="4" s="1"/>
  <c r="AW974" i="4" s="1"/>
  <c r="AV75" i="4"/>
  <c r="AV111" i="4" s="1"/>
  <c r="AV147" i="4" s="1"/>
  <c r="AV183" i="4" s="1"/>
  <c r="AV219" i="4" s="1"/>
  <c r="AV255" i="4" s="1"/>
  <c r="AV291" i="4" s="1"/>
  <c r="AV327" i="4" s="1"/>
  <c r="AV363" i="4" s="1"/>
  <c r="AV399" i="4" s="1"/>
  <c r="AV435" i="4" s="1"/>
  <c r="AV471" i="4" s="1"/>
  <c r="AV507" i="4" s="1"/>
  <c r="AV543" i="4" s="1"/>
  <c r="AV579" i="4" s="1"/>
  <c r="AV615" i="4" s="1"/>
  <c r="AV651" i="4" s="1"/>
  <c r="AV687" i="4" s="1"/>
  <c r="AV723" i="4" s="1"/>
  <c r="AV759" i="4" s="1"/>
  <c r="AV795" i="4" s="1"/>
  <c r="AV831" i="4" s="1"/>
  <c r="AV867" i="4" s="1"/>
  <c r="AV903" i="4" s="1"/>
  <c r="AV939" i="4" s="1"/>
  <c r="AV975" i="4" s="1"/>
  <c r="AW75" i="4"/>
  <c r="AW111" i="4" s="1"/>
  <c r="AW147" i="4" s="1"/>
  <c r="AW183" i="4" s="1"/>
  <c r="AW219" i="4" s="1"/>
  <c r="AW255" i="4" s="1"/>
  <c r="AW291" i="4" s="1"/>
  <c r="AW327" i="4" s="1"/>
  <c r="AW363" i="4" s="1"/>
  <c r="AW399" i="4" s="1"/>
  <c r="AW435" i="4" s="1"/>
  <c r="AW471" i="4" s="1"/>
  <c r="AW507" i="4" s="1"/>
  <c r="AW543" i="4" s="1"/>
  <c r="AW579" i="4" s="1"/>
  <c r="AW615" i="4" s="1"/>
  <c r="AW651" i="4" s="1"/>
  <c r="AW687" i="4" s="1"/>
  <c r="AW723" i="4" s="1"/>
  <c r="AW759" i="4" s="1"/>
  <c r="AW795" i="4" s="1"/>
  <c r="AW831" i="4" s="1"/>
  <c r="AW867" i="4" s="1"/>
  <c r="AW903" i="4" s="1"/>
  <c r="AW939" i="4" s="1"/>
  <c r="AW975" i="4" s="1"/>
  <c r="AV76" i="4"/>
  <c r="AV112" i="4" s="1"/>
  <c r="AV148" i="4" s="1"/>
  <c r="AV184" i="4" s="1"/>
  <c r="AV220" i="4" s="1"/>
  <c r="AV256" i="4" s="1"/>
  <c r="AV292" i="4" s="1"/>
  <c r="AV328" i="4" s="1"/>
  <c r="AV364" i="4" s="1"/>
  <c r="AV400" i="4" s="1"/>
  <c r="AV436" i="4" s="1"/>
  <c r="AV472" i="4" s="1"/>
  <c r="AV508" i="4" s="1"/>
  <c r="AV544" i="4" s="1"/>
  <c r="AV580" i="4" s="1"/>
  <c r="AV616" i="4" s="1"/>
  <c r="AV652" i="4" s="1"/>
  <c r="AV688" i="4" s="1"/>
  <c r="AV724" i="4" s="1"/>
  <c r="AV760" i="4" s="1"/>
  <c r="AV796" i="4" s="1"/>
  <c r="AV832" i="4" s="1"/>
  <c r="AV868" i="4" s="1"/>
  <c r="AV904" i="4" s="1"/>
  <c r="AV940" i="4" s="1"/>
  <c r="AV976" i="4" s="1"/>
  <c r="AW76" i="4"/>
  <c r="AW112" i="4" s="1"/>
  <c r="AW148" i="4" s="1"/>
  <c r="AW184" i="4" s="1"/>
  <c r="AW220" i="4" s="1"/>
  <c r="AW256" i="4" s="1"/>
  <c r="AW292" i="4" s="1"/>
  <c r="AW328" i="4" s="1"/>
  <c r="AW364" i="4" s="1"/>
  <c r="AW400" i="4" s="1"/>
  <c r="AW436" i="4" s="1"/>
  <c r="AW472" i="4" s="1"/>
  <c r="AW508" i="4" s="1"/>
  <c r="AW544" i="4" s="1"/>
  <c r="AW580" i="4" s="1"/>
  <c r="AW616" i="4" s="1"/>
  <c r="AW652" i="4" s="1"/>
  <c r="AW688" i="4" s="1"/>
  <c r="AW724" i="4" s="1"/>
  <c r="AW760" i="4" s="1"/>
  <c r="AW796" i="4" s="1"/>
  <c r="AW832" i="4" s="1"/>
  <c r="AW868" i="4" s="1"/>
  <c r="AW904" i="4" s="1"/>
  <c r="AW940" i="4" s="1"/>
  <c r="AW976" i="4" s="1"/>
  <c r="AV77" i="4"/>
  <c r="AV113" i="4" s="1"/>
  <c r="AV149" i="4" s="1"/>
  <c r="AV185" i="4" s="1"/>
  <c r="AV221" i="4" s="1"/>
  <c r="AV257" i="4" s="1"/>
  <c r="AV293" i="4" s="1"/>
  <c r="AV329" i="4" s="1"/>
  <c r="AV365" i="4" s="1"/>
  <c r="AV401" i="4" s="1"/>
  <c r="AV437" i="4" s="1"/>
  <c r="AV473" i="4" s="1"/>
  <c r="AV509" i="4" s="1"/>
  <c r="AV545" i="4" s="1"/>
  <c r="AV581" i="4" s="1"/>
  <c r="AV617" i="4" s="1"/>
  <c r="AV653" i="4" s="1"/>
  <c r="AV689" i="4" s="1"/>
  <c r="AV725" i="4" s="1"/>
  <c r="AV761" i="4" s="1"/>
  <c r="AV797" i="4" s="1"/>
  <c r="AV833" i="4" s="1"/>
  <c r="AV869" i="4" s="1"/>
  <c r="AV905" i="4" s="1"/>
  <c r="AV941" i="4" s="1"/>
  <c r="AV977" i="4" s="1"/>
  <c r="AW77" i="4"/>
  <c r="AW113" i="4" s="1"/>
  <c r="AW149" i="4" s="1"/>
  <c r="AW185" i="4" s="1"/>
  <c r="AW221" i="4" s="1"/>
  <c r="AW257" i="4" s="1"/>
  <c r="AW293" i="4" s="1"/>
  <c r="AW329" i="4" s="1"/>
  <c r="AW365" i="4" s="1"/>
  <c r="AW401" i="4" s="1"/>
  <c r="AW437" i="4" s="1"/>
  <c r="AW473" i="4" s="1"/>
  <c r="AW509" i="4" s="1"/>
  <c r="AW545" i="4" s="1"/>
  <c r="AW581" i="4" s="1"/>
  <c r="AW617" i="4" s="1"/>
  <c r="AW653" i="4" s="1"/>
  <c r="AW689" i="4" s="1"/>
  <c r="AW725" i="4" s="1"/>
  <c r="AW761" i="4" s="1"/>
  <c r="AW797" i="4" s="1"/>
  <c r="AW833" i="4" s="1"/>
  <c r="AW869" i="4" s="1"/>
  <c r="AW905" i="4" s="1"/>
  <c r="AW941" i="4" s="1"/>
  <c r="AW977" i="4" s="1"/>
  <c r="L2252" i="22"/>
  <c r="J2252" i="22"/>
  <c r="L2166" i="22"/>
  <c r="J2166" i="22"/>
  <c r="L2080" i="22"/>
  <c r="J2080" i="22"/>
  <c r="L1994" i="22"/>
  <c r="J1994" i="22"/>
  <c r="L1908" i="22"/>
  <c r="J1908" i="22"/>
  <c r="L1822" i="22"/>
  <c r="J1822" i="22"/>
  <c r="L1736" i="22"/>
  <c r="J1736" i="22"/>
  <c r="L1650" i="22"/>
  <c r="J1650" i="22"/>
  <c r="L1564" i="22"/>
  <c r="J1564" i="22"/>
  <c r="L1478" i="22"/>
  <c r="J1478" i="22"/>
  <c r="L1392" i="22"/>
  <c r="J1392" i="22"/>
  <c r="L1306" i="22"/>
  <c r="J1306" i="22"/>
  <c r="L1220" i="22"/>
  <c r="J1220" i="22"/>
  <c r="L1134" i="22"/>
  <c r="J1134" i="22"/>
  <c r="L1048" i="22"/>
  <c r="J1048" i="22"/>
  <c r="L962" i="22"/>
  <c r="J962" i="22"/>
  <c r="L876" i="22"/>
  <c r="J876" i="22"/>
  <c r="L790" i="22"/>
  <c r="J790" i="22"/>
  <c r="L704" i="22"/>
  <c r="J704" i="22"/>
  <c r="L618" i="22"/>
  <c r="J618" i="22"/>
  <c r="L532" i="22"/>
  <c r="J532" i="22"/>
  <c r="L446" i="22"/>
  <c r="J446" i="22"/>
  <c r="L102" i="22"/>
  <c r="J102" i="22"/>
  <c r="AT148" i="4"/>
  <c r="AU148" i="4"/>
  <c r="AT149" i="4"/>
  <c r="AU149" i="4"/>
  <c r="AU289" i="4" s="1"/>
  <c r="AU429" i="4" s="1"/>
  <c r="AU569" i="4" s="1"/>
  <c r="AU709" i="4" s="1"/>
  <c r="AU849" i="4" s="1"/>
  <c r="AU989" i="4" s="1"/>
  <c r="AU1129" i="4" s="1"/>
  <c r="AU1269" i="4" s="1"/>
  <c r="AU1409" i="4" s="1"/>
  <c r="AU1549" i="4" s="1"/>
  <c r="AU1689" i="4" s="1"/>
  <c r="AU1829" i="4" s="1"/>
  <c r="AU1969" i="4" s="1"/>
  <c r="AU2109" i="4" s="1"/>
  <c r="AU2249" i="4" s="1"/>
  <c r="AU2389" i="4" s="1"/>
  <c r="AU2529" i="4" s="1"/>
  <c r="AU2669" i="4" s="1"/>
  <c r="AU2809" i="4" s="1"/>
  <c r="AU2949" i="4" s="1"/>
  <c r="AU3089" i="4" s="1"/>
  <c r="AU3229" i="4" s="1"/>
  <c r="AU3369" i="4" s="1"/>
  <c r="AU3509" i="4" s="1"/>
  <c r="AU3649" i="4" s="1"/>
  <c r="AT150" i="4"/>
  <c r="AT290" i="4" s="1"/>
  <c r="AT430" i="4" s="1"/>
  <c r="AT570" i="4" s="1"/>
  <c r="AT710" i="4" s="1"/>
  <c r="AT850" i="4" s="1"/>
  <c r="AT990" i="4" s="1"/>
  <c r="AT1130" i="4" s="1"/>
  <c r="AT1270" i="4" s="1"/>
  <c r="AT1410" i="4" s="1"/>
  <c r="AT1550" i="4" s="1"/>
  <c r="AT1690" i="4" s="1"/>
  <c r="AT1830" i="4" s="1"/>
  <c r="AT1970" i="4" s="1"/>
  <c r="AT2110" i="4" s="1"/>
  <c r="AT2250" i="4" s="1"/>
  <c r="AT2390" i="4" s="1"/>
  <c r="AT2530" i="4" s="1"/>
  <c r="AT2670" i="4" s="1"/>
  <c r="AT2810" i="4" s="1"/>
  <c r="AT2950" i="4" s="1"/>
  <c r="AT3090" i="4" s="1"/>
  <c r="AT3230" i="4" s="1"/>
  <c r="AT3370" i="4" s="1"/>
  <c r="AT3510" i="4" s="1"/>
  <c r="AT3650" i="4" s="1"/>
  <c r="AU150" i="4"/>
  <c r="AU290" i="4" s="1"/>
  <c r="AU430" i="4" s="1"/>
  <c r="AU570" i="4" s="1"/>
  <c r="AU710" i="4" s="1"/>
  <c r="AU850" i="4" s="1"/>
  <c r="AU990" i="4" s="1"/>
  <c r="AU1130" i="4" s="1"/>
  <c r="AU1270" i="4" s="1"/>
  <c r="AU1410" i="4" s="1"/>
  <c r="AU1550" i="4" s="1"/>
  <c r="AU1690" i="4" s="1"/>
  <c r="AU1830" i="4" s="1"/>
  <c r="AU1970" i="4" s="1"/>
  <c r="AU2110" i="4" s="1"/>
  <c r="AU2250" i="4" s="1"/>
  <c r="AU2390" i="4" s="1"/>
  <c r="AU2530" i="4" s="1"/>
  <c r="AU2670" i="4" s="1"/>
  <c r="AU2810" i="4" s="1"/>
  <c r="AU2950" i="4" s="1"/>
  <c r="AU3090" i="4" s="1"/>
  <c r="AU3230" i="4" s="1"/>
  <c r="AU3370" i="4" s="1"/>
  <c r="AU3510" i="4" s="1"/>
  <c r="AU3650" i="4" s="1"/>
  <c r="AT151" i="4"/>
  <c r="AT291" i="4" s="1"/>
  <c r="AT431" i="4" s="1"/>
  <c r="AT571" i="4" s="1"/>
  <c r="AT711" i="4" s="1"/>
  <c r="AT851" i="4" s="1"/>
  <c r="AT991" i="4" s="1"/>
  <c r="AT1131" i="4" s="1"/>
  <c r="AT1271" i="4" s="1"/>
  <c r="AT1411" i="4" s="1"/>
  <c r="AT1551" i="4" s="1"/>
  <c r="AT1691" i="4" s="1"/>
  <c r="AT1831" i="4" s="1"/>
  <c r="AT1971" i="4" s="1"/>
  <c r="AT2111" i="4" s="1"/>
  <c r="AT2251" i="4" s="1"/>
  <c r="AT2391" i="4" s="1"/>
  <c r="AT2531" i="4" s="1"/>
  <c r="AT2671" i="4" s="1"/>
  <c r="AT2811" i="4" s="1"/>
  <c r="AT2951" i="4" s="1"/>
  <c r="AT3091" i="4" s="1"/>
  <c r="AT3231" i="4" s="1"/>
  <c r="AT3371" i="4" s="1"/>
  <c r="AT3511" i="4" s="1"/>
  <c r="AT3651" i="4" s="1"/>
  <c r="AU151" i="4"/>
  <c r="AU291" i="4" s="1"/>
  <c r="AU431" i="4" s="1"/>
  <c r="AU571" i="4" s="1"/>
  <c r="AU711" i="4" s="1"/>
  <c r="AU851" i="4" s="1"/>
  <c r="AU991" i="4" s="1"/>
  <c r="AU1131" i="4" s="1"/>
  <c r="AU1271" i="4" s="1"/>
  <c r="AU1411" i="4" s="1"/>
  <c r="AU1551" i="4" s="1"/>
  <c r="AU1691" i="4" s="1"/>
  <c r="AU1831" i="4" s="1"/>
  <c r="AU1971" i="4" s="1"/>
  <c r="AU2111" i="4" s="1"/>
  <c r="AU2251" i="4" s="1"/>
  <c r="AU2391" i="4" s="1"/>
  <c r="AU2531" i="4" s="1"/>
  <c r="AU2671" i="4" s="1"/>
  <c r="AU2811" i="4" s="1"/>
  <c r="AU2951" i="4" s="1"/>
  <c r="AU3091" i="4" s="1"/>
  <c r="AU3231" i="4" s="1"/>
  <c r="AU3371" i="4" s="1"/>
  <c r="AU3511" i="4" s="1"/>
  <c r="AU3651" i="4" s="1"/>
  <c r="AT152" i="4"/>
  <c r="AT292" i="4" s="1"/>
  <c r="AT432" i="4" s="1"/>
  <c r="AT572" i="4" s="1"/>
  <c r="AT712" i="4" s="1"/>
  <c r="AT852" i="4" s="1"/>
  <c r="AT992" i="4" s="1"/>
  <c r="AT1132" i="4" s="1"/>
  <c r="AT1272" i="4" s="1"/>
  <c r="AT1412" i="4" s="1"/>
  <c r="AT1552" i="4" s="1"/>
  <c r="AT1692" i="4" s="1"/>
  <c r="AT1832" i="4" s="1"/>
  <c r="AT1972" i="4" s="1"/>
  <c r="AT2112" i="4" s="1"/>
  <c r="AT2252" i="4" s="1"/>
  <c r="AT2392" i="4" s="1"/>
  <c r="AT2532" i="4" s="1"/>
  <c r="AT2672" i="4" s="1"/>
  <c r="AT2812" i="4" s="1"/>
  <c r="AT2952" i="4" s="1"/>
  <c r="AT3092" i="4" s="1"/>
  <c r="AT3232" i="4" s="1"/>
  <c r="AT3372" i="4" s="1"/>
  <c r="AT3512" i="4" s="1"/>
  <c r="AT3652" i="4" s="1"/>
  <c r="AU152" i="4"/>
  <c r="AU292" i="4" s="1"/>
  <c r="AU432" i="4" s="1"/>
  <c r="AU572" i="4" s="1"/>
  <c r="AU712" i="4" s="1"/>
  <c r="AU852" i="4" s="1"/>
  <c r="AU992" i="4" s="1"/>
  <c r="AU1132" i="4" s="1"/>
  <c r="AU1272" i="4" s="1"/>
  <c r="AU1412" i="4" s="1"/>
  <c r="AU1552" i="4" s="1"/>
  <c r="AU1692" i="4" s="1"/>
  <c r="AU1832" i="4" s="1"/>
  <c r="AU1972" i="4" s="1"/>
  <c r="AU2112" i="4" s="1"/>
  <c r="AU2252" i="4" s="1"/>
  <c r="AU2392" i="4" s="1"/>
  <c r="AU2532" i="4" s="1"/>
  <c r="AU2672" i="4" s="1"/>
  <c r="AU2812" i="4" s="1"/>
  <c r="AU2952" i="4" s="1"/>
  <c r="AU3092" i="4" s="1"/>
  <c r="AU3232" i="4" s="1"/>
  <c r="AU3372" i="4" s="1"/>
  <c r="AU3512" i="4" s="1"/>
  <c r="AU3652" i="4" s="1"/>
  <c r="AT153" i="4"/>
  <c r="AT293" i="4" s="1"/>
  <c r="AT433" i="4" s="1"/>
  <c r="AT573" i="4" s="1"/>
  <c r="AT713" i="4" s="1"/>
  <c r="AT853" i="4" s="1"/>
  <c r="AT993" i="4" s="1"/>
  <c r="AT1133" i="4" s="1"/>
  <c r="AT1273" i="4" s="1"/>
  <c r="AT1413" i="4" s="1"/>
  <c r="AT1553" i="4" s="1"/>
  <c r="AT1693" i="4" s="1"/>
  <c r="AT1833" i="4" s="1"/>
  <c r="AT1973" i="4" s="1"/>
  <c r="AT2113" i="4" s="1"/>
  <c r="AT2253" i="4" s="1"/>
  <c r="AT2393" i="4" s="1"/>
  <c r="AT2533" i="4" s="1"/>
  <c r="AT2673" i="4" s="1"/>
  <c r="AT2813" i="4" s="1"/>
  <c r="AT2953" i="4" s="1"/>
  <c r="AT3093" i="4" s="1"/>
  <c r="AT3233" i="4" s="1"/>
  <c r="AT3373" i="4" s="1"/>
  <c r="AT3513" i="4" s="1"/>
  <c r="AT3653" i="4" s="1"/>
  <c r="AU153" i="4"/>
  <c r="AU293" i="4" s="1"/>
  <c r="AU433" i="4" s="1"/>
  <c r="AU573" i="4" s="1"/>
  <c r="AU713" i="4" s="1"/>
  <c r="AU853" i="4" s="1"/>
  <c r="AU993" i="4" s="1"/>
  <c r="AU1133" i="4" s="1"/>
  <c r="AU1273" i="4" s="1"/>
  <c r="AU1413" i="4" s="1"/>
  <c r="AU1553" i="4" s="1"/>
  <c r="AU1693" i="4" s="1"/>
  <c r="AU1833" i="4" s="1"/>
  <c r="AU1973" i="4" s="1"/>
  <c r="AU2113" i="4" s="1"/>
  <c r="AU2253" i="4" s="1"/>
  <c r="AU2393" i="4" s="1"/>
  <c r="AU2533" i="4" s="1"/>
  <c r="AU2673" i="4" s="1"/>
  <c r="AU2813" i="4" s="1"/>
  <c r="AU2953" i="4" s="1"/>
  <c r="AU3093" i="4" s="1"/>
  <c r="AU3233" i="4" s="1"/>
  <c r="AU3373" i="4" s="1"/>
  <c r="AU3513" i="4" s="1"/>
  <c r="AU3653" i="4" s="1"/>
  <c r="AT154" i="4"/>
  <c r="AT294" i="4" s="1"/>
  <c r="AT434" i="4" s="1"/>
  <c r="AT574" i="4" s="1"/>
  <c r="AT714" i="4" s="1"/>
  <c r="AT854" i="4" s="1"/>
  <c r="AT994" i="4" s="1"/>
  <c r="AT1134" i="4" s="1"/>
  <c r="AT1274" i="4" s="1"/>
  <c r="AT1414" i="4" s="1"/>
  <c r="AT1554" i="4" s="1"/>
  <c r="AT1694" i="4" s="1"/>
  <c r="AT1834" i="4" s="1"/>
  <c r="AT1974" i="4" s="1"/>
  <c r="AT2114" i="4" s="1"/>
  <c r="AT2254" i="4" s="1"/>
  <c r="AT2394" i="4" s="1"/>
  <c r="AT2534" i="4" s="1"/>
  <c r="AT2674" i="4" s="1"/>
  <c r="AT2814" i="4" s="1"/>
  <c r="AT2954" i="4" s="1"/>
  <c r="AT3094" i="4" s="1"/>
  <c r="AT3234" i="4" s="1"/>
  <c r="AT3374" i="4" s="1"/>
  <c r="AT3514" i="4" s="1"/>
  <c r="AT3654" i="4" s="1"/>
  <c r="AU154" i="4"/>
  <c r="AU294" i="4" s="1"/>
  <c r="AU434" i="4" s="1"/>
  <c r="AU574" i="4" s="1"/>
  <c r="AU714" i="4" s="1"/>
  <c r="AU854" i="4" s="1"/>
  <c r="AU994" i="4" s="1"/>
  <c r="AU1134" i="4" s="1"/>
  <c r="AU1274" i="4" s="1"/>
  <c r="AU1414" i="4" s="1"/>
  <c r="AU1554" i="4" s="1"/>
  <c r="AU1694" i="4" s="1"/>
  <c r="AU1834" i="4" s="1"/>
  <c r="AU1974" i="4" s="1"/>
  <c r="AU2114" i="4" s="1"/>
  <c r="AU2254" i="4" s="1"/>
  <c r="AU2394" i="4" s="1"/>
  <c r="AU2534" i="4" s="1"/>
  <c r="AU2674" i="4" s="1"/>
  <c r="AU2814" i="4" s="1"/>
  <c r="AU2954" i="4" s="1"/>
  <c r="AU3094" i="4" s="1"/>
  <c r="AU3234" i="4" s="1"/>
  <c r="AU3374" i="4" s="1"/>
  <c r="AU3514" i="4" s="1"/>
  <c r="AU3654" i="4" s="1"/>
  <c r="AT155" i="4"/>
  <c r="AT295" i="4" s="1"/>
  <c r="AT435" i="4" s="1"/>
  <c r="AT575" i="4" s="1"/>
  <c r="AT715" i="4" s="1"/>
  <c r="AT855" i="4" s="1"/>
  <c r="AT995" i="4" s="1"/>
  <c r="AT1135" i="4" s="1"/>
  <c r="AT1275" i="4" s="1"/>
  <c r="AT1415" i="4" s="1"/>
  <c r="AT1555" i="4" s="1"/>
  <c r="AT1695" i="4" s="1"/>
  <c r="AT1835" i="4" s="1"/>
  <c r="AT1975" i="4" s="1"/>
  <c r="AT2115" i="4" s="1"/>
  <c r="AT2255" i="4" s="1"/>
  <c r="AT2395" i="4" s="1"/>
  <c r="AT2535" i="4" s="1"/>
  <c r="AT2675" i="4" s="1"/>
  <c r="AT2815" i="4" s="1"/>
  <c r="AT2955" i="4" s="1"/>
  <c r="AT3095" i="4" s="1"/>
  <c r="AT3235" i="4" s="1"/>
  <c r="AT3375" i="4" s="1"/>
  <c r="AT3515" i="4" s="1"/>
  <c r="AT3655" i="4" s="1"/>
  <c r="AU155" i="4"/>
  <c r="AU295" i="4" s="1"/>
  <c r="AU435" i="4" s="1"/>
  <c r="AU575" i="4" s="1"/>
  <c r="AU715" i="4" s="1"/>
  <c r="AU855" i="4" s="1"/>
  <c r="AU995" i="4" s="1"/>
  <c r="AU1135" i="4" s="1"/>
  <c r="AU1275" i="4" s="1"/>
  <c r="AU1415" i="4" s="1"/>
  <c r="AU1555" i="4" s="1"/>
  <c r="AU1695" i="4" s="1"/>
  <c r="AU1835" i="4" s="1"/>
  <c r="AU1975" i="4" s="1"/>
  <c r="AU2115" i="4" s="1"/>
  <c r="AU2255" i="4" s="1"/>
  <c r="AU2395" i="4" s="1"/>
  <c r="AU2535" i="4" s="1"/>
  <c r="AU2675" i="4" s="1"/>
  <c r="AU2815" i="4" s="1"/>
  <c r="AU2955" i="4" s="1"/>
  <c r="AU3095" i="4" s="1"/>
  <c r="AU3235" i="4" s="1"/>
  <c r="AU3375" i="4" s="1"/>
  <c r="AU3515" i="4" s="1"/>
  <c r="AU3655" i="4" s="1"/>
  <c r="AT156" i="4"/>
  <c r="AT296" i="4" s="1"/>
  <c r="AT436" i="4" s="1"/>
  <c r="AT576" i="4" s="1"/>
  <c r="AT716" i="4" s="1"/>
  <c r="AT856" i="4" s="1"/>
  <c r="AT996" i="4" s="1"/>
  <c r="AT1136" i="4" s="1"/>
  <c r="AT1276" i="4" s="1"/>
  <c r="AT1416" i="4" s="1"/>
  <c r="AT1556" i="4" s="1"/>
  <c r="AT1696" i="4" s="1"/>
  <c r="AT1836" i="4" s="1"/>
  <c r="AT1976" i="4" s="1"/>
  <c r="AT2116" i="4" s="1"/>
  <c r="AT2256" i="4" s="1"/>
  <c r="AT2396" i="4" s="1"/>
  <c r="AT2536" i="4" s="1"/>
  <c r="AT2676" i="4" s="1"/>
  <c r="AT2816" i="4" s="1"/>
  <c r="AT2956" i="4" s="1"/>
  <c r="AT3096" i="4" s="1"/>
  <c r="AT3236" i="4" s="1"/>
  <c r="AT3376" i="4" s="1"/>
  <c r="AT3516" i="4" s="1"/>
  <c r="AT3656" i="4" s="1"/>
  <c r="AU156" i="4"/>
  <c r="AU296" i="4" s="1"/>
  <c r="AU436" i="4" s="1"/>
  <c r="AU576" i="4" s="1"/>
  <c r="AU716" i="4" s="1"/>
  <c r="AU856" i="4" s="1"/>
  <c r="AU996" i="4" s="1"/>
  <c r="AU1136" i="4" s="1"/>
  <c r="AU1276" i="4" s="1"/>
  <c r="AU1416" i="4" s="1"/>
  <c r="AU1556" i="4" s="1"/>
  <c r="AU1696" i="4" s="1"/>
  <c r="AU1836" i="4" s="1"/>
  <c r="AU1976" i="4" s="1"/>
  <c r="AU2116" i="4" s="1"/>
  <c r="AU2256" i="4" s="1"/>
  <c r="AU2396" i="4" s="1"/>
  <c r="AU2536" i="4" s="1"/>
  <c r="AU2676" i="4" s="1"/>
  <c r="AU2816" i="4" s="1"/>
  <c r="AU2956" i="4" s="1"/>
  <c r="AU3096" i="4" s="1"/>
  <c r="AU3236" i="4" s="1"/>
  <c r="AU3376" i="4" s="1"/>
  <c r="AU3516" i="4" s="1"/>
  <c r="AU3656" i="4" s="1"/>
  <c r="AT157" i="4"/>
  <c r="AT297" i="4" s="1"/>
  <c r="AT437" i="4" s="1"/>
  <c r="AT577" i="4" s="1"/>
  <c r="AT717" i="4" s="1"/>
  <c r="AT857" i="4" s="1"/>
  <c r="AT997" i="4" s="1"/>
  <c r="AT1137" i="4" s="1"/>
  <c r="AT1277" i="4" s="1"/>
  <c r="AT1417" i="4" s="1"/>
  <c r="AT1557" i="4" s="1"/>
  <c r="AT1697" i="4" s="1"/>
  <c r="AT1837" i="4" s="1"/>
  <c r="AT1977" i="4" s="1"/>
  <c r="AT2117" i="4" s="1"/>
  <c r="AT2257" i="4" s="1"/>
  <c r="AT2397" i="4" s="1"/>
  <c r="AT2537" i="4" s="1"/>
  <c r="AT2677" i="4" s="1"/>
  <c r="AT2817" i="4" s="1"/>
  <c r="AT2957" i="4" s="1"/>
  <c r="AT3097" i="4" s="1"/>
  <c r="AT3237" i="4" s="1"/>
  <c r="AT3377" i="4" s="1"/>
  <c r="AT3517" i="4" s="1"/>
  <c r="AT3657" i="4" s="1"/>
  <c r="AU157" i="4"/>
  <c r="AU297" i="4" s="1"/>
  <c r="AU437" i="4" s="1"/>
  <c r="AU577" i="4" s="1"/>
  <c r="AU717" i="4" s="1"/>
  <c r="AU857" i="4" s="1"/>
  <c r="AU997" i="4" s="1"/>
  <c r="AU1137" i="4" s="1"/>
  <c r="AU1277" i="4" s="1"/>
  <c r="AU1417" i="4" s="1"/>
  <c r="AU1557" i="4" s="1"/>
  <c r="AU1697" i="4" s="1"/>
  <c r="AU1837" i="4" s="1"/>
  <c r="AU1977" i="4" s="1"/>
  <c r="AU2117" i="4" s="1"/>
  <c r="AU2257" i="4" s="1"/>
  <c r="AU2397" i="4" s="1"/>
  <c r="AU2537" i="4" s="1"/>
  <c r="AU2677" i="4" s="1"/>
  <c r="AU2817" i="4" s="1"/>
  <c r="AU2957" i="4" s="1"/>
  <c r="AU3097" i="4" s="1"/>
  <c r="AU3237" i="4" s="1"/>
  <c r="AU3377" i="4" s="1"/>
  <c r="AU3517" i="4" s="1"/>
  <c r="AU3657" i="4" s="1"/>
  <c r="AT158" i="4"/>
  <c r="AT298" i="4" s="1"/>
  <c r="AT438" i="4" s="1"/>
  <c r="AT578" i="4" s="1"/>
  <c r="AT718" i="4" s="1"/>
  <c r="AT858" i="4" s="1"/>
  <c r="AT998" i="4" s="1"/>
  <c r="AT1138" i="4" s="1"/>
  <c r="AT1278" i="4" s="1"/>
  <c r="AT1418" i="4" s="1"/>
  <c r="AT1558" i="4" s="1"/>
  <c r="AT1698" i="4" s="1"/>
  <c r="AT1838" i="4" s="1"/>
  <c r="AT1978" i="4" s="1"/>
  <c r="AT2118" i="4" s="1"/>
  <c r="AT2258" i="4" s="1"/>
  <c r="AT2398" i="4" s="1"/>
  <c r="AT2538" i="4" s="1"/>
  <c r="AT2678" i="4" s="1"/>
  <c r="AT2818" i="4" s="1"/>
  <c r="AT2958" i="4" s="1"/>
  <c r="AT3098" i="4" s="1"/>
  <c r="AT3238" i="4" s="1"/>
  <c r="AT3378" i="4" s="1"/>
  <c r="AT3518" i="4" s="1"/>
  <c r="AT3658" i="4" s="1"/>
  <c r="AU158" i="4"/>
  <c r="AU298" i="4" s="1"/>
  <c r="AU438" i="4" s="1"/>
  <c r="AU578" i="4" s="1"/>
  <c r="AU718" i="4" s="1"/>
  <c r="AU858" i="4" s="1"/>
  <c r="AU998" i="4" s="1"/>
  <c r="AU1138" i="4" s="1"/>
  <c r="AU1278" i="4" s="1"/>
  <c r="AU1418" i="4" s="1"/>
  <c r="AU1558" i="4" s="1"/>
  <c r="AU1698" i="4" s="1"/>
  <c r="AU1838" i="4" s="1"/>
  <c r="AU1978" i="4" s="1"/>
  <c r="AU2118" i="4" s="1"/>
  <c r="AU2258" i="4" s="1"/>
  <c r="AU2398" i="4" s="1"/>
  <c r="AU2538" i="4" s="1"/>
  <c r="AU2678" i="4" s="1"/>
  <c r="AU2818" i="4" s="1"/>
  <c r="AU2958" i="4" s="1"/>
  <c r="AU3098" i="4" s="1"/>
  <c r="AU3238" i="4" s="1"/>
  <c r="AU3378" i="4" s="1"/>
  <c r="AU3518" i="4" s="1"/>
  <c r="AU3658" i="4" s="1"/>
  <c r="AT159" i="4"/>
  <c r="AT299" i="4" s="1"/>
  <c r="AT439" i="4" s="1"/>
  <c r="AT579" i="4" s="1"/>
  <c r="AT719" i="4" s="1"/>
  <c r="AT859" i="4" s="1"/>
  <c r="AT999" i="4" s="1"/>
  <c r="AT1139" i="4" s="1"/>
  <c r="AT1279" i="4" s="1"/>
  <c r="AT1419" i="4" s="1"/>
  <c r="AT1559" i="4" s="1"/>
  <c r="AT1699" i="4" s="1"/>
  <c r="AT1839" i="4" s="1"/>
  <c r="AT1979" i="4" s="1"/>
  <c r="AT2119" i="4" s="1"/>
  <c r="AT2259" i="4" s="1"/>
  <c r="AT2399" i="4" s="1"/>
  <c r="AT2539" i="4" s="1"/>
  <c r="AT2679" i="4" s="1"/>
  <c r="AT2819" i="4" s="1"/>
  <c r="AT2959" i="4" s="1"/>
  <c r="AT3099" i="4" s="1"/>
  <c r="AT3239" i="4" s="1"/>
  <c r="AT3379" i="4" s="1"/>
  <c r="AT3519" i="4" s="1"/>
  <c r="AT3659" i="4" s="1"/>
  <c r="AU159" i="4"/>
  <c r="AU299" i="4" s="1"/>
  <c r="AU439" i="4" s="1"/>
  <c r="AU579" i="4" s="1"/>
  <c r="AU719" i="4" s="1"/>
  <c r="AU859" i="4" s="1"/>
  <c r="AU999" i="4" s="1"/>
  <c r="AU1139" i="4" s="1"/>
  <c r="AU1279" i="4" s="1"/>
  <c r="AU1419" i="4" s="1"/>
  <c r="AU1559" i="4" s="1"/>
  <c r="AU1699" i="4" s="1"/>
  <c r="AU1839" i="4" s="1"/>
  <c r="AU1979" i="4" s="1"/>
  <c r="AU2119" i="4" s="1"/>
  <c r="AU2259" i="4" s="1"/>
  <c r="AU2399" i="4" s="1"/>
  <c r="AU2539" i="4" s="1"/>
  <c r="AU2679" i="4" s="1"/>
  <c r="AU2819" i="4" s="1"/>
  <c r="AU2959" i="4" s="1"/>
  <c r="AU3099" i="4" s="1"/>
  <c r="AU3239" i="4" s="1"/>
  <c r="AU3379" i="4" s="1"/>
  <c r="AU3519" i="4" s="1"/>
  <c r="AU3659" i="4" s="1"/>
  <c r="AT160" i="4"/>
  <c r="AT300" i="4" s="1"/>
  <c r="AT440" i="4" s="1"/>
  <c r="AT580" i="4" s="1"/>
  <c r="AT720" i="4" s="1"/>
  <c r="AT860" i="4" s="1"/>
  <c r="AT1000" i="4" s="1"/>
  <c r="AT1140" i="4" s="1"/>
  <c r="AT1280" i="4" s="1"/>
  <c r="AT1420" i="4" s="1"/>
  <c r="AT1560" i="4" s="1"/>
  <c r="AT1700" i="4" s="1"/>
  <c r="AT1840" i="4" s="1"/>
  <c r="AT1980" i="4" s="1"/>
  <c r="AT2120" i="4" s="1"/>
  <c r="AT2260" i="4" s="1"/>
  <c r="AT2400" i="4" s="1"/>
  <c r="AT2540" i="4" s="1"/>
  <c r="AT2680" i="4" s="1"/>
  <c r="AT2820" i="4" s="1"/>
  <c r="AT2960" i="4" s="1"/>
  <c r="AT3100" i="4" s="1"/>
  <c r="AT3240" i="4" s="1"/>
  <c r="AT3380" i="4" s="1"/>
  <c r="AT3520" i="4" s="1"/>
  <c r="AT3660" i="4" s="1"/>
  <c r="AU160" i="4"/>
  <c r="AU300" i="4" s="1"/>
  <c r="AU440" i="4" s="1"/>
  <c r="AU580" i="4" s="1"/>
  <c r="AU720" i="4" s="1"/>
  <c r="AU860" i="4" s="1"/>
  <c r="AU1000" i="4" s="1"/>
  <c r="AU1140" i="4" s="1"/>
  <c r="AU1280" i="4" s="1"/>
  <c r="AU1420" i="4" s="1"/>
  <c r="AU1560" i="4" s="1"/>
  <c r="AU1700" i="4" s="1"/>
  <c r="AU1840" i="4" s="1"/>
  <c r="AU1980" i="4" s="1"/>
  <c r="AU2120" i="4" s="1"/>
  <c r="AU2260" i="4" s="1"/>
  <c r="AU2400" i="4" s="1"/>
  <c r="AU2540" i="4" s="1"/>
  <c r="AU2680" i="4" s="1"/>
  <c r="AU2820" i="4" s="1"/>
  <c r="AU2960" i="4" s="1"/>
  <c r="AU3100" i="4" s="1"/>
  <c r="AU3240" i="4" s="1"/>
  <c r="AU3380" i="4" s="1"/>
  <c r="AU3520" i="4" s="1"/>
  <c r="AU3660" i="4" s="1"/>
  <c r="AT161" i="4"/>
  <c r="AT301" i="4" s="1"/>
  <c r="AT441" i="4" s="1"/>
  <c r="AT581" i="4" s="1"/>
  <c r="AT721" i="4" s="1"/>
  <c r="AT861" i="4" s="1"/>
  <c r="AT1001" i="4" s="1"/>
  <c r="AT1141" i="4" s="1"/>
  <c r="AT1281" i="4" s="1"/>
  <c r="AT1421" i="4" s="1"/>
  <c r="AT1561" i="4" s="1"/>
  <c r="AT1701" i="4" s="1"/>
  <c r="AT1841" i="4" s="1"/>
  <c r="AT1981" i="4" s="1"/>
  <c r="AT2121" i="4" s="1"/>
  <c r="AT2261" i="4" s="1"/>
  <c r="AT2401" i="4" s="1"/>
  <c r="AT2541" i="4" s="1"/>
  <c r="AT2681" i="4" s="1"/>
  <c r="AT2821" i="4" s="1"/>
  <c r="AT2961" i="4" s="1"/>
  <c r="AT3101" i="4" s="1"/>
  <c r="AT3241" i="4" s="1"/>
  <c r="AT3381" i="4" s="1"/>
  <c r="AT3521" i="4" s="1"/>
  <c r="AT3661" i="4" s="1"/>
  <c r="AU161" i="4"/>
  <c r="AU301" i="4" s="1"/>
  <c r="AU441" i="4" s="1"/>
  <c r="AU581" i="4" s="1"/>
  <c r="AU721" i="4" s="1"/>
  <c r="AU861" i="4" s="1"/>
  <c r="AU1001" i="4" s="1"/>
  <c r="AU1141" i="4" s="1"/>
  <c r="AU1281" i="4" s="1"/>
  <c r="AU1421" i="4" s="1"/>
  <c r="AU1561" i="4" s="1"/>
  <c r="AU1701" i="4" s="1"/>
  <c r="AU1841" i="4" s="1"/>
  <c r="AU1981" i="4" s="1"/>
  <c r="AU2121" i="4" s="1"/>
  <c r="AU2261" i="4" s="1"/>
  <c r="AU2401" i="4" s="1"/>
  <c r="AU2541" i="4" s="1"/>
  <c r="AU2681" i="4" s="1"/>
  <c r="AU2821" i="4" s="1"/>
  <c r="AU2961" i="4" s="1"/>
  <c r="AU3101" i="4" s="1"/>
  <c r="AU3241" i="4" s="1"/>
  <c r="AU3381" i="4" s="1"/>
  <c r="AU3521" i="4" s="1"/>
  <c r="AU3661" i="4" s="1"/>
  <c r="AT162" i="4"/>
  <c r="AT302" i="4" s="1"/>
  <c r="AT442" i="4" s="1"/>
  <c r="AT582" i="4" s="1"/>
  <c r="AT722" i="4" s="1"/>
  <c r="AT862" i="4" s="1"/>
  <c r="AT1002" i="4" s="1"/>
  <c r="AT1142" i="4" s="1"/>
  <c r="AT1282" i="4" s="1"/>
  <c r="AT1422" i="4" s="1"/>
  <c r="AT1562" i="4" s="1"/>
  <c r="AT1702" i="4" s="1"/>
  <c r="AT1842" i="4" s="1"/>
  <c r="AT1982" i="4" s="1"/>
  <c r="AT2122" i="4" s="1"/>
  <c r="AT2262" i="4" s="1"/>
  <c r="AT2402" i="4" s="1"/>
  <c r="AT2542" i="4" s="1"/>
  <c r="AT2682" i="4" s="1"/>
  <c r="AT2822" i="4" s="1"/>
  <c r="AT2962" i="4" s="1"/>
  <c r="AT3102" i="4" s="1"/>
  <c r="AT3242" i="4" s="1"/>
  <c r="AT3382" i="4" s="1"/>
  <c r="AT3522" i="4" s="1"/>
  <c r="AT3662" i="4" s="1"/>
  <c r="AU162" i="4"/>
  <c r="AU302" i="4" s="1"/>
  <c r="AU442" i="4" s="1"/>
  <c r="AU582" i="4" s="1"/>
  <c r="AU722" i="4" s="1"/>
  <c r="AU862" i="4" s="1"/>
  <c r="AU1002" i="4" s="1"/>
  <c r="AU1142" i="4" s="1"/>
  <c r="AU1282" i="4" s="1"/>
  <c r="AU1422" i="4" s="1"/>
  <c r="AU1562" i="4" s="1"/>
  <c r="AU1702" i="4" s="1"/>
  <c r="AU1842" i="4" s="1"/>
  <c r="AU1982" i="4" s="1"/>
  <c r="AU2122" i="4" s="1"/>
  <c r="AU2262" i="4" s="1"/>
  <c r="AU2402" i="4" s="1"/>
  <c r="AU2542" i="4" s="1"/>
  <c r="AU2682" i="4" s="1"/>
  <c r="AU2822" i="4" s="1"/>
  <c r="AU2962" i="4" s="1"/>
  <c r="AU3102" i="4" s="1"/>
  <c r="AU3242" i="4" s="1"/>
  <c r="AU3382" i="4" s="1"/>
  <c r="AU3522" i="4" s="1"/>
  <c r="AU3662" i="4" s="1"/>
  <c r="AT163" i="4"/>
  <c r="AT303" i="4" s="1"/>
  <c r="AT443" i="4" s="1"/>
  <c r="AT583" i="4" s="1"/>
  <c r="AT723" i="4" s="1"/>
  <c r="AT863" i="4" s="1"/>
  <c r="AT1003" i="4" s="1"/>
  <c r="AT1143" i="4" s="1"/>
  <c r="AT1283" i="4" s="1"/>
  <c r="AT1423" i="4" s="1"/>
  <c r="AT1563" i="4" s="1"/>
  <c r="AT1703" i="4" s="1"/>
  <c r="AT1843" i="4" s="1"/>
  <c r="AT1983" i="4" s="1"/>
  <c r="AT2123" i="4" s="1"/>
  <c r="AT2263" i="4" s="1"/>
  <c r="AT2403" i="4" s="1"/>
  <c r="AT2543" i="4" s="1"/>
  <c r="AT2683" i="4" s="1"/>
  <c r="AT2823" i="4" s="1"/>
  <c r="AT2963" i="4" s="1"/>
  <c r="AT3103" i="4" s="1"/>
  <c r="AT3243" i="4" s="1"/>
  <c r="AT3383" i="4" s="1"/>
  <c r="AT3523" i="4" s="1"/>
  <c r="AT3663" i="4" s="1"/>
  <c r="AU163" i="4"/>
  <c r="AU303" i="4" s="1"/>
  <c r="AU443" i="4" s="1"/>
  <c r="AU583" i="4" s="1"/>
  <c r="AU723" i="4" s="1"/>
  <c r="AU863" i="4" s="1"/>
  <c r="AU1003" i="4" s="1"/>
  <c r="AU1143" i="4" s="1"/>
  <c r="AU1283" i="4" s="1"/>
  <c r="AU1423" i="4" s="1"/>
  <c r="AU1563" i="4" s="1"/>
  <c r="AU1703" i="4" s="1"/>
  <c r="AU1843" i="4" s="1"/>
  <c r="AU1983" i="4" s="1"/>
  <c r="AU2123" i="4" s="1"/>
  <c r="AU2263" i="4" s="1"/>
  <c r="AU2403" i="4" s="1"/>
  <c r="AU2543" i="4" s="1"/>
  <c r="AU2683" i="4" s="1"/>
  <c r="AU2823" i="4" s="1"/>
  <c r="AU2963" i="4" s="1"/>
  <c r="AU3103" i="4" s="1"/>
  <c r="AU3243" i="4" s="1"/>
  <c r="AU3383" i="4" s="1"/>
  <c r="AU3523" i="4" s="1"/>
  <c r="AU3663" i="4" s="1"/>
  <c r="AT164" i="4"/>
  <c r="AT304" i="4" s="1"/>
  <c r="AT444" i="4" s="1"/>
  <c r="AT584" i="4" s="1"/>
  <c r="AT724" i="4" s="1"/>
  <c r="AT864" i="4" s="1"/>
  <c r="AT1004" i="4" s="1"/>
  <c r="AT1144" i="4" s="1"/>
  <c r="AT1284" i="4" s="1"/>
  <c r="AT1424" i="4" s="1"/>
  <c r="AT1564" i="4" s="1"/>
  <c r="AT1704" i="4" s="1"/>
  <c r="AT1844" i="4" s="1"/>
  <c r="AT1984" i="4" s="1"/>
  <c r="AT2124" i="4" s="1"/>
  <c r="AT2264" i="4" s="1"/>
  <c r="AT2404" i="4" s="1"/>
  <c r="AT2544" i="4" s="1"/>
  <c r="AT2684" i="4" s="1"/>
  <c r="AT2824" i="4" s="1"/>
  <c r="AT2964" i="4" s="1"/>
  <c r="AT3104" i="4" s="1"/>
  <c r="AT3244" i="4" s="1"/>
  <c r="AT3384" i="4" s="1"/>
  <c r="AT3524" i="4" s="1"/>
  <c r="AT3664" i="4" s="1"/>
  <c r="AU164" i="4"/>
  <c r="AU304" i="4" s="1"/>
  <c r="AU444" i="4" s="1"/>
  <c r="AU584" i="4" s="1"/>
  <c r="AU724" i="4" s="1"/>
  <c r="AU864" i="4" s="1"/>
  <c r="AU1004" i="4" s="1"/>
  <c r="AU1144" i="4" s="1"/>
  <c r="AU1284" i="4" s="1"/>
  <c r="AU1424" i="4" s="1"/>
  <c r="AU1564" i="4" s="1"/>
  <c r="AU1704" i="4" s="1"/>
  <c r="AU1844" i="4" s="1"/>
  <c r="AU1984" i="4" s="1"/>
  <c r="AU2124" i="4" s="1"/>
  <c r="AU2264" i="4" s="1"/>
  <c r="AU2404" i="4" s="1"/>
  <c r="AU2544" i="4" s="1"/>
  <c r="AU2684" i="4" s="1"/>
  <c r="AU2824" i="4" s="1"/>
  <c r="AU2964" i="4" s="1"/>
  <c r="AU3104" i="4" s="1"/>
  <c r="AU3244" i="4" s="1"/>
  <c r="AU3384" i="4" s="1"/>
  <c r="AU3524" i="4" s="1"/>
  <c r="AU3664" i="4" s="1"/>
  <c r="AT165" i="4"/>
  <c r="AT305" i="4" s="1"/>
  <c r="AT445" i="4" s="1"/>
  <c r="AT585" i="4" s="1"/>
  <c r="AT725" i="4" s="1"/>
  <c r="AT865" i="4" s="1"/>
  <c r="AT1005" i="4" s="1"/>
  <c r="AT1145" i="4" s="1"/>
  <c r="AT1285" i="4" s="1"/>
  <c r="AT1425" i="4" s="1"/>
  <c r="AT1565" i="4" s="1"/>
  <c r="AT1705" i="4" s="1"/>
  <c r="AT1845" i="4" s="1"/>
  <c r="AT1985" i="4" s="1"/>
  <c r="AT2125" i="4" s="1"/>
  <c r="AT2265" i="4" s="1"/>
  <c r="AT2405" i="4" s="1"/>
  <c r="AT2545" i="4" s="1"/>
  <c r="AT2685" i="4" s="1"/>
  <c r="AT2825" i="4" s="1"/>
  <c r="AT2965" i="4" s="1"/>
  <c r="AT3105" i="4" s="1"/>
  <c r="AT3245" i="4" s="1"/>
  <c r="AT3385" i="4" s="1"/>
  <c r="AT3525" i="4" s="1"/>
  <c r="AT3665" i="4" s="1"/>
  <c r="AU165" i="4"/>
  <c r="AU305" i="4" s="1"/>
  <c r="AU445" i="4" s="1"/>
  <c r="AU585" i="4" s="1"/>
  <c r="AU725" i="4" s="1"/>
  <c r="AU865" i="4" s="1"/>
  <c r="AU1005" i="4" s="1"/>
  <c r="AU1145" i="4" s="1"/>
  <c r="AU1285" i="4" s="1"/>
  <c r="AU1425" i="4" s="1"/>
  <c r="AU1565" i="4" s="1"/>
  <c r="AU1705" i="4" s="1"/>
  <c r="AU1845" i="4" s="1"/>
  <c r="AU1985" i="4" s="1"/>
  <c r="AU2125" i="4" s="1"/>
  <c r="AU2265" i="4" s="1"/>
  <c r="AU2405" i="4" s="1"/>
  <c r="AU2545" i="4" s="1"/>
  <c r="AU2685" i="4" s="1"/>
  <c r="AU2825" i="4" s="1"/>
  <c r="AU2965" i="4" s="1"/>
  <c r="AU3105" i="4" s="1"/>
  <c r="AU3245" i="4" s="1"/>
  <c r="AU3385" i="4" s="1"/>
  <c r="AU3525" i="4" s="1"/>
  <c r="AU3665" i="4" s="1"/>
  <c r="AT166" i="4"/>
  <c r="AT306" i="4" s="1"/>
  <c r="AT446" i="4" s="1"/>
  <c r="AT586" i="4" s="1"/>
  <c r="AT726" i="4" s="1"/>
  <c r="AT866" i="4" s="1"/>
  <c r="AT1006" i="4" s="1"/>
  <c r="AT1146" i="4" s="1"/>
  <c r="AT1286" i="4" s="1"/>
  <c r="AT1426" i="4" s="1"/>
  <c r="AT1566" i="4" s="1"/>
  <c r="AT1706" i="4" s="1"/>
  <c r="AT1846" i="4" s="1"/>
  <c r="AT1986" i="4" s="1"/>
  <c r="AT2126" i="4" s="1"/>
  <c r="AT2266" i="4" s="1"/>
  <c r="AT2406" i="4" s="1"/>
  <c r="AT2546" i="4" s="1"/>
  <c r="AT2686" i="4" s="1"/>
  <c r="AT2826" i="4" s="1"/>
  <c r="AT2966" i="4" s="1"/>
  <c r="AT3106" i="4" s="1"/>
  <c r="AT3246" i="4" s="1"/>
  <c r="AT3386" i="4" s="1"/>
  <c r="AT3526" i="4" s="1"/>
  <c r="AT3666" i="4" s="1"/>
  <c r="AU166" i="4"/>
  <c r="AU306" i="4" s="1"/>
  <c r="AU446" i="4" s="1"/>
  <c r="AU586" i="4" s="1"/>
  <c r="AU726" i="4" s="1"/>
  <c r="AU866" i="4" s="1"/>
  <c r="AU1006" i="4" s="1"/>
  <c r="AU1146" i="4" s="1"/>
  <c r="AU1286" i="4" s="1"/>
  <c r="AU1426" i="4" s="1"/>
  <c r="AU1566" i="4" s="1"/>
  <c r="AU1706" i="4" s="1"/>
  <c r="AU1846" i="4" s="1"/>
  <c r="AU1986" i="4" s="1"/>
  <c r="AU2126" i="4" s="1"/>
  <c r="AU2266" i="4" s="1"/>
  <c r="AU2406" i="4" s="1"/>
  <c r="AU2546" i="4" s="1"/>
  <c r="AU2686" i="4" s="1"/>
  <c r="AU2826" i="4" s="1"/>
  <c r="AU2966" i="4" s="1"/>
  <c r="AU3106" i="4" s="1"/>
  <c r="AU3246" i="4" s="1"/>
  <c r="AU3386" i="4" s="1"/>
  <c r="AU3526" i="4" s="1"/>
  <c r="AU3666" i="4" s="1"/>
  <c r="AT167" i="4"/>
  <c r="AT307" i="4" s="1"/>
  <c r="AT447" i="4" s="1"/>
  <c r="AT587" i="4" s="1"/>
  <c r="AT727" i="4" s="1"/>
  <c r="AT867" i="4" s="1"/>
  <c r="AT1007" i="4" s="1"/>
  <c r="AT1147" i="4" s="1"/>
  <c r="AT1287" i="4" s="1"/>
  <c r="AT1427" i="4" s="1"/>
  <c r="AT1567" i="4" s="1"/>
  <c r="AT1707" i="4" s="1"/>
  <c r="AT1847" i="4" s="1"/>
  <c r="AT1987" i="4" s="1"/>
  <c r="AT2127" i="4" s="1"/>
  <c r="AT2267" i="4" s="1"/>
  <c r="AT2407" i="4" s="1"/>
  <c r="AT2547" i="4" s="1"/>
  <c r="AT2687" i="4" s="1"/>
  <c r="AT2827" i="4" s="1"/>
  <c r="AT2967" i="4" s="1"/>
  <c r="AT3107" i="4" s="1"/>
  <c r="AT3247" i="4" s="1"/>
  <c r="AT3387" i="4" s="1"/>
  <c r="AT3527" i="4" s="1"/>
  <c r="AT3667" i="4" s="1"/>
  <c r="AU167" i="4"/>
  <c r="AU307" i="4" s="1"/>
  <c r="AU447" i="4" s="1"/>
  <c r="AU587" i="4" s="1"/>
  <c r="AU727" i="4" s="1"/>
  <c r="AU867" i="4" s="1"/>
  <c r="AU1007" i="4" s="1"/>
  <c r="AU1147" i="4" s="1"/>
  <c r="AU1287" i="4" s="1"/>
  <c r="AU1427" i="4" s="1"/>
  <c r="AU1567" i="4" s="1"/>
  <c r="AU1707" i="4" s="1"/>
  <c r="AU1847" i="4" s="1"/>
  <c r="AU1987" i="4" s="1"/>
  <c r="AU2127" i="4" s="1"/>
  <c r="AU2267" i="4" s="1"/>
  <c r="AU2407" i="4" s="1"/>
  <c r="AU2547" i="4" s="1"/>
  <c r="AU2687" i="4" s="1"/>
  <c r="AU2827" i="4" s="1"/>
  <c r="AU2967" i="4" s="1"/>
  <c r="AU3107" i="4" s="1"/>
  <c r="AU3247" i="4" s="1"/>
  <c r="AU3387" i="4" s="1"/>
  <c r="AU3527" i="4" s="1"/>
  <c r="AU3667" i="4" s="1"/>
  <c r="AT168" i="4"/>
  <c r="AT308" i="4" s="1"/>
  <c r="AT448" i="4" s="1"/>
  <c r="AT588" i="4" s="1"/>
  <c r="AT728" i="4" s="1"/>
  <c r="AT868" i="4" s="1"/>
  <c r="AT1008" i="4" s="1"/>
  <c r="AT1148" i="4" s="1"/>
  <c r="AT1288" i="4" s="1"/>
  <c r="AT1428" i="4" s="1"/>
  <c r="AT1568" i="4" s="1"/>
  <c r="AT1708" i="4" s="1"/>
  <c r="AT1848" i="4" s="1"/>
  <c r="AT1988" i="4" s="1"/>
  <c r="AT2128" i="4" s="1"/>
  <c r="AT2268" i="4" s="1"/>
  <c r="AT2408" i="4" s="1"/>
  <c r="AT2548" i="4" s="1"/>
  <c r="AT2688" i="4" s="1"/>
  <c r="AT2828" i="4" s="1"/>
  <c r="AT2968" i="4" s="1"/>
  <c r="AT3108" i="4" s="1"/>
  <c r="AT3248" i="4" s="1"/>
  <c r="AT3388" i="4" s="1"/>
  <c r="AT3528" i="4" s="1"/>
  <c r="AT3668" i="4" s="1"/>
  <c r="AU168" i="4"/>
  <c r="AU308" i="4" s="1"/>
  <c r="AU448" i="4" s="1"/>
  <c r="AU588" i="4" s="1"/>
  <c r="AU728" i="4" s="1"/>
  <c r="AU868" i="4" s="1"/>
  <c r="AU1008" i="4" s="1"/>
  <c r="AU1148" i="4" s="1"/>
  <c r="AU1288" i="4" s="1"/>
  <c r="AU1428" i="4" s="1"/>
  <c r="AU1568" i="4" s="1"/>
  <c r="AU1708" i="4" s="1"/>
  <c r="AU1848" i="4" s="1"/>
  <c r="AU1988" i="4" s="1"/>
  <c r="AU2128" i="4" s="1"/>
  <c r="AU2268" i="4" s="1"/>
  <c r="AU2408" i="4" s="1"/>
  <c r="AU2548" i="4" s="1"/>
  <c r="AU2688" i="4" s="1"/>
  <c r="AU2828" i="4" s="1"/>
  <c r="AU2968" i="4" s="1"/>
  <c r="AU3108" i="4" s="1"/>
  <c r="AU3248" i="4" s="1"/>
  <c r="AU3388" i="4" s="1"/>
  <c r="AU3528" i="4" s="1"/>
  <c r="AU3668" i="4" s="1"/>
  <c r="AT169" i="4"/>
  <c r="AT309" i="4" s="1"/>
  <c r="AT449" i="4" s="1"/>
  <c r="AT589" i="4" s="1"/>
  <c r="AT729" i="4" s="1"/>
  <c r="AT869" i="4" s="1"/>
  <c r="AT1009" i="4" s="1"/>
  <c r="AT1149" i="4" s="1"/>
  <c r="AT1289" i="4" s="1"/>
  <c r="AT1429" i="4" s="1"/>
  <c r="AT1569" i="4" s="1"/>
  <c r="AT1709" i="4" s="1"/>
  <c r="AT1849" i="4" s="1"/>
  <c r="AT1989" i="4" s="1"/>
  <c r="AT2129" i="4" s="1"/>
  <c r="AT2269" i="4" s="1"/>
  <c r="AT2409" i="4" s="1"/>
  <c r="AT2549" i="4" s="1"/>
  <c r="AT2689" i="4" s="1"/>
  <c r="AT2829" i="4" s="1"/>
  <c r="AT2969" i="4" s="1"/>
  <c r="AT3109" i="4" s="1"/>
  <c r="AT3249" i="4" s="1"/>
  <c r="AT3389" i="4" s="1"/>
  <c r="AT3529" i="4" s="1"/>
  <c r="AT3669" i="4" s="1"/>
  <c r="AU169" i="4"/>
  <c r="AU309" i="4" s="1"/>
  <c r="AU449" i="4" s="1"/>
  <c r="AU589" i="4" s="1"/>
  <c r="AU729" i="4" s="1"/>
  <c r="AU869" i="4" s="1"/>
  <c r="AU1009" i="4" s="1"/>
  <c r="AU1149" i="4" s="1"/>
  <c r="AU1289" i="4" s="1"/>
  <c r="AU1429" i="4" s="1"/>
  <c r="AU1569" i="4" s="1"/>
  <c r="AU1709" i="4" s="1"/>
  <c r="AU1849" i="4" s="1"/>
  <c r="AU1989" i="4" s="1"/>
  <c r="AU2129" i="4" s="1"/>
  <c r="AU2269" i="4" s="1"/>
  <c r="AU2409" i="4" s="1"/>
  <c r="AU2549" i="4" s="1"/>
  <c r="AU2689" i="4" s="1"/>
  <c r="AU2829" i="4" s="1"/>
  <c r="AU2969" i="4" s="1"/>
  <c r="AU3109" i="4" s="1"/>
  <c r="AU3249" i="4" s="1"/>
  <c r="AU3389" i="4" s="1"/>
  <c r="AU3529" i="4" s="1"/>
  <c r="AU3669" i="4" s="1"/>
  <c r="AT170" i="4"/>
  <c r="AT310" i="4" s="1"/>
  <c r="AT450" i="4" s="1"/>
  <c r="AT590" i="4" s="1"/>
  <c r="AT730" i="4" s="1"/>
  <c r="AT870" i="4" s="1"/>
  <c r="AT1010" i="4" s="1"/>
  <c r="AT1150" i="4" s="1"/>
  <c r="AT1290" i="4" s="1"/>
  <c r="AT1430" i="4" s="1"/>
  <c r="AT1570" i="4" s="1"/>
  <c r="AT1710" i="4" s="1"/>
  <c r="AT1850" i="4" s="1"/>
  <c r="AT1990" i="4" s="1"/>
  <c r="AT2130" i="4" s="1"/>
  <c r="AT2270" i="4" s="1"/>
  <c r="AT2410" i="4" s="1"/>
  <c r="AT2550" i="4" s="1"/>
  <c r="AT2690" i="4" s="1"/>
  <c r="AT2830" i="4" s="1"/>
  <c r="AT2970" i="4" s="1"/>
  <c r="AT3110" i="4" s="1"/>
  <c r="AT3250" i="4" s="1"/>
  <c r="AT3390" i="4" s="1"/>
  <c r="AT3530" i="4" s="1"/>
  <c r="AT3670" i="4" s="1"/>
  <c r="AU170" i="4"/>
  <c r="AU310" i="4" s="1"/>
  <c r="AU450" i="4" s="1"/>
  <c r="AU590" i="4" s="1"/>
  <c r="AU730" i="4" s="1"/>
  <c r="AU870" i="4" s="1"/>
  <c r="AU1010" i="4" s="1"/>
  <c r="AU1150" i="4" s="1"/>
  <c r="AU1290" i="4" s="1"/>
  <c r="AU1430" i="4" s="1"/>
  <c r="AU1570" i="4" s="1"/>
  <c r="AU1710" i="4" s="1"/>
  <c r="AU1850" i="4" s="1"/>
  <c r="AU1990" i="4" s="1"/>
  <c r="AU2130" i="4" s="1"/>
  <c r="AU2270" i="4" s="1"/>
  <c r="AU2410" i="4" s="1"/>
  <c r="AU2550" i="4" s="1"/>
  <c r="AU2690" i="4" s="1"/>
  <c r="AU2830" i="4" s="1"/>
  <c r="AU2970" i="4" s="1"/>
  <c r="AU3110" i="4" s="1"/>
  <c r="AU3250" i="4" s="1"/>
  <c r="AU3390" i="4" s="1"/>
  <c r="AU3530" i="4" s="1"/>
  <c r="AU3670" i="4" s="1"/>
  <c r="AT171" i="4"/>
  <c r="AT311" i="4" s="1"/>
  <c r="AT451" i="4" s="1"/>
  <c r="AT591" i="4" s="1"/>
  <c r="AT731" i="4" s="1"/>
  <c r="AT871" i="4" s="1"/>
  <c r="AT1011" i="4" s="1"/>
  <c r="AT1151" i="4" s="1"/>
  <c r="AT1291" i="4" s="1"/>
  <c r="AT1431" i="4" s="1"/>
  <c r="AT1571" i="4" s="1"/>
  <c r="AT1711" i="4" s="1"/>
  <c r="AT1851" i="4" s="1"/>
  <c r="AT1991" i="4" s="1"/>
  <c r="AT2131" i="4" s="1"/>
  <c r="AT2271" i="4" s="1"/>
  <c r="AT2411" i="4" s="1"/>
  <c r="AT2551" i="4" s="1"/>
  <c r="AT2691" i="4" s="1"/>
  <c r="AT2831" i="4" s="1"/>
  <c r="AT2971" i="4" s="1"/>
  <c r="AT3111" i="4" s="1"/>
  <c r="AT3251" i="4" s="1"/>
  <c r="AT3391" i="4" s="1"/>
  <c r="AT3531" i="4" s="1"/>
  <c r="AT3671" i="4" s="1"/>
  <c r="AU171" i="4"/>
  <c r="AU311" i="4" s="1"/>
  <c r="AU451" i="4" s="1"/>
  <c r="AU591" i="4" s="1"/>
  <c r="AU731" i="4" s="1"/>
  <c r="AU871" i="4" s="1"/>
  <c r="AU1011" i="4" s="1"/>
  <c r="AU1151" i="4" s="1"/>
  <c r="AU1291" i="4" s="1"/>
  <c r="AU1431" i="4" s="1"/>
  <c r="AU1571" i="4" s="1"/>
  <c r="AU1711" i="4" s="1"/>
  <c r="AU1851" i="4" s="1"/>
  <c r="AU1991" i="4" s="1"/>
  <c r="AU2131" i="4" s="1"/>
  <c r="AU2271" i="4" s="1"/>
  <c r="AU2411" i="4" s="1"/>
  <c r="AU2551" i="4" s="1"/>
  <c r="AU2691" i="4" s="1"/>
  <c r="AU2831" i="4" s="1"/>
  <c r="AU2971" i="4" s="1"/>
  <c r="AU3111" i="4" s="1"/>
  <c r="AU3251" i="4" s="1"/>
  <c r="AU3391" i="4" s="1"/>
  <c r="AU3531" i="4" s="1"/>
  <c r="AU3671" i="4" s="1"/>
  <c r="AT172" i="4"/>
  <c r="AT312" i="4" s="1"/>
  <c r="AT452" i="4" s="1"/>
  <c r="AT592" i="4" s="1"/>
  <c r="AT732" i="4" s="1"/>
  <c r="AT872" i="4" s="1"/>
  <c r="AT1012" i="4" s="1"/>
  <c r="AT1152" i="4" s="1"/>
  <c r="AT1292" i="4" s="1"/>
  <c r="AT1432" i="4" s="1"/>
  <c r="AT1572" i="4" s="1"/>
  <c r="AT1712" i="4" s="1"/>
  <c r="AT1852" i="4" s="1"/>
  <c r="AT1992" i="4" s="1"/>
  <c r="AT2132" i="4" s="1"/>
  <c r="AT2272" i="4" s="1"/>
  <c r="AT2412" i="4" s="1"/>
  <c r="AT2552" i="4" s="1"/>
  <c r="AT2692" i="4" s="1"/>
  <c r="AT2832" i="4" s="1"/>
  <c r="AT2972" i="4" s="1"/>
  <c r="AT3112" i="4" s="1"/>
  <c r="AT3252" i="4" s="1"/>
  <c r="AT3392" i="4" s="1"/>
  <c r="AT3532" i="4" s="1"/>
  <c r="AT3672" i="4" s="1"/>
  <c r="AU172" i="4"/>
  <c r="AU312" i="4" s="1"/>
  <c r="AU452" i="4" s="1"/>
  <c r="AU592" i="4" s="1"/>
  <c r="AU732" i="4" s="1"/>
  <c r="AU872" i="4" s="1"/>
  <c r="AU1012" i="4" s="1"/>
  <c r="AU1152" i="4" s="1"/>
  <c r="AU1292" i="4" s="1"/>
  <c r="AU1432" i="4" s="1"/>
  <c r="AU1572" i="4" s="1"/>
  <c r="AU1712" i="4" s="1"/>
  <c r="AU1852" i="4" s="1"/>
  <c r="AU1992" i="4" s="1"/>
  <c r="AU2132" i="4" s="1"/>
  <c r="AU2272" i="4" s="1"/>
  <c r="AU2412" i="4" s="1"/>
  <c r="AU2552" i="4" s="1"/>
  <c r="AU2692" i="4" s="1"/>
  <c r="AU2832" i="4" s="1"/>
  <c r="AU2972" i="4" s="1"/>
  <c r="AU3112" i="4" s="1"/>
  <c r="AU3252" i="4" s="1"/>
  <c r="AU3392" i="4" s="1"/>
  <c r="AU3532" i="4" s="1"/>
  <c r="AU3672" i="4" s="1"/>
  <c r="AT173" i="4"/>
  <c r="AT313" i="4" s="1"/>
  <c r="AT453" i="4" s="1"/>
  <c r="AT593" i="4" s="1"/>
  <c r="AT733" i="4" s="1"/>
  <c r="AT873" i="4" s="1"/>
  <c r="AT1013" i="4" s="1"/>
  <c r="AT1153" i="4" s="1"/>
  <c r="AT1293" i="4" s="1"/>
  <c r="AT1433" i="4" s="1"/>
  <c r="AT1573" i="4" s="1"/>
  <c r="AT1713" i="4" s="1"/>
  <c r="AT1853" i="4" s="1"/>
  <c r="AT1993" i="4" s="1"/>
  <c r="AT2133" i="4" s="1"/>
  <c r="AT2273" i="4" s="1"/>
  <c r="AT2413" i="4" s="1"/>
  <c r="AT2553" i="4" s="1"/>
  <c r="AT2693" i="4" s="1"/>
  <c r="AT2833" i="4" s="1"/>
  <c r="AT2973" i="4" s="1"/>
  <c r="AT3113" i="4" s="1"/>
  <c r="AT3253" i="4" s="1"/>
  <c r="AT3393" i="4" s="1"/>
  <c r="AT3533" i="4" s="1"/>
  <c r="AT3673" i="4" s="1"/>
  <c r="AU173" i="4"/>
  <c r="AU313" i="4" s="1"/>
  <c r="AT174" i="4"/>
  <c r="AT314" i="4" s="1"/>
  <c r="AT454" i="4" s="1"/>
  <c r="AT594" i="4" s="1"/>
  <c r="AT734" i="4" s="1"/>
  <c r="AT874" i="4" s="1"/>
  <c r="AT1014" i="4" s="1"/>
  <c r="AT1154" i="4" s="1"/>
  <c r="AT1294" i="4" s="1"/>
  <c r="AT1434" i="4" s="1"/>
  <c r="AT1574" i="4" s="1"/>
  <c r="AT1714" i="4" s="1"/>
  <c r="AT1854" i="4" s="1"/>
  <c r="AT1994" i="4" s="1"/>
  <c r="AT2134" i="4" s="1"/>
  <c r="AT2274" i="4" s="1"/>
  <c r="AT2414" i="4" s="1"/>
  <c r="AT2554" i="4" s="1"/>
  <c r="AT2694" i="4" s="1"/>
  <c r="AT2834" i="4" s="1"/>
  <c r="AT2974" i="4" s="1"/>
  <c r="AT3114" i="4" s="1"/>
  <c r="AT3254" i="4" s="1"/>
  <c r="AT3394" i="4" s="1"/>
  <c r="AT3534" i="4" s="1"/>
  <c r="AT3674" i="4" s="1"/>
  <c r="AU174" i="4"/>
  <c r="AU314" i="4" s="1"/>
  <c r="AU454" i="4" s="1"/>
  <c r="AU594" i="4" s="1"/>
  <c r="AU734" i="4" s="1"/>
  <c r="AU874" i="4" s="1"/>
  <c r="AU1014" i="4" s="1"/>
  <c r="AU1154" i="4" s="1"/>
  <c r="AU1294" i="4" s="1"/>
  <c r="AU1434" i="4" s="1"/>
  <c r="AU1574" i="4" s="1"/>
  <c r="AU1714" i="4" s="1"/>
  <c r="AU1854" i="4" s="1"/>
  <c r="AU1994" i="4" s="1"/>
  <c r="AU2134" i="4" s="1"/>
  <c r="AU2274" i="4" s="1"/>
  <c r="AU2414" i="4" s="1"/>
  <c r="AU2554" i="4" s="1"/>
  <c r="AU2694" i="4" s="1"/>
  <c r="AU2834" i="4" s="1"/>
  <c r="AU2974" i="4" s="1"/>
  <c r="AU3114" i="4" s="1"/>
  <c r="AU3254" i="4" s="1"/>
  <c r="AU3394" i="4" s="1"/>
  <c r="AU3534" i="4" s="1"/>
  <c r="AU3674" i="4" s="1"/>
  <c r="AT175" i="4"/>
  <c r="AT315" i="4" s="1"/>
  <c r="AT455" i="4" s="1"/>
  <c r="AT595" i="4" s="1"/>
  <c r="AT735" i="4" s="1"/>
  <c r="AT875" i="4" s="1"/>
  <c r="AT1015" i="4" s="1"/>
  <c r="AT1155" i="4" s="1"/>
  <c r="AT1295" i="4" s="1"/>
  <c r="AT1435" i="4" s="1"/>
  <c r="AT1575" i="4" s="1"/>
  <c r="AT1715" i="4" s="1"/>
  <c r="AT1855" i="4" s="1"/>
  <c r="AT1995" i="4" s="1"/>
  <c r="AT2135" i="4" s="1"/>
  <c r="AT2275" i="4" s="1"/>
  <c r="AT2415" i="4" s="1"/>
  <c r="AT2555" i="4" s="1"/>
  <c r="AT2695" i="4" s="1"/>
  <c r="AT2835" i="4" s="1"/>
  <c r="AT2975" i="4" s="1"/>
  <c r="AT3115" i="4" s="1"/>
  <c r="AT3255" i="4" s="1"/>
  <c r="AT3395" i="4" s="1"/>
  <c r="AT3535" i="4" s="1"/>
  <c r="AT3675" i="4" s="1"/>
  <c r="AU175" i="4"/>
  <c r="AU315" i="4" s="1"/>
  <c r="AU455" i="4" s="1"/>
  <c r="AU595" i="4" s="1"/>
  <c r="AU735" i="4" s="1"/>
  <c r="AU875" i="4" s="1"/>
  <c r="AU1015" i="4" s="1"/>
  <c r="AU1155" i="4" s="1"/>
  <c r="AU1295" i="4" s="1"/>
  <c r="AU1435" i="4" s="1"/>
  <c r="AU1575" i="4" s="1"/>
  <c r="AU1715" i="4" s="1"/>
  <c r="AU1855" i="4" s="1"/>
  <c r="AU1995" i="4" s="1"/>
  <c r="AU2135" i="4" s="1"/>
  <c r="AU2275" i="4" s="1"/>
  <c r="AU2415" i="4" s="1"/>
  <c r="AU2555" i="4" s="1"/>
  <c r="AU2695" i="4" s="1"/>
  <c r="AU2835" i="4" s="1"/>
  <c r="AU2975" i="4" s="1"/>
  <c r="AU3115" i="4" s="1"/>
  <c r="AU3255" i="4" s="1"/>
  <c r="AU3395" i="4" s="1"/>
  <c r="AU3535" i="4" s="1"/>
  <c r="AU3675" i="4" s="1"/>
  <c r="AT176" i="4"/>
  <c r="AT316" i="4" s="1"/>
  <c r="AT456" i="4" s="1"/>
  <c r="AT596" i="4" s="1"/>
  <c r="AT736" i="4" s="1"/>
  <c r="AT876" i="4" s="1"/>
  <c r="AT1016" i="4" s="1"/>
  <c r="AT1156" i="4" s="1"/>
  <c r="AT1296" i="4" s="1"/>
  <c r="AT1436" i="4" s="1"/>
  <c r="AT1576" i="4" s="1"/>
  <c r="AT1716" i="4" s="1"/>
  <c r="AT1856" i="4" s="1"/>
  <c r="AT1996" i="4" s="1"/>
  <c r="AT2136" i="4" s="1"/>
  <c r="AT2276" i="4" s="1"/>
  <c r="AT2416" i="4" s="1"/>
  <c r="AT2556" i="4" s="1"/>
  <c r="AT2696" i="4" s="1"/>
  <c r="AT2836" i="4" s="1"/>
  <c r="AT2976" i="4" s="1"/>
  <c r="AT3116" i="4" s="1"/>
  <c r="AT3256" i="4" s="1"/>
  <c r="AT3396" i="4" s="1"/>
  <c r="AT3536" i="4" s="1"/>
  <c r="AT3676" i="4" s="1"/>
  <c r="AU176" i="4"/>
  <c r="AU316" i="4" s="1"/>
  <c r="AU456" i="4" s="1"/>
  <c r="AU596" i="4" s="1"/>
  <c r="AU736" i="4" s="1"/>
  <c r="AU876" i="4" s="1"/>
  <c r="AU1016" i="4" s="1"/>
  <c r="AU1156" i="4" s="1"/>
  <c r="AU1296" i="4" s="1"/>
  <c r="AU1436" i="4" s="1"/>
  <c r="AU1576" i="4" s="1"/>
  <c r="AU1716" i="4" s="1"/>
  <c r="AU1856" i="4" s="1"/>
  <c r="AU1996" i="4" s="1"/>
  <c r="AU2136" i="4" s="1"/>
  <c r="AU2276" i="4" s="1"/>
  <c r="AU2416" i="4" s="1"/>
  <c r="AU2556" i="4" s="1"/>
  <c r="AU2696" i="4" s="1"/>
  <c r="AU2836" i="4" s="1"/>
  <c r="AU2976" i="4" s="1"/>
  <c r="AU3116" i="4" s="1"/>
  <c r="AU3256" i="4" s="1"/>
  <c r="AU3396" i="4" s="1"/>
  <c r="AU3536" i="4" s="1"/>
  <c r="AU3676" i="4" s="1"/>
  <c r="AT177" i="4"/>
  <c r="AT317" i="4" s="1"/>
  <c r="AT457" i="4" s="1"/>
  <c r="AT597" i="4" s="1"/>
  <c r="AT737" i="4" s="1"/>
  <c r="AT877" i="4" s="1"/>
  <c r="AT1017" i="4" s="1"/>
  <c r="AT1157" i="4" s="1"/>
  <c r="AT1297" i="4" s="1"/>
  <c r="AT1437" i="4" s="1"/>
  <c r="AT1577" i="4" s="1"/>
  <c r="AT1717" i="4" s="1"/>
  <c r="AT1857" i="4" s="1"/>
  <c r="AT1997" i="4" s="1"/>
  <c r="AT2137" i="4" s="1"/>
  <c r="AT2277" i="4" s="1"/>
  <c r="AT2417" i="4" s="1"/>
  <c r="AT2557" i="4" s="1"/>
  <c r="AT2697" i="4" s="1"/>
  <c r="AT2837" i="4" s="1"/>
  <c r="AT2977" i="4" s="1"/>
  <c r="AT3117" i="4" s="1"/>
  <c r="AT3257" i="4" s="1"/>
  <c r="AT3397" i="4" s="1"/>
  <c r="AT3537" i="4" s="1"/>
  <c r="AT3677" i="4" s="1"/>
  <c r="AU177" i="4"/>
  <c r="AU317" i="4" s="1"/>
  <c r="AU457" i="4" s="1"/>
  <c r="AU597" i="4" s="1"/>
  <c r="AU737" i="4" s="1"/>
  <c r="AU877" i="4" s="1"/>
  <c r="AU1017" i="4" s="1"/>
  <c r="AU1157" i="4" s="1"/>
  <c r="AU1297" i="4" s="1"/>
  <c r="AU1437" i="4" s="1"/>
  <c r="AU1577" i="4" s="1"/>
  <c r="AU1717" i="4" s="1"/>
  <c r="AU1857" i="4" s="1"/>
  <c r="AU1997" i="4" s="1"/>
  <c r="AU2137" i="4" s="1"/>
  <c r="AU2277" i="4" s="1"/>
  <c r="AU2417" i="4" s="1"/>
  <c r="AU2557" i="4" s="1"/>
  <c r="AU2697" i="4" s="1"/>
  <c r="AU2837" i="4" s="1"/>
  <c r="AU2977" i="4" s="1"/>
  <c r="AU3117" i="4" s="1"/>
  <c r="AU3257" i="4" s="1"/>
  <c r="AU3397" i="4" s="1"/>
  <c r="AU3537" i="4" s="1"/>
  <c r="AU3677" i="4" s="1"/>
  <c r="AT178" i="4"/>
  <c r="AT318" i="4" s="1"/>
  <c r="AT458" i="4" s="1"/>
  <c r="AT598" i="4" s="1"/>
  <c r="AT738" i="4" s="1"/>
  <c r="AT878" i="4" s="1"/>
  <c r="AT1018" i="4" s="1"/>
  <c r="AT1158" i="4" s="1"/>
  <c r="AT1298" i="4" s="1"/>
  <c r="AT1438" i="4" s="1"/>
  <c r="AT1578" i="4" s="1"/>
  <c r="AT1718" i="4" s="1"/>
  <c r="AT1858" i="4" s="1"/>
  <c r="AT1998" i="4" s="1"/>
  <c r="AT2138" i="4" s="1"/>
  <c r="AT2278" i="4" s="1"/>
  <c r="AT2418" i="4" s="1"/>
  <c r="AT2558" i="4" s="1"/>
  <c r="AT2698" i="4" s="1"/>
  <c r="AT2838" i="4" s="1"/>
  <c r="AT2978" i="4" s="1"/>
  <c r="AT3118" i="4" s="1"/>
  <c r="AT3258" i="4" s="1"/>
  <c r="AT3398" i="4" s="1"/>
  <c r="AT3538" i="4" s="1"/>
  <c r="AT3678" i="4" s="1"/>
  <c r="AU178" i="4"/>
  <c r="AU318" i="4" s="1"/>
  <c r="AU458" i="4" s="1"/>
  <c r="AU598" i="4" s="1"/>
  <c r="AU738" i="4" s="1"/>
  <c r="AU878" i="4" s="1"/>
  <c r="AU1018" i="4" s="1"/>
  <c r="AU1158" i="4" s="1"/>
  <c r="AU1298" i="4" s="1"/>
  <c r="AU1438" i="4" s="1"/>
  <c r="AU1578" i="4" s="1"/>
  <c r="AU1718" i="4" s="1"/>
  <c r="AU1858" i="4" s="1"/>
  <c r="AU1998" i="4" s="1"/>
  <c r="AU2138" i="4" s="1"/>
  <c r="AU2278" i="4" s="1"/>
  <c r="AU2418" i="4" s="1"/>
  <c r="AU2558" i="4" s="1"/>
  <c r="AU2698" i="4" s="1"/>
  <c r="AU2838" i="4" s="1"/>
  <c r="AU2978" i="4" s="1"/>
  <c r="AU3118" i="4" s="1"/>
  <c r="AU3258" i="4" s="1"/>
  <c r="AU3398" i="4" s="1"/>
  <c r="AU3538" i="4" s="1"/>
  <c r="AU3678" i="4" s="1"/>
  <c r="AT179" i="4"/>
  <c r="AT319" i="4" s="1"/>
  <c r="AT459" i="4" s="1"/>
  <c r="AT599" i="4" s="1"/>
  <c r="AT739" i="4" s="1"/>
  <c r="AT879" i="4" s="1"/>
  <c r="AT1019" i="4" s="1"/>
  <c r="AT1159" i="4" s="1"/>
  <c r="AT1299" i="4" s="1"/>
  <c r="AT1439" i="4" s="1"/>
  <c r="AT1579" i="4" s="1"/>
  <c r="AT1719" i="4" s="1"/>
  <c r="AT1859" i="4" s="1"/>
  <c r="AT1999" i="4" s="1"/>
  <c r="AT2139" i="4" s="1"/>
  <c r="AT2279" i="4" s="1"/>
  <c r="AT2419" i="4" s="1"/>
  <c r="AT2559" i="4" s="1"/>
  <c r="AT2699" i="4" s="1"/>
  <c r="AT2839" i="4" s="1"/>
  <c r="AT2979" i="4" s="1"/>
  <c r="AT3119" i="4" s="1"/>
  <c r="AT3259" i="4" s="1"/>
  <c r="AT3399" i="4" s="1"/>
  <c r="AT3539" i="4" s="1"/>
  <c r="AT3679" i="4" s="1"/>
  <c r="AU179" i="4"/>
  <c r="AU319" i="4" s="1"/>
  <c r="AU459" i="4" s="1"/>
  <c r="AU599" i="4" s="1"/>
  <c r="AU739" i="4" s="1"/>
  <c r="AU879" i="4" s="1"/>
  <c r="AU1019" i="4" s="1"/>
  <c r="AU1159" i="4" s="1"/>
  <c r="AU1299" i="4" s="1"/>
  <c r="AU1439" i="4" s="1"/>
  <c r="AU1579" i="4" s="1"/>
  <c r="AU1719" i="4" s="1"/>
  <c r="AU1859" i="4" s="1"/>
  <c r="AU1999" i="4" s="1"/>
  <c r="AU2139" i="4" s="1"/>
  <c r="AU2279" i="4" s="1"/>
  <c r="AU2419" i="4" s="1"/>
  <c r="AU2559" i="4" s="1"/>
  <c r="AU2699" i="4" s="1"/>
  <c r="AU2839" i="4" s="1"/>
  <c r="AU2979" i="4" s="1"/>
  <c r="AU3119" i="4" s="1"/>
  <c r="AU3259" i="4" s="1"/>
  <c r="AU3399" i="4" s="1"/>
  <c r="AU3539" i="4" s="1"/>
  <c r="AU3679" i="4" s="1"/>
  <c r="AT180" i="4"/>
  <c r="AT320" i="4" s="1"/>
  <c r="AT460" i="4" s="1"/>
  <c r="AT600" i="4" s="1"/>
  <c r="AT740" i="4" s="1"/>
  <c r="AT880" i="4" s="1"/>
  <c r="AT1020" i="4" s="1"/>
  <c r="AT1160" i="4" s="1"/>
  <c r="AT1300" i="4" s="1"/>
  <c r="AT1440" i="4" s="1"/>
  <c r="AT1580" i="4" s="1"/>
  <c r="AT1720" i="4" s="1"/>
  <c r="AT1860" i="4" s="1"/>
  <c r="AT2000" i="4" s="1"/>
  <c r="AT2140" i="4" s="1"/>
  <c r="AT2280" i="4" s="1"/>
  <c r="AT2420" i="4" s="1"/>
  <c r="AT2560" i="4" s="1"/>
  <c r="AT2700" i="4" s="1"/>
  <c r="AT2840" i="4" s="1"/>
  <c r="AT2980" i="4" s="1"/>
  <c r="AT3120" i="4" s="1"/>
  <c r="AT3260" i="4" s="1"/>
  <c r="AT3400" i="4" s="1"/>
  <c r="AT3540" i="4" s="1"/>
  <c r="AT3680" i="4" s="1"/>
  <c r="AU180" i="4"/>
  <c r="AU320" i="4" s="1"/>
  <c r="AU460" i="4" s="1"/>
  <c r="AU600" i="4" s="1"/>
  <c r="AU740" i="4" s="1"/>
  <c r="AU880" i="4" s="1"/>
  <c r="AU1020" i="4" s="1"/>
  <c r="AU1160" i="4" s="1"/>
  <c r="AU1300" i="4" s="1"/>
  <c r="AU1440" i="4" s="1"/>
  <c r="AU1580" i="4" s="1"/>
  <c r="AU1720" i="4" s="1"/>
  <c r="AU1860" i="4" s="1"/>
  <c r="AU2000" i="4" s="1"/>
  <c r="AU2140" i="4" s="1"/>
  <c r="AU2280" i="4" s="1"/>
  <c r="AU2420" i="4" s="1"/>
  <c r="AU2560" i="4" s="1"/>
  <c r="AU2700" i="4" s="1"/>
  <c r="AU2840" i="4" s="1"/>
  <c r="AU2980" i="4" s="1"/>
  <c r="AU3120" i="4" s="1"/>
  <c r="AU3260" i="4" s="1"/>
  <c r="AU3400" i="4" s="1"/>
  <c r="AU3540" i="4" s="1"/>
  <c r="AU3680" i="4" s="1"/>
  <c r="AT181" i="4"/>
  <c r="AT321" i="4" s="1"/>
  <c r="AT461" i="4" s="1"/>
  <c r="AT601" i="4" s="1"/>
  <c r="AT741" i="4" s="1"/>
  <c r="AT881" i="4" s="1"/>
  <c r="AT1021" i="4" s="1"/>
  <c r="AT1161" i="4" s="1"/>
  <c r="AT1301" i="4" s="1"/>
  <c r="AT1441" i="4" s="1"/>
  <c r="AT1581" i="4" s="1"/>
  <c r="AT1721" i="4" s="1"/>
  <c r="AT1861" i="4" s="1"/>
  <c r="AT2001" i="4" s="1"/>
  <c r="AT2141" i="4" s="1"/>
  <c r="AT2281" i="4" s="1"/>
  <c r="AT2421" i="4" s="1"/>
  <c r="AT2561" i="4" s="1"/>
  <c r="AT2701" i="4" s="1"/>
  <c r="AT2841" i="4" s="1"/>
  <c r="AT2981" i="4" s="1"/>
  <c r="AT3121" i="4" s="1"/>
  <c r="AT3261" i="4" s="1"/>
  <c r="AT3401" i="4" s="1"/>
  <c r="AT3541" i="4" s="1"/>
  <c r="AT3681" i="4" s="1"/>
  <c r="AU181" i="4"/>
  <c r="AU321" i="4" s="1"/>
  <c r="AU461" i="4" s="1"/>
  <c r="AU601" i="4" s="1"/>
  <c r="AU741" i="4" s="1"/>
  <c r="AU881" i="4" s="1"/>
  <c r="AU1021" i="4" s="1"/>
  <c r="AU1161" i="4" s="1"/>
  <c r="AU1301" i="4" s="1"/>
  <c r="AU1441" i="4" s="1"/>
  <c r="AU1581" i="4" s="1"/>
  <c r="AU1721" i="4" s="1"/>
  <c r="AU1861" i="4" s="1"/>
  <c r="AU2001" i="4" s="1"/>
  <c r="AU2141" i="4" s="1"/>
  <c r="AU2281" i="4" s="1"/>
  <c r="AU2421" i="4" s="1"/>
  <c r="AU2561" i="4" s="1"/>
  <c r="AU2701" i="4" s="1"/>
  <c r="AU2841" i="4" s="1"/>
  <c r="AU2981" i="4" s="1"/>
  <c r="AU3121" i="4" s="1"/>
  <c r="AU3261" i="4" s="1"/>
  <c r="AU3401" i="4" s="1"/>
  <c r="AU3541" i="4" s="1"/>
  <c r="AU3681" i="4" s="1"/>
  <c r="AT182" i="4"/>
  <c r="AT322" i="4" s="1"/>
  <c r="AT462" i="4" s="1"/>
  <c r="AT602" i="4" s="1"/>
  <c r="AT742" i="4" s="1"/>
  <c r="AT882" i="4" s="1"/>
  <c r="AT1022" i="4" s="1"/>
  <c r="AT1162" i="4" s="1"/>
  <c r="AT1302" i="4" s="1"/>
  <c r="AT1442" i="4" s="1"/>
  <c r="AT1582" i="4" s="1"/>
  <c r="AT1722" i="4" s="1"/>
  <c r="AT1862" i="4" s="1"/>
  <c r="AT2002" i="4" s="1"/>
  <c r="AT2142" i="4" s="1"/>
  <c r="AT2282" i="4" s="1"/>
  <c r="AT2422" i="4" s="1"/>
  <c r="AT2562" i="4" s="1"/>
  <c r="AT2702" i="4" s="1"/>
  <c r="AT2842" i="4" s="1"/>
  <c r="AT2982" i="4" s="1"/>
  <c r="AT3122" i="4" s="1"/>
  <c r="AT3262" i="4" s="1"/>
  <c r="AT3402" i="4" s="1"/>
  <c r="AT3542" i="4" s="1"/>
  <c r="AT3682" i="4" s="1"/>
  <c r="AU182" i="4"/>
  <c r="AU322" i="4" s="1"/>
  <c r="AU462" i="4" s="1"/>
  <c r="AU602" i="4" s="1"/>
  <c r="AU742" i="4" s="1"/>
  <c r="AU882" i="4" s="1"/>
  <c r="AU1022" i="4" s="1"/>
  <c r="AU1162" i="4" s="1"/>
  <c r="AU1302" i="4" s="1"/>
  <c r="AU1442" i="4" s="1"/>
  <c r="AU1582" i="4" s="1"/>
  <c r="AU1722" i="4" s="1"/>
  <c r="AU1862" i="4" s="1"/>
  <c r="AU2002" i="4" s="1"/>
  <c r="AU2142" i="4" s="1"/>
  <c r="AU2282" i="4" s="1"/>
  <c r="AU2422" i="4" s="1"/>
  <c r="AU2562" i="4" s="1"/>
  <c r="AU2702" i="4" s="1"/>
  <c r="AU2842" i="4" s="1"/>
  <c r="AU2982" i="4" s="1"/>
  <c r="AU3122" i="4" s="1"/>
  <c r="AU3262" i="4" s="1"/>
  <c r="AU3402" i="4" s="1"/>
  <c r="AU3542" i="4" s="1"/>
  <c r="AU3682" i="4" s="1"/>
  <c r="AT183" i="4"/>
  <c r="AT323" i="4" s="1"/>
  <c r="AT463" i="4" s="1"/>
  <c r="AT603" i="4" s="1"/>
  <c r="AT743" i="4" s="1"/>
  <c r="AT883" i="4" s="1"/>
  <c r="AT1023" i="4" s="1"/>
  <c r="AT1163" i="4" s="1"/>
  <c r="AT1303" i="4" s="1"/>
  <c r="AT1443" i="4" s="1"/>
  <c r="AT1583" i="4" s="1"/>
  <c r="AT1723" i="4" s="1"/>
  <c r="AT1863" i="4" s="1"/>
  <c r="AT2003" i="4" s="1"/>
  <c r="AT2143" i="4" s="1"/>
  <c r="AT2283" i="4" s="1"/>
  <c r="AT2423" i="4" s="1"/>
  <c r="AT2563" i="4" s="1"/>
  <c r="AT2703" i="4" s="1"/>
  <c r="AT2843" i="4" s="1"/>
  <c r="AT2983" i="4" s="1"/>
  <c r="AT3123" i="4" s="1"/>
  <c r="AT3263" i="4" s="1"/>
  <c r="AT3403" i="4" s="1"/>
  <c r="AT3543" i="4" s="1"/>
  <c r="AT3683" i="4" s="1"/>
  <c r="AU183" i="4"/>
  <c r="AU323" i="4" s="1"/>
  <c r="AU463" i="4" s="1"/>
  <c r="AU603" i="4" s="1"/>
  <c r="AU743" i="4" s="1"/>
  <c r="AU883" i="4" s="1"/>
  <c r="AU1023" i="4" s="1"/>
  <c r="AU1163" i="4" s="1"/>
  <c r="AU1303" i="4" s="1"/>
  <c r="AU1443" i="4" s="1"/>
  <c r="AU1583" i="4" s="1"/>
  <c r="AU1723" i="4" s="1"/>
  <c r="AU1863" i="4" s="1"/>
  <c r="AU2003" i="4" s="1"/>
  <c r="AU2143" i="4" s="1"/>
  <c r="AU2283" i="4" s="1"/>
  <c r="AU2423" i="4" s="1"/>
  <c r="AU2563" i="4" s="1"/>
  <c r="AU2703" i="4" s="1"/>
  <c r="AU2843" i="4" s="1"/>
  <c r="AU2983" i="4" s="1"/>
  <c r="AU3123" i="4" s="1"/>
  <c r="AU3263" i="4" s="1"/>
  <c r="AU3403" i="4" s="1"/>
  <c r="AU3543" i="4" s="1"/>
  <c r="AU3683" i="4" s="1"/>
  <c r="AT184" i="4"/>
  <c r="AT324" i="4" s="1"/>
  <c r="AT464" i="4" s="1"/>
  <c r="AT604" i="4" s="1"/>
  <c r="AT744" i="4" s="1"/>
  <c r="AT884" i="4" s="1"/>
  <c r="AT1024" i="4" s="1"/>
  <c r="AT1164" i="4" s="1"/>
  <c r="AT1304" i="4" s="1"/>
  <c r="AT1444" i="4" s="1"/>
  <c r="AT1584" i="4" s="1"/>
  <c r="AT1724" i="4" s="1"/>
  <c r="AT1864" i="4" s="1"/>
  <c r="AT2004" i="4" s="1"/>
  <c r="AT2144" i="4" s="1"/>
  <c r="AT2284" i="4" s="1"/>
  <c r="AT2424" i="4" s="1"/>
  <c r="AT2564" i="4" s="1"/>
  <c r="AT2704" i="4" s="1"/>
  <c r="AT2844" i="4" s="1"/>
  <c r="AT2984" i="4" s="1"/>
  <c r="AT3124" i="4" s="1"/>
  <c r="AT3264" i="4" s="1"/>
  <c r="AT3404" i="4" s="1"/>
  <c r="AT3544" i="4" s="1"/>
  <c r="AT3684" i="4" s="1"/>
  <c r="AU184" i="4"/>
  <c r="AU324" i="4" s="1"/>
  <c r="AU464" i="4" s="1"/>
  <c r="AU604" i="4" s="1"/>
  <c r="AU744" i="4" s="1"/>
  <c r="AU884" i="4" s="1"/>
  <c r="AU1024" i="4" s="1"/>
  <c r="AU1164" i="4" s="1"/>
  <c r="AU1304" i="4" s="1"/>
  <c r="AU1444" i="4" s="1"/>
  <c r="AU1584" i="4" s="1"/>
  <c r="AU1724" i="4" s="1"/>
  <c r="AU1864" i="4" s="1"/>
  <c r="AU2004" i="4" s="1"/>
  <c r="AU2144" i="4" s="1"/>
  <c r="AU2284" i="4" s="1"/>
  <c r="AU2424" i="4" s="1"/>
  <c r="AU2564" i="4" s="1"/>
  <c r="AU2704" i="4" s="1"/>
  <c r="AU2844" i="4" s="1"/>
  <c r="AU2984" i="4" s="1"/>
  <c r="AU3124" i="4" s="1"/>
  <c r="AU3264" i="4" s="1"/>
  <c r="AU3404" i="4" s="1"/>
  <c r="AU3544" i="4" s="1"/>
  <c r="AU3684" i="4" s="1"/>
  <c r="AT185" i="4"/>
  <c r="AT325" i="4" s="1"/>
  <c r="AT465" i="4" s="1"/>
  <c r="AT605" i="4" s="1"/>
  <c r="AT745" i="4" s="1"/>
  <c r="AT885" i="4" s="1"/>
  <c r="AT1025" i="4" s="1"/>
  <c r="AT1165" i="4" s="1"/>
  <c r="AT1305" i="4" s="1"/>
  <c r="AT1445" i="4" s="1"/>
  <c r="AT1585" i="4" s="1"/>
  <c r="AT1725" i="4" s="1"/>
  <c r="AT1865" i="4" s="1"/>
  <c r="AT2005" i="4" s="1"/>
  <c r="AT2145" i="4" s="1"/>
  <c r="AT2285" i="4" s="1"/>
  <c r="AT2425" i="4" s="1"/>
  <c r="AT2565" i="4" s="1"/>
  <c r="AT2705" i="4" s="1"/>
  <c r="AT2845" i="4" s="1"/>
  <c r="AT2985" i="4" s="1"/>
  <c r="AT3125" i="4" s="1"/>
  <c r="AT3265" i="4" s="1"/>
  <c r="AT3405" i="4" s="1"/>
  <c r="AT3545" i="4" s="1"/>
  <c r="AT3685" i="4" s="1"/>
  <c r="AU185" i="4"/>
  <c r="AU325" i="4" s="1"/>
  <c r="AU465" i="4" s="1"/>
  <c r="AU605" i="4" s="1"/>
  <c r="AU745" i="4" s="1"/>
  <c r="AU885" i="4" s="1"/>
  <c r="AU1025" i="4" s="1"/>
  <c r="AU1165" i="4" s="1"/>
  <c r="AU1305" i="4" s="1"/>
  <c r="AU1445" i="4" s="1"/>
  <c r="AU1585" i="4" s="1"/>
  <c r="AU1725" i="4" s="1"/>
  <c r="AU1865" i="4" s="1"/>
  <c r="AU2005" i="4" s="1"/>
  <c r="AU2145" i="4" s="1"/>
  <c r="AU2285" i="4" s="1"/>
  <c r="AU2425" i="4" s="1"/>
  <c r="AU2565" i="4" s="1"/>
  <c r="AU2705" i="4" s="1"/>
  <c r="AU2845" i="4" s="1"/>
  <c r="AU2985" i="4" s="1"/>
  <c r="AU3125" i="4" s="1"/>
  <c r="AU3265" i="4" s="1"/>
  <c r="AU3405" i="4" s="1"/>
  <c r="AU3545" i="4" s="1"/>
  <c r="AU3685" i="4" s="1"/>
  <c r="AT186" i="4"/>
  <c r="AT326" i="4" s="1"/>
  <c r="AT466" i="4" s="1"/>
  <c r="AT606" i="4" s="1"/>
  <c r="AT746" i="4" s="1"/>
  <c r="AT886" i="4" s="1"/>
  <c r="AT1026" i="4" s="1"/>
  <c r="AT1166" i="4" s="1"/>
  <c r="AT1306" i="4" s="1"/>
  <c r="AT1446" i="4" s="1"/>
  <c r="AT1586" i="4" s="1"/>
  <c r="AT1726" i="4" s="1"/>
  <c r="AT1866" i="4" s="1"/>
  <c r="AT2006" i="4" s="1"/>
  <c r="AT2146" i="4" s="1"/>
  <c r="AT2286" i="4" s="1"/>
  <c r="AT2426" i="4" s="1"/>
  <c r="AT2566" i="4" s="1"/>
  <c r="AT2706" i="4" s="1"/>
  <c r="AT2846" i="4" s="1"/>
  <c r="AT2986" i="4" s="1"/>
  <c r="AT3126" i="4" s="1"/>
  <c r="AT3266" i="4" s="1"/>
  <c r="AT3406" i="4" s="1"/>
  <c r="AT3546" i="4" s="1"/>
  <c r="AT3686" i="4" s="1"/>
  <c r="AU186" i="4"/>
  <c r="AU326" i="4" s="1"/>
  <c r="AU466" i="4" s="1"/>
  <c r="AU606" i="4" s="1"/>
  <c r="AU746" i="4" s="1"/>
  <c r="AU886" i="4" s="1"/>
  <c r="AU1026" i="4" s="1"/>
  <c r="AU1166" i="4" s="1"/>
  <c r="AU1306" i="4" s="1"/>
  <c r="AU1446" i="4" s="1"/>
  <c r="AU1586" i="4" s="1"/>
  <c r="AU1726" i="4" s="1"/>
  <c r="AU1866" i="4" s="1"/>
  <c r="AU2006" i="4" s="1"/>
  <c r="AU2146" i="4" s="1"/>
  <c r="AU2286" i="4" s="1"/>
  <c r="AU2426" i="4" s="1"/>
  <c r="AU2566" i="4" s="1"/>
  <c r="AU2706" i="4" s="1"/>
  <c r="AU2846" i="4" s="1"/>
  <c r="AU2986" i="4" s="1"/>
  <c r="AU3126" i="4" s="1"/>
  <c r="AU3266" i="4" s="1"/>
  <c r="AU3406" i="4" s="1"/>
  <c r="AU3546" i="4" s="1"/>
  <c r="AU3686" i="4" s="1"/>
  <c r="AT187" i="4"/>
  <c r="AT327" i="4" s="1"/>
  <c r="AT467" i="4" s="1"/>
  <c r="AT607" i="4" s="1"/>
  <c r="AT747" i="4" s="1"/>
  <c r="AT887" i="4" s="1"/>
  <c r="AT1027" i="4" s="1"/>
  <c r="AT1167" i="4" s="1"/>
  <c r="AT1307" i="4" s="1"/>
  <c r="AT1447" i="4" s="1"/>
  <c r="AT1587" i="4" s="1"/>
  <c r="AT1727" i="4" s="1"/>
  <c r="AT1867" i="4" s="1"/>
  <c r="AT2007" i="4" s="1"/>
  <c r="AT2147" i="4" s="1"/>
  <c r="AT2287" i="4" s="1"/>
  <c r="AT2427" i="4" s="1"/>
  <c r="AT2567" i="4" s="1"/>
  <c r="AT2707" i="4" s="1"/>
  <c r="AT2847" i="4" s="1"/>
  <c r="AT2987" i="4" s="1"/>
  <c r="AT3127" i="4" s="1"/>
  <c r="AT3267" i="4" s="1"/>
  <c r="AT3407" i="4" s="1"/>
  <c r="AT3547" i="4" s="1"/>
  <c r="AT3687" i="4" s="1"/>
  <c r="AU187" i="4"/>
  <c r="AU327" i="4" s="1"/>
  <c r="AU467" i="4" s="1"/>
  <c r="AU607" i="4" s="1"/>
  <c r="AU747" i="4" s="1"/>
  <c r="AU887" i="4" s="1"/>
  <c r="AU1027" i="4" s="1"/>
  <c r="AU1167" i="4" s="1"/>
  <c r="AU1307" i="4" s="1"/>
  <c r="AU1447" i="4" s="1"/>
  <c r="AU1587" i="4" s="1"/>
  <c r="AU1727" i="4" s="1"/>
  <c r="AU1867" i="4" s="1"/>
  <c r="AU2007" i="4" s="1"/>
  <c r="AU2147" i="4" s="1"/>
  <c r="AU2287" i="4" s="1"/>
  <c r="AU2427" i="4" s="1"/>
  <c r="AU2567" i="4" s="1"/>
  <c r="AU2707" i="4" s="1"/>
  <c r="AU2847" i="4" s="1"/>
  <c r="AU2987" i="4" s="1"/>
  <c r="AU3127" i="4" s="1"/>
  <c r="AU3267" i="4" s="1"/>
  <c r="AU3407" i="4" s="1"/>
  <c r="AU3547" i="4" s="1"/>
  <c r="AU3687" i="4" s="1"/>
  <c r="AT188" i="4"/>
  <c r="AT328" i="4" s="1"/>
  <c r="AT468" i="4" s="1"/>
  <c r="AT608" i="4" s="1"/>
  <c r="AT748" i="4" s="1"/>
  <c r="AT888" i="4" s="1"/>
  <c r="AT1028" i="4" s="1"/>
  <c r="AT1168" i="4" s="1"/>
  <c r="AT1308" i="4" s="1"/>
  <c r="AT1448" i="4" s="1"/>
  <c r="AT1588" i="4" s="1"/>
  <c r="AT1728" i="4" s="1"/>
  <c r="AT1868" i="4" s="1"/>
  <c r="AT2008" i="4" s="1"/>
  <c r="AT2148" i="4" s="1"/>
  <c r="AT2288" i="4" s="1"/>
  <c r="AT2428" i="4" s="1"/>
  <c r="AT2568" i="4" s="1"/>
  <c r="AT2708" i="4" s="1"/>
  <c r="AT2848" i="4" s="1"/>
  <c r="AT2988" i="4" s="1"/>
  <c r="AT3128" i="4" s="1"/>
  <c r="AT3268" i="4" s="1"/>
  <c r="AT3408" i="4" s="1"/>
  <c r="AT3548" i="4" s="1"/>
  <c r="AT3688" i="4" s="1"/>
  <c r="AU188" i="4"/>
  <c r="AU328" i="4" s="1"/>
  <c r="AU468" i="4" s="1"/>
  <c r="AU608" i="4" s="1"/>
  <c r="AU748" i="4" s="1"/>
  <c r="AU888" i="4" s="1"/>
  <c r="AU1028" i="4" s="1"/>
  <c r="AU1168" i="4" s="1"/>
  <c r="AU1308" i="4" s="1"/>
  <c r="AU1448" i="4" s="1"/>
  <c r="AU1588" i="4" s="1"/>
  <c r="AU1728" i="4" s="1"/>
  <c r="AU1868" i="4" s="1"/>
  <c r="AU2008" i="4" s="1"/>
  <c r="AU2148" i="4" s="1"/>
  <c r="AU2288" i="4" s="1"/>
  <c r="AU2428" i="4" s="1"/>
  <c r="AU2568" i="4" s="1"/>
  <c r="AU2708" i="4" s="1"/>
  <c r="AU2848" i="4" s="1"/>
  <c r="AU2988" i="4" s="1"/>
  <c r="AU3128" i="4" s="1"/>
  <c r="AU3268" i="4" s="1"/>
  <c r="AU3408" i="4" s="1"/>
  <c r="AU3548" i="4" s="1"/>
  <c r="AU3688" i="4" s="1"/>
  <c r="AT189" i="4"/>
  <c r="AT329" i="4" s="1"/>
  <c r="AT469" i="4" s="1"/>
  <c r="AT609" i="4" s="1"/>
  <c r="AT749" i="4" s="1"/>
  <c r="AT889" i="4" s="1"/>
  <c r="AT1029" i="4" s="1"/>
  <c r="AT1169" i="4" s="1"/>
  <c r="AT1309" i="4" s="1"/>
  <c r="AT1449" i="4" s="1"/>
  <c r="AT1589" i="4" s="1"/>
  <c r="AT1729" i="4" s="1"/>
  <c r="AT1869" i="4" s="1"/>
  <c r="AT2009" i="4" s="1"/>
  <c r="AT2149" i="4" s="1"/>
  <c r="AT2289" i="4" s="1"/>
  <c r="AT2429" i="4" s="1"/>
  <c r="AT2569" i="4" s="1"/>
  <c r="AT2709" i="4" s="1"/>
  <c r="AT2849" i="4" s="1"/>
  <c r="AT2989" i="4" s="1"/>
  <c r="AT3129" i="4" s="1"/>
  <c r="AT3269" i="4" s="1"/>
  <c r="AT3409" i="4" s="1"/>
  <c r="AT3549" i="4" s="1"/>
  <c r="AT3689" i="4" s="1"/>
  <c r="AU189" i="4"/>
  <c r="AU329" i="4" s="1"/>
  <c r="AU469" i="4" s="1"/>
  <c r="AU609" i="4" s="1"/>
  <c r="AU749" i="4" s="1"/>
  <c r="AU889" i="4" s="1"/>
  <c r="AU1029" i="4" s="1"/>
  <c r="AU1169" i="4" s="1"/>
  <c r="AU1309" i="4" s="1"/>
  <c r="AU1449" i="4" s="1"/>
  <c r="AU1589" i="4" s="1"/>
  <c r="AU1729" i="4" s="1"/>
  <c r="AU1869" i="4" s="1"/>
  <c r="AU2009" i="4" s="1"/>
  <c r="AU2149" i="4" s="1"/>
  <c r="AU2289" i="4" s="1"/>
  <c r="AU2429" i="4" s="1"/>
  <c r="AU2569" i="4" s="1"/>
  <c r="AU2709" i="4" s="1"/>
  <c r="AU2849" i="4" s="1"/>
  <c r="AU2989" i="4" s="1"/>
  <c r="AU3129" i="4" s="1"/>
  <c r="AU3269" i="4" s="1"/>
  <c r="AU3409" i="4" s="1"/>
  <c r="AU3549" i="4" s="1"/>
  <c r="AU3689" i="4" s="1"/>
  <c r="AT190" i="4"/>
  <c r="AT330" i="4" s="1"/>
  <c r="AT470" i="4" s="1"/>
  <c r="AT610" i="4" s="1"/>
  <c r="AT750" i="4" s="1"/>
  <c r="AT890" i="4" s="1"/>
  <c r="AT1030" i="4" s="1"/>
  <c r="AT1170" i="4" s="1"/>
  <c r="AT1310" i="4" s="1"/>
  <c r="AT1450" i="4" s="1"/>
  <c r="AT1590" i="4" s="1"/>
  <c r="AT1730" i="4" s="1"/>
  <c r="AT1870" i="4" s="1"/>
  <c r="AT2010" i="4" s="1"/>
  <c r="AT2150" i="4" s="1"/>
  <c r="AT2290" i="4" s="1"/>
  <c r="AT2430" i="4" s="1"/>
  <c r="AT2570" i="4" s="1"/>
  <c r="AT2710" i="4" s="1"/>
  <c r="AT2850" i="4" s="1"/>
  <c r="AT2990" i="4" s="1"/>
  <c r="AT3130" i="4" s="1"/>
  <c r="AT3270" i="4" s="1"/>
  <c r="AT3410" i="4" s="1"/>
  <c r="AT3550" i="4" s="1"/>
  <c r="AT3690" i="4" s="1"/>
  <c r="AU190" i="4"/>
  <c r="AU330" i="4" s="1"/>
  <c r="AU470" i="4" s="1"/>
  <c r="AU610" i="4" s="1"/>
  <c r="AU750" i="4" s="1"/>
  <c r="AU890" i="4" s="1"/>
  <c r="AU1030" i="4" s="1"/>
  <c r="AU1170" i="4" s="1"/>
  <c r="AU1310" i="4" s="1"/>
  <c r="AU1450" i="4" s="1"/>
  <c r="AU1590" i="4" s="1"/>
  <c r="AU1730" i="4" s="1"/>
  <c r="AU1870" i="4" s="1"/>
  <c r="AU2010" i="4" s="1"/>
  <c r="AU2150" i="4" s="1"/>
  <c r="AU2290" i="4" s="1"/>
  <c r="AU2430" i="4" s="1"/>
  <c r="AU2570" i="4" s="1"/>
  <c r="AU2710" i="4" s="1"/>
  <c r="AU2850" i="4" s="1"/>
  <c r="AU2990" i="4" s="1"/>
  <c r="AU3130" i="4" s="1"/>
  <c r="AU3270" i="4" s="1"/>
  <c r="AU3410" i="4" s="1"/>
  <c r="AU3550" i="4" s="1"/>
  <c r="AU3690" i="4" s="1"/>
  <c r="AT191" i="4"/>
  <c r="AT331" i="4" s="1"/>
  <c r="AT471" i="4" s="1"/>
  <c r="AT611" i="4" s="1"/>
  <c r="AT751" i="4" s="1"/>
  <c r="AT891" i="4" s="1"/>
  <c r="AT1031" i="4" s="1"/>
  <c r="AT1171" i="4" s="1"/>
  <c r="AT1311" i="4" s="1"/>
  <c r="AT1451" i="4" s="1"/>
  <c r="AT1591" i="4" s="1"/>
  <c r="AT1731" i="4" s="1"/>
  <c r="AT1871" i="4" s="1"/>
  <c r="AT2011" i="4" s="1"/>
  <c r="AT2151" i="4" s="1"/>
  <c r="AT2291" i="4" s="1"/>
  <c r="AT2431" i="4" s="1"/>
  <c r="AT2571" i="4" s="1"/>
  <c r="AT2711" i="4" s="1"/>
  <c r="AT2851" i="4" s="1"/>
  <c r="AT2991" i="4" s="1"/>
  <c r="AT3131" i="4" s="1"/>
  <c r="AT3271" i="4" s="1"/>
  <c r="AT3411" i="4" s="1"/>
  <c r="AT3551" i="4" s="1"/>
  <c r="AT3691" i="4" s="1"/>
  <c r="AU191" i="4"/>
  <c r="AU331" i="4" s="1"/>
  <c r="AU471" i="4" s="1"/>
  <c r="AU611" i="4" s="1"/>
  <c r="AU751" i="4" s="1"/>
  <c r="AU891" i="4" s="1"/>
  <c r="AU1031" i="4" s="1"/>
  <c r="AU1171" i="4" s="1"/>
  <c r="AU1311" i="4" s="1"/>
  <c r="AU1451" i="4" s="1"/>
  <c r="AU1591" i="4" s="1"/>
  <c r="AU1731" i="4" s="1"/>
  <c r="AU1871" i="4" s="1"/>
  <c r="AU2011" i="4" s="1"/>
  <c r="AU2151" i="4" s="1"/>
  <c r="AU2291" i="4" s="1"/>
  <c r="AU2431" i="4" s="1"/>
  <c r="AU2571" i="4" s="1"/>
  <c r="AU2711" i="4" s="1"/>
  <c r="AU2851" i="4" s="1"/>
  <c r="AU2991" i="4" s="1"/>
  <c r="AU3131" i="4" s="1"/>
  <c r="AU3271" i="4" s="1"/>
  <c r="AU3411" i="4" s="1"/>
  <c r="AU3551" i="4" s="1"/>
  <c r="AU3691" i="4" s="1"/>
  <c r="AT192" i="4"/>
  <c r="AT332" i="4" s="1"/>
  <c r="AT472" i="4" s="1"/>
  <c r="AT612" i="4" s="1"/>
  <c r="AT752" i="4" s="1"/>
  <c r="AT892" i="4" s="1"/>
  <c r="AT1032" i="4" s="1"/>
  <c r="AT1172" i="4" s="1"/>
  <c r="AT1312" i="4" s="1"/>
  <c r="AT1452" i="4" s="1"/>
  <c r="AT1592" i="4" s="1"/>
  <c r="AT1732" i="4" s="1"/>
  <c r="AT1872" i="4" s="1"/>
  <c r="AT2012" i="4" s="1"/>
  <c r="AT2152" i="4" s="1"/>
  <c r="AT2292" i="4" s="1"/>
  <c r="AT2432" i="4" s="1"/>
  <c r="AT2572" i="4" s="1"/>
  <c r="AT2712" i="4" s="1"/>
  <c r="AT2852" i="4" s="1"/>
  <c r="AT2992" i="4" s="1"/>
  <c r="AT3132" i="4" s="1"/>
  <c r="AT3272" i="4" s="1"/>
  <c r="AT3412" i="4" s="1"/>
  <c r="AT3552" i="4" s="1"/>
  <c r="AT3692" i="4" s="1"/>
  <c r="AU192" i="4"/>
  <c r="AU332" i="4" s="1"/>
  <c r="AU472" i="4" s="1"/>
  <c r="AU612" i="4" s="1"/>
  <c r="AU752" i="4" s="1"/>
  <c r="AU892" i="4" s="1"/>
  <c r="AU1032" i="4" s="1"/>
  <c r="AU1172" i="4" s="1"/>
  <c r="AU1312" i="4" s="1"/>
  <c r="AU1452" i="4" s="1"/>
  <c r="AU1592" i="4" s="1"/>
  <c r="AU1732" i="4" s="1"/>
  <c r="AU1872" i="4" s="1"/>
  <c r="AU2012" i="4" s="1"/>
  <c r="AU2152" i="4" s="1"/>
  <c r="AU2292" i="4" s="1"/>
  <c r="AU2432" i="4" s="1"/>
  <c r="AU2572" i="4" s="1"/>
  <c r="AU2712" i="4" s="1"/>
  <c r="AU2852" i="4" s="1"/>
  <c r="AU2992" i="4" s="1"/>
  <c r="AU3132" i="4" s="1"/>
  <c r="AU3272" i="4" s="1"/>
  <c r="AU3412" i="4" s="1"/>
  <c r="AU3552" i="4" s="1"/>
  <c r="AU3692" i="4" s="1"/>
  <c r="AT193" i="4"/>
  <c r="AT333" i="4" s="1"/>
  <c r="AT473" i="4" s="1"/>
  <c r="AT613" i="4" s="1"/>
  <c r="AT753" i="4" s="1"/>
  <c r="AT893" i="4" s="1"/>
  <c r="AT1033" i="4" s="1"/>
  <c r="AT1173" i="4" s="1"/>
  <c r="AT1313" i="4" s="1"/>
  <c r="AT1453" i="4" s="1"/>
  <c r="AT1593" i="4" s="1"/>
  <c r="AT1733" i="4" s="1"/>
  <c r="AT1873" i="4" s="1"/>
  <c r="AT2013" i="4" s="1"/>
  <c r="AT2153" i="4" s="1"/>
  <c r="AT2293" i="4" s="1"/>
  <c r="AT2433" i="4" s="1"/>
  <c r="AT2573" i="4" s="1"/>
  <c r="AT2713" i="4" s="1"/>
  <c r="AT2853" i="4" s="1"/>
  <c r="AT2993" i="4" s="1"/>
  <c r="AT3133" i="4" s="1"/>
  <c r="AT3273" i="4" s="1"/>
  <c r="AT3413" i="4" s="1"/>
  <c r="AT3553" i="4" s="1"/>
  <c r="AT3693" i="4" s="1"/>
  <c r="AU193" i="4"/>
  <c r="AU333" i="4" s="1"/>
  <c r="AU473" i="4" s="1"/>
  <c r="AU613" i="4" s="1"/>
  <c r="AU753" i="4" s="1"/>
  <c r="AU893" i="4" s="1"/>
  <c r="AU1033" i="4" s="1"/>
  <c r="AU1173" i="4" s="1"/>
  <c r="AU1313" i="4" s="1"/>
  <c r="AU1453" i="4" s="1"/>
  <c r="AU1593" i="4" s="1"/>
  <c r="AU1733" i="4" s="1"/>
  <c r="AU1873" i="4" s="1"/>
  <c r="AU2013" i="4" s="1"/>
  <c r="AU2153" i="4" s="1"/>
  <c r="AU2293" i="4" s="1"/>
  <c r="AU2433" i="4" s="1"/>
  <c r="AU2573" i="4" s="1"/>
  <c r="AU2713" i="4" s="1"/>
  <c r="AU2853" i="4" s="1"/>
  <c r="AU2993" i="4" s="1"/>
  <c r="AU3133" i="4" s="1"/>
  <c r="AU3273" i="4" s="1"/>
  <c r="AU3413" i="4" s="1"/>
  <c r="AU3553" i="4" s="1"/>
  <c r="AU3693" i="4" s="1"/>
  <c r="AT194" i="4"/>
  <c r="AT334" i="4" s="1"/>
  <c r="AT474" i="4" s="1"/>
  <c r="AT614" i="4" s="1"/>
  <c r="AT754" i="4" s="1"/>
  <c r="AT894" i="4" s="1"/>
  <c r="AT1034" i="4" s="1"/>
  <c r="AT1174" i="4" s="1"/>
  <c r="AT1314" i="4" s="1"/>
  <c r="AT1454" i="4" s="1"/>
  <c r="AT1594" i="4" s="1"/>
  <c r="AT1734" i="4" s="1"/>
  <c r="AT1874" i="4" s="1"/>
  <c r="AT2014" i="4" s="1"/>
  <c r="AT2154" i="4" s="1"/>
  <c r="AT2294" i="4" s="1"/>
  <c r="AT2434" i="4" s="1"/>
  <c r="AT2574" i="4" s="1"/>
  <c r="AT2714" i="4" s="1"/>
  <c r="AT2854" i="4" s="1"/>
  <c r="AT2994" i="4" s="1"/>
  <c r="AT3134" i="4" s="1"/>
  <c r="AT3274" i="4" s="1"/>
  <c r="AT3414" i="4" s="1"/>
  <c r="AT3554" i="4" s="1"/>
  <c r="AT3694" i="4" s="1"/>
  <c r="AU194" i="4"/>
  <c r="AU334" i="4" s="1"/>
  <c r="AU474" i="4" s="1"/>
  <c r="AU614" i="4" s="1"/>
  <c r="AU754" i="4" s="1"/>
  <c r="AU894" i="4" s="1"/>
  <c r="AU1034" i="4" s="1"/>
  <c r="AU1174" i="4" s="1"/>
  <c r="AU1314" i="4" s="1"/>
  <c r="AU1454" i="4" s="1"/>
  <c r="AU1594" i="4" s="1"/>
  <c r="AU1734" i="4" s="1"/>
  <c r="AU1874" i="4" s="1"/>
  <c r="AU2014" i="4" s="1"/>
  <c r="AU2154" i="4" s="1"/>
  <c r="AU2294" i="4" s="1"/>
  <c r="AU2434" i="4" s="1"/>
  <c r="AU2574" i="4" s="1"/>
  <c r="AU2714" i="4" s="1"/>
  <c r="AU2854" i="4" s="1"/>
  <c r="AU2994" i="4" s="1"/>
  <c r="AU3134" i="4" s="1"/>
  <c r="AU3274" i="4" s="1"/>
  <c r="AU3414" i="4" s="1"/>
  <c r="AU3554" i="4" s="1"/>
  <c r="AU3694" i="4" s="1"/>
  <c r="AT195" i="4"/>
  <c r="AT335" i="4" s="1"/>
  <c r="AT475" i="4" s="1"/>
  <c r="AT615" i="4" s="1"/>
  <c r="AT755" i="4" s="1"/>
  <c r="AT895" i="4" s="1"/>
  <c r="AT1035" i="4" s="1"/>
  <c r="AT1175" i="4" s="1"/>
  <c r="AT1315" i="4" s="1"/>
  <c r="AT1455" i="4" s="1"/>
  <c r="AT1595" i="4" s="1"/>
  <c r="AT1735" i="4" s="1"/>
  <c r="AT1875" i="4" s="1"/>
  <c r="AT2015" i="4" s="1"/>
  <c r="AT2155" i="4" s="1"/>
  <c r="AT2295" i="4" s="1"/>
  <c r="AT2435" i="4" s="1"/>
  <c r="AT2575" i="4" s="1"/>
  <c r="AT2715" i="4" s="1"/>
  <c r="AT2855" i="4" s="1"/>
  <c r="AT2995" i="4" s="1"/>
  <c r="AT3135" i="4" s="1"/>
  <c r="AT3275" i="4" s="1"/>
  <c r="AT3415" i="4" s="1"/>
  <c r="AT3555" i="4" s="1"/>
  <c r="AT3695" i="4" s="1"/>
  <c r="AU195" i="4"/>
  <c r="AU335" i="4" s="1"/>
  <c r="AU475" i="4" s="1"/>
  <c r="AU615" i="4" s="1"/>
  <c r="AU755" i="4" s="1"/>
  <c r="AU895" i="4" s="1"/>
  <c r="AU1035" i="4" s="1"/>
  <c r="AU1175" i="4" s="1"/>
  <c r="AU1315" i="4" s="1"/>
  <c r="AU1455" i="4" s="1"/>
  <c r="AU1595" i="4" s="1"/>
  <c r="AU1735" i="4" s="1"/>
  <c r="AU1875" i="4" s="1"/>
  <c r="AU2015" i="4" s="1"/>
  <c r="AU2155" i="4" s="1"/>
  <c r="AU2295" i="4" s="1"/>
  <c r="AU2435" i="4" s="1"/>
  <c r="AU2575" i="4" s="1"/>
  <c r="AU2715" i="4" s="1"/>
  <c r="AU2855" i="4" s="1"/>
  <c r="AU2995" i="4" s="1"/>
  <c r="AU3135" i="4" s="1"/>
  <c r="AU3275" i="4" s="1"/>
  <c r="AU3415" i="4" s="1"/>
  <c r="AU3555" i="4" s="1"/>
  <c r="AU3695" i="4" s="1"/>
  <c r="AT196" i="4"/>
  <c r="AT336" i="4" s="1"/>
  <c r="AT476" i="4" s="1"/>
  <c r="AT616" i="4" s="1"/>
  <c r="AT756" i="4" s="1"/>
  <c r="AT896" i="4" s="1"/>
  <c r="AT1036" i="4" s="1"/>
  <c r="AT1176" i="4" s="1"/>
  <c r="AT1316" i="4" s="1"/>
  <c r="AT1456" i="4" s="1"/>
  <c r="AT1596" i="4" s="1"/>
  <c r="AT1736" i="4" s="1"/>
  <c r="AT1876" i="4" s="1"/>
  <c r="AT2016" i="4" s="1"/>
  <c r="AT2156" i="4" s="1"/>
  <c r="AT2296" i="4" s="1"/>
  <c r="AT2436" i="4" s="1"/>
  <c r="AT2576" i="4" s="1"/>
  <c r="AT2716" i="4" s="1"/>
  <c r="AT2856" i="4" s="1"/>
  <c r="AT2996" i="4" s="1"/>
  <c r="AT3136" i="4" s="1"/>
  <c r="AT3276" i="4" s="1"/>
  <c r="AT3416" i="4" s="1"/>
  <c r="AT3556" i="4" s="1"/>
  <c r="AT3696" i="4" s="1"/>
  <c r="AU196" i="4"/>
  <c r="AU336" i="4" s="1"/>
  <c r="AU476" i="4" s="1"/>
  <c r="AU616" i="4" s="1"/>
  <c r="AU756" i="4" s="1"/>
  <c r="AU896" i="4" s="1"/>
  <c r="AU1036" i="4" s="1"/>
  <c r="AU1176" i="4" s="1"/>
  <c r="AU1316" i="4" s="1"/>
  <c r="AU1456" i="4" s="1"/>
  <c r="AU1596" i="4" s="1"/>
  <c r="AU1736" i="4" s="1"/>
  <c r="AU1876" i="4" s="1"/>
  <c r="AU2016" i="4" s="1"/>
  <c r="AU2156" i="4" s="1"/>
  <c r="AU2296" i="4" s="1"/>
  <c r="AU2436" i="4" s="1"/>
  <c r="AU2576" i="4" s="1"/>
  <c r="AU2716" i="4" s="1"/>
  <c r="AU2856" i="4" s="1"/>
  <c r="AU2996" i="4" s="1"/>
  <c r="AU3136" i="4" s="1"/>
  <c r="AU3276" i="4" s="1"/>
  <c r="AU3416" i="4" s="1"/>
  <c r="AU3556" i="4" s="1"/>
  <c r="AU3696" i="4" s="1"/>
  <c r="AT197" i="4"/>
  <c r="AT337" i="4" s="1"/>
  <c r="AT477" i="4" s="1"/>
  <c r="AT617" i="4" s="1"/>
  <c r="AT757" i="4" s="1"/>
  <c r="AT897" i="4" s="1"/>
  <c r="AT1037" i="4" s="1"/>
  <c r="AT1177" i="4" s="1"/>
  <c r="AT1317" i="4" s="1"/>
  <c r="AT1457" i="4" s="1"/>
  <c r="AT1597" i="4" s="1"/>
  <c r="AT1737" i="4" s="1"/>
  <c r="AT1877" i="4" s="1"/>
  <c r="AT2017" i="4" s="1"/>
  <c r="AT2157" i="4" s="1"/>
  <c r="AT2297" i="4" s="1"/>
  <c r="AT2437" i="4" s="1"/>
  <c r="AT2577" i="4" s="1"/>
  <c r="AT2717" i="4" s="1"/>
  <c r="AT2857" i="4" s="1"/>
  <c r="AT2997" i="4" s="1"/>
  <c r="AT3137" i="4" s="1"/>
  <c r="AT3277" i="4" s="1"/>
  <c r="AT3417" i="4" s="1"/>
  <c r="AT3557" i="4" s="1"/>
  <c r="AT3697" i="4" s="1"/>
  <c r="AU197" i="4"/>
  <c r="AU337" i="4" s="1"/>
  <c r="AU477" i="4" s="1"/>
  <c r="AU617" i="4" s="1"/>
  <c r="AU757" i="4" s="1"/>
  <c r="AU897" i="4" s="1"/>
  <c r="AU1037" i="4" s="1"/>
  <c r="AU1177" i="4" s="1"/>
  <c r="AU1317" i="4" s="1"/>
  <c r="AU1457" i="4" s="1"/>
  <c r="AU1597" i="4" s="1"/>
  <c r="AU1737" i="4" s="1"/>
  <c r="AU1877" i="4" s="1"/>
  <c r="AU2017" i="4" s="1"/>
  <c r="AU2157" i="4" s="1"/>
  <c r="AU2297" i="4" s="1"/>
  <c r="AU2437" i="4" s="1"/>
  <c r="AU2577" i="4" s="1"/>
  <c r="AU2717" i="4" s="1"/>
  <c r="AU2857" i="4" s="1"/>
  <c r="AU2997" i="4" s="1"/>
  <c r="AU3137" i="4" s="1"/>
  <c r="AU3277" i="4" s="1"/>
  <c r="AU3417" i="4" s="1"/>
  <c r="AU3557" i="4" s="1"/>
  <c r="AU3697" i="4" s="1"/>
  <c r="AT198" i="4"/>
  <c r="AT338" i="4" s="1"/>
  <c r="AT478" i="4" s="1"/>
  <c r="AT618" i="4" s="1"/>
  <c r="AT758" i="4" s="1"/>
  <c r="AT898" i="4" s="1"/>
  <c r="AT1038" i="4" s="1"/>
  <c r="AT1178" i="4" s="1"/>
  <c r="AT1318" i="4" s="1"/>
  <c r="AT1458" i="4" s="1"/>
  <c r="AT1598" i="4" s="1"/>
  <c r="AT1738" i="4" s="1"/>
  <c r="AT1878" i="4" s="1"/>
  <c r="AT2018" i="4" s="1"/>
  <c r="AT2158" i="4" s="1"/>
  <c r="AT2298" i="4" s="1"/>
  <c r="AT2438" i="4" s="1"/>
  <c r="AT2578" i="4" s="1"/>
  <c r="AT2718" i="4" s="1"/>
  <c r="AT2858" i="4" s="1"/>
  <c r="AT2998" i="4" s="1"/>
  <c r="AT3138" i="4" s="1"/>
  <c r="AT3278" i="4" s="1"/>
  <c r="AT3418" i="4" s="1"/>
  <c r="AT3558" i="4" s="1"/>
  <c r="AT3698" i="4" s="1"/>
  <c r="AU198" i="4"/>
  <c r="AU338" i="4" s="1"/>
  <c r="AU478" i="4" s="1"/>
  <c r="AU618" i="4" s="1"/>
  <c r="AU758" i="4" s="1"/>
  <c r="AU898" i="4" s="1"/>
  <c r="AU1038" i="4" s="1"/>
  <c r="AU1178" i="4" s="1"/>
  <c r="AU1318" i="4" s="1"/>
  <c r="AU1458" i="4" s="1"/>
  <c r="AU1598" i="4" s="1"/>
  <c r="AU1738" i="4" s="1"/>
  <c r="AU1878" i="4" s="1"/>
  <c r="AU2018" i="4" s="1"/>
  <c r="AU2158" i="4" s="1"/>
  <c r="AU2298" i="4" s="1"/>
  <c r="AU2438" i="4" s="1"/>
  <c r="AU2578" i="4" s="1"/>
  <c r="AU2718" i="4" s="1"/>
  <c r="AU2858" i="4" s="1"/>
  <c r="AU2998" i="4" s="1"/>
  <c r="AU3138" i="4" s="1"/>
  <c r="AU3278" i="4" s="1"/>
  <c r="AU3418" i="4" s="1"/>
  <c r="AU3558" i="4" s="1"/>
  <c r="AU3698" i="4" s="1"/>
  <c r="AT199" i="4"/>
  <c r="AT339" i="4" s="1"/>
  <c r="AT479" i="4" s="1"/>
  <c r="AT619" i="4" s="1"/>
  <c r="AT759" i="4" s="1"/>
  <c r="AT899" i="4" s="1"/>
  <c r="AT1039" i="4" s="1"/>
  <c r="AT1179" i="4" s="1"/>
  <c r="AT1319" i="4" s="1"/>
  <c r="AT1459" i="4" s="1"/>
  <c r="AT1599" i="4" s="1"/>
  <c r="AT1739" i="4" s="1"/>
  <c r="AT1879" i="4" s="1"/>
  <c r="AT2019" i="4" s="1"/>
  <c r="AT2159" i="4" s="1"/>
  <c r="AT2299" i="4" s="1"/>
  <c r="AT2439" i="4" s="1"/>
  <c r="AT2579" i="4" s="1"/>
  <c r="AT2719" i="4" s="1"/>
  <c r="AT2859" i="4" s="1"/>
  <c r="AT2999" i="4" s="1"/>
  <c r="AT3139" i="4" s="1"/>
  <c r="AT3279" i="4" s="1"/>
  <c r="AT3419" i="4" s="1"/>
  <c r="AT3559" i="4" s="1"/>
  <c r="AT3699" i="4" s="1"/>
  <c r="AU199" i="4"/>
  <c r="AU339" i="4" s="1"/>
  <c r="AU479" i="4" s="1"/>
  <c r="AU619" i="4" s="1"/>
  <c r="AU759" i="4" s="1"/>
  <c r="AU899" i="4" s="1"/>
  <c r="AU1039" i="4" s="1"/>
  <c r="AU1179" i="4" s="1"/>
  <c r="AU1319" i="4" s="1"/>
  <c r="AU1459" i="4" s="1"/>
  <c r="AU1599" i="4" s="1"/>
  <c r="AU1739" i="4" s="1"/>
  <c r="AU1879" i="4" s="1"/>
  <c r="AU2019" i="4" s="1"/>
  <c r="AU2159" i="4" s="1"/>
  <c r="AU2299" i="4" s="1"/>
  <c r="AU2439" i="4" s="1"/>
  <c r="AU2579" i="4" s="1"/>
  <c r="AU2719" i="4" s="1"/>
  <c r="AU2859" i="4" s="1"/>
  <c r="AU2999" i="4" s="1"/>
  <c r="AU3139" i="4" s="1"/>
  <c r="AU3279" i="4" s="1"/>
  <c r="AU3419" i="4" s="1"/>
  <c r="AU3559" i="4" s="1"/>
  <c r="AU3699" i="4" s="1"/>
  <c r="AT200" i="4"/>
  <c r="AT340" i="4" s="1"/>
  <c r="AT480" i="4" s="1"/>
  <c r="AT620" i="4" s="1"/>
  <c r="AT760" i="4" s="1"/>
  <c r="AT900" i="4" s="1"/>
  <c r="AT1040" i="4" s="1"/>
  <c r="AT1180" i="4" s="1"/>
  <c r="AT1320" i="4" s="1"/>
  <c r="AT1460" i="4" s="1"/>
  <c r="AT1600" i="4" s="1"/>
  <c r="AT1740" i="4" s="1"/>
  <c r="AT1880" i="4" s="1"/>
  <c r="AT2020" i="4" s="1"/>
  <c r="AT2160" i="4" s="1"/>
  <c r="AT2300" i="4" s="1"/>
  <c r="AT2440" i="4" s="1"/>
  <c r="AT2580" i="4" s="1"/>
  <c r="AT2720" i="4" s="1"/>
  <c r="AT2860" i="4" s="1"/>
  <c r="AT3000" i="4" s="1"/>
  <c r="AT3140" i="4" s="1"/>
  <c r="AT3280" i="4" s="1"/>
  <c r="AT3420" i="4" s="1"/>
  <c r="AT3560" i="4" s="1"/>
  <c r="AT3700" i="4" s="1"/>
  <c r="AU200" i="4"/>
  <c r="AU340" i="4" s="1"/>
  <c r="AU480" i="4" s="1"/>
  <c r="AU620" i="4" s="1"/>
  <c r="AU760" i="4" s="1"/>
  <c r="AU900" i="4" s="1"/>
  <c r="AU1040" i="4" s="1"/>
  <c r="AU1180" i="4" s="1"/>
  <c r="AU1320" i="4" s="1"/>
  <c r="AU1460" i="4" s="1"/>
  <c r="AU1600" i="4" s="1"/>
  <c r="AU1740" i="4" s="1"/>
  <c r="AU1880" i="4" s="1"/>
  <c r="AU2020" i="4" s="1"/>
  <c r="AU2160" i="4" s="1"/>
  <c r="AU2300" i="4" s="1"/>
  <c r="AU2440" i="4" s="1"/>
  <c r="AU2580" i="4" s="1"/>
  <c r="AU2720" i="4" s="1"/>
  <c r="AU2860" i="4" s="1"/>
  <c r="AU3000" i="4" s="1"/>
  <c r="AU3140" i="4" s="1"/>
  <c r="AU3280" i="4" s="1"/>
  <c r="AU3420" i="4" s="1"/>
  <c r="AU3560" i="4" s="1"/>
  <c r="AU3700" i="4" s="1"/>
  <c r="AT201" i="4"/>
  <c r="AT341" i="4" s="1"/>
  <c r="AT481" i="4" s="1"/>
  <c r="AT621" i="4" s="1"/>
  <c r="AT761" i="4" s="1"/>
  <c r="AT901" i="4" s="1"/>
  <c r="AT1041" i="4" s="1"/>
  <c r="AT1181" i="4" s="1"/>
  <c r="AT1321" i="4" s="1"/>
  <c r="AT1461" i="4" s="1"/>
  <c r="AT1601" i="4" s="1"/>
  <c r="AT1741" i="4" s="1"/>
  <c r="AT1881" i="4" s="1"/>
  <c r="AT2021" i="4" s="1"/>
  <c r="AT2161" i="4" s="1"/>
  <c r="AT2301" i="4" s="1"/>
  <c r="AT2441" i="4" s="1"/>
  <c r="AT2581" i="4" s="1"/>
  <c r="AT2721" i="4" s="1"/>
  <c r="AT2861" i="4" s="1"/>
  <c r="AT3001" i="4" s="1"/>
  <c r="AT3141" i="4" s="1"/>
  <c r="AT3281" i="4" s="1"/>
  <c r="AT3421" i="4" s="1"/>
  <c r="AT3561" i="4" s="1"/>
  <c r="AT3701" i="4" s="1"/>
  <c r="AU201" i="4"/>
  <c r="AU341" i="4" s="1"/>
  <c r="AU481" i="4" s="1"/>
  <c r="AU621" i="4" s="1"/>
  <c r="AU761" i="4" s="1"/>
  <c r="AU901" i="4" s="1"/>
  <c r="AU1041" i="4" s="1"/>
  <c r="AU1181" i="4" s="1"/>
  <c r="AU1321" i="4" s="1"/>
  <c r="AU1461" i="4" s="1"/>
  <c r="AU1601" i="4" s="1"/>
  <c r="AU1741" i="4" s="1"/>
  <c r="AU1881" i="4" s="1"/>
  <c r="AU2021" i="4" s="1"/>
  <c r="AU2161" i="4" s="1"/>
  <c r="AU2301" i="4" s="1"/>
  <c r="AU2441" i="4" s="1"/>
  <c r="AU2581" i="4" s="1"/>
  <c r="AU2721" i="4" s="1"/>
  <c r="AU2861" i="4" s="1"/>
  <c r="AU3001" i="4" s="1"/>
  <c r="AU3141" i="4" s="1"/>
  <c r="AU3281" i="4" s="1"/>
  <c r="AU3421" i="4" s="1"/>
  <c r="AU3561" i="4" s="1"/>
  <c r="AU3701" i="4" s="1"/>
  <c r="AT202" i="4"/>
  <c r="AT342" i="4" s="1"/>
  <c r="AT482" i="4" s="1"/>
  <c r="AT622" i="4" s="1"/>
  <c r="AT762" i="4" s="1"/>
  <c r="AT902" i="4" s="1"/>
  <c r="AT1042" i="4" s="1"/>
  <c r="AT1182" i="4" s="1"/>
  <c r="AT1322" i="4" s="1"/>
  <c r="AT1462" i="4" s="1"/>
  <c r="AT1602" i="4" s="1"/>
  <c r="AT1742" i="4" s="1"/>
  <c r="AT1882" i="4" s="1"/>
  <c r="AT2022" i="4" s="1"/>
  <c r="AT2162" i="4" s="1"/>
  <c r="AT2302" i="4" s="1"/>
  <c r="AT2442" i="4" s="1"/>
  <c r="AT2582" i="4" s="1"/>
  <c r="AT2722" i="4" s="1"/>
  <c r="AT2862" i="4" s="1"/>
  <c r="AT3002" i="4" s="1"/>
  <c r="AT3142" i="4" s="1"/>
  <c r="AT3282" i="4" s="1"/>
  <c r="AT3422" i="4" s="1"/>
  <c r="AT3562" i="4" s="1"/>
  <c r="AT3702" i="4" s="1"/>
  <c r="AU202" i="4"/>
  <c r="AU342" i="4" s="1"/>
  <c r="AU482" i="4" s="1"/>
  <c r="AU622" i="4" s="1"/>
  <c r="AU762" i="4" s="1"/>
  <c r="AU902" i="4" s="1"/>
  <c r="AU1042" i="4" s="1"/>
  <c r="AU1182" i="4" s="1"/>
  <c r="AU1322" i="4" s="1"/>
  <c r="AU1462" i="4" s="1"/>
  <c r="AU1602" i="4" s="1"/>
  <c r="AU1742" i="4" s="1"/>
  <c r="AU1882" i="4" s="1"/>
  <c r="AU2022" i="4" s="1"/>
  <c r="AU2162" i="4" s="1"/>
  <c r="AU2302" i="4" s="1"/>
  <c r="AU2442" i="4" s="1"/>
  <c r="AU2582" i="4" s="1"/>
  <c r="AU2722" i="4" s="1"/>
  <c r="AU2862" i="4" s="1"/>
  <c r="AU3002" i="4" s="1"/>
  <c r="AU3142" i="4" s="1"/>
  <c r="AU3282" i="4" s="1"/>
  <c r="AU3422" i="4" s="1"/>
  <c r="AU3562" i="4" s="1"/>
  <c r="AU3702" i="4" s="1"/>
  <c r="AT203" i="4"/>
  <c r="AT343" i="4" s="1"/>
  <c r="AT483" i="4" s="1"/>
  <c r="AT623" i="4" s="1"/>
  <c r="AT763" i="4" s="1"/>
  <c r="AT903" i="4" s="1"/>
  <c r="AT1043" i="4" s="1"/>
  <c r="AT1183" i="4" s="1"/>
  <c r="AT1323" i="4" s="1"/>
  <c r="AT1463" i="4" s="1"/>
  <c r="AT1603" i="4" s="1"/>
  <c r="AT1743" i="4" s="1"/>
  <c r="AT1883" i="4" s="1"/>
  <c r="AT2023" i="4" s="1"/>
  <c r="AT2163" i="4" s="1"/>
  <c r="AT2303" i="4" s="1"/>
  <c r="AT2443" i="4" s="1"/>
  <c r="AT2583" i="4" s="1"/>
  <c r="AT2723" i="4" s="1"/>
  <c r="AT2863" i="4" s="1"/>
  <c r="AT3003" i="4" s="1"/>
  <c r="AT3143" i="4" s="1"/>
  <c r="AT3283" i="4" s="1"/>
  <c r="AT3423" i="4" s="1"/>
  <c r="AT3563" i="4" s="1"/>
  <c r="AT3703" i="4" s="1"/>
  <c r="AU203" i="4"/>
  <c r="AU343" i="4" s="1"/>
  <c r="AU483" i="4" s="1"/>
  <c r="AU623" i="4" s="1"/>
  <c r="AU763" i="4" s="1"/>
  <c r="AU903" i="4" s="1"/>
  <c r="AU1043" i="4" s="1"/>
  <c r="AU1183" i="4" s="1"/>
  <c r="AU1323" i="4" s="1"/>
  <c r="AU1463" i="4" s="1"/>
  <c r="AU1603" i="4" s="1"/>
  <c r="AU1743" i="4" s="1"/>
  <c r="AU1883" i="4" s="1"/>
  <c r="AU2023" i="4" s="1"/>
  <c r="AU2163" i="4" s="1"/>
  <c r="AU2303" i="4" s="1"/>
  <c r="AU2443" i="4" s="1"/>
  <c r="AU2583" i="4" s="1"/>
  <c r="AU2723" i="4" s="1"/>
  <c r="AU2863" i="4" s="1"/>
  <c r="AU3003" i="4" s="1"/>
  <c r="AU3143" i="4" s="1"/>
  <c r="AU3283" i="4" s="1"/>
  <c r="AU3423" i="4" s="1"/>
  <c r="AU3563" i="4" s="1"/>
  <c r="AU3703" i="4" s="1"/>
  <c r="AT204" i="4"/>
  <c r="AT344" i="4" s="1"/>
  <c r="AT484" i="4" s="1"/>
  <c r="AT624" i="4" s="1"/>
  <c r="AT764" i="4" s="1"/>
  <c r="AT904" i="4" s="1"/>
  <c r="AT1044" i="4" s="1"/>
  <c r="AT1184" i="4" s="1"/>
  <c r="AT1324" i="4" s="1"/>
  <c r="AT1464" i="4" s="1"/>
  <c r="AT1604" i="4" s="1"/>
  <c r="AT1744" i="4" s="1"/>
  <c r="AT1884" i="4" s="1"/>
  <c r="AT2024" i="4" s="1"/>
  <c r="AT2164" i="4" s="1"/>
  <c r="AT2304" i="4" s="1"/>
  <c r="AT2444" i="4" s="1"/>
  <c r="AT2584" i="4" s="1"/>
  <c r="AT2724" i="4" s="1"/>
  <c r="AT2864" i="4" s="1"/>
  <c r="AT3004" i="4" s="1"/>
  <c r="AT3144" i="4" s="1"/>
  <c r="AT3284" i="4" s="1"/>
  <c r="AT3424" i="4" s="1"/>
  <c r="AT3564" i="4" s="1"/>
  <c r="AT3704" i="4" s="1"/>
  <c r="AU204" i="4"/>
  <c r="AU344" i="4" s="1"/>
  <c r="AU484" i="4" s="1"/>
  <c r="AU624" i="4" s="1"/>
  <c r="AU764" i="4" s="1"/>
  <c r="AU904" i="4" s="1"/>
  <c r="AU1044" i="4" s="1"/>
  <c r="AU1184" i="4" s="1"/>
  <c r="AU1324" i="4" s="1"/>
  <c r="AU1464" i="4" s="1"/>
  <c r="AU1604" i="4" s="1"/>
  <c r="AU1744" i="4" s="1"/>
  <c r="AU1884" i="4" s="1"/>
  <c r="AU2024" i="4" s="1"/>
  <c r="AU2164" i="4" s="1"/>
  <c r="AU2304" i="4" s="1"/>
  <c r="AU2444" i="4" s="1"/>
  <c r="AU2584" i="4" s="1"/>
  <c r="AU2724" i="4" s="1"/>
  <c r="AU2864" i="4" s="1"/>
  <c r="AU3004" i="4" s="1"/>
  <c r="AU3144" i="4" s="1"/>
  <c r="AU3284" i="4" s="1"/>
  <c r="AU3424" i="4" s="1"/>
  <c r="AU3564" i="4" s="1"/>
  <c r="AU3704" i="4" s="1"/>
  <c r="AT205" i="4"/>
  <c r="AT345" i="4" s="1"/>
  <c r="AT485" i="4" s="1"/>
  <c r="AT625" i="4" s="1"/>
  <c r="AT765" i="4" s="1"/>
  <c r="AT905" i="4" s="1"/>
  <c r="AT1045" i="4" s="1"/>
  <c r="AT1185" i="4" s="1"/>
  <c r="AT1325" i="4" s="1"/>
  <c r="AT1465" i="4" s="1"/>
  <c r="AT1605" i="4" s="1"/>
  <c r="AT1745" i="4" s="1"/>
  <c r="AT1885" i="4" s="1"/>
  <c r="AT2025" i="4" s="1"/>
  <c r="AT2165" i="4" s="1"/>
  <c r="AT2305" i="4" s="1"/>
  <c r="AT2445" i="4" s="1"/>
  <c r="AT2585" i="4" s="1"/>
  <c r="AT2725" i="4" s="1"/>
  <c r="AT2865" i="4" s="1"/>
  <c r="AT3005" i="4" s="1"/>
  <c r="AT3145" i="4" s="1"/>
  <c r="AT3285" i="4" s="1"/>
  <c r="AT3425" i="4" s="1"/>
  <c r="AT3565" i="4" s="1"/>
  <c r="AT3705" i="4" s="1"/>
  <c r="AU205" i="4"/>
  <c r="AU345" i="4" s="1"/>
  <c r="AU485" i="4" s="1"/>
  <c r="AU625" i="4" s="1"/>
  <c r="AU765" i="4" s="1"/>
  <c r="AU905" i="4" s="1"/>
  <c r="AU1045" i="4" s="1"/>
  <c r="AU1185" i="4" s="1"/>
  <c r="AU1325" i="4" s="1"/>
  <c r="AU1465" i="4" s="1"/>
  <c r="AU1605" i="4" s="1"/>
  <c r="AU1745" i="4" s="1"/>
  <c r="AU1885" i="4" s="1"/>
  <c r="AU2025" i="4" s="1"/>
  <c r="AU2165" i="4" s="1"/>
  <c r="AU2305" i="4" s="1"/>
  <c r="AU2445" i="4" s="1"/>
  <c r="AU2585" i="4" s="1"/>
  <c r="AU2725" i="4" s="1"/>
  <c r="AU2865" i="4" s="1"/>
  <c r="AU3005" i="4" s="1"/>
  <c r="AU3145" i="4" s="1"/>
  <c r="AU3285" i="4" s="1"/>
  <c r="AU3425" i="4" s="1"/>
  <c r="AU3565" i="4" s="1"/>
  <c r="AU3705" i="4" s="1"/>
  <c r="AT206" i="4"/>
  <c r="AT346" i="4" s="1"/>
  <c r="AT486" i="4" s="1"/>
  <c r="AT626" i="4" s="1"/>
  <c r="AT766" i="4" s="1"/>
  <c r="AT906" i="4" s="1"/>
  <c r="AT1046" i="4" s="1"/>
  <c r="AT1186" i="4" s="1"/>
  <c r="AT1326" i="4" s="1"/>
  <c r="AT1466" i="4" s="1"/>
  <c r="AT1606" i="4" s="1"/>
  <c r="AT1746" i="4" s="1"/>
  <c r="AT1886" i="4" s="1"/>
  <c r="AT2026" i="4" s="1"/>
  <c r="AT2166" i="4" s="1"/>
  <c r="AT2306" i="4" s="1"/>
  <c r="AT2446" i="4" s="1"/>
  <c r="AT2586" i="4" s="1"/>
  <c r="AT2726" i="4" s="1"/>
  <c r="AT2866" i="4" s="1"/>
  <c r="AT3006" i="4" s="1"/>
  <c r="AT3146" i="4" s="1"/>
  <c r="AT3286" i="4" s="1"/>
  <c r="AT3426" i="4" s="1"/>
  <c r="AT3566" i="4" s="1"/>
  <c r="AT3706" i="4" s="1"/>
  <c r="AU206" i="4"/>
  <c r="AU346" i="4" s="1"/>
  <c r="AU486" i="4" s="1"/>
  <c r="AU626" i="4" s="1"/>
  <c r="AU766" i="4" s="1"/>
  <c r="AU906" i="4" s="1"/>
  <c r="AU1046" i="4" s="1"/>
  <c r="AU1186" i="4" s="1"/>
  <c r="AU1326" i="4" s="1"/>
  <c r="AU1466" i="4" s="1"/>
  <c r="AU1606" i="4" s="1"/>
  <c r="AU1746" i="4" s="1"/>
  <c r="AU1886" i="4" s="1"/>
  <c r="AU2026" i="4" s="1"/>
  <c r="AU2166" i="4" s="1"/>
  <c r="AU2306" i="4" s="1"/>
  <c r="AU2446" i="4" s="1"/>
  <c r="AU2586" i="4" s="1"/>
  <c r="AU2726" i="4" s="1"/>
  <c r="AU2866" i="4" s="1"/>
  <c r="AU3006" i="4" s="1"/>
  <c r="AU3146" i="4" s="1"/>
  <c r="AU3286" i="4" s="1"/>
  <c r="AU3426" i="4" s="1"/>
  <c r="AU3566" i="4" s="1"/>
  <c r="AU3706" i="4" s="1"/>
  <c r="AT207" i="4"/>
  <c r="AT347" i="4" s="1"/>
  <c r="AT487" i="4" s="1"/>
  <c r="AT627" i="4" s="1"/>
  <c r="AT767" i="4" s="1"/>
  <c r="AT907" i="4" s="1"/>
  <c r="AT1047" i="4" s="1"/>
  <c r="AT1187" i="4" s="1"/>
  <c r="AT1327" i="4" s="1"/>
  <c r="AT1467" i="4" s="1"/>
  <c r="AT1607" i="4" s="1"/>
  <c r="AT1747" i="4" s="1"/>
  <c r="AT1887" i="4" s="1"/>
  <c r="AT2027" i="4" s="1"/>
  <c r="AT2167" i="4" s="1"/>
  <c r="AT2307" i="4" s="1"/>
  <c r="AT2447" i="4" s="1"/>
  <c r="AT2587" i="4" s="1"/>
  <c r="AT2727" i="4" s="1"/>
  <c r="AT2867" i="4" s="1"/>
  <c r="AT3007" i="4" s="1"/>
  <c r="AT3147" i="4" s="1"/>
  <c r="AT3287" i="4" s="1"/>
  <c r="AT3427" i="4" s="1"/>
  <c r="AT3567" i="4" s="1"/>
  <c r="AT3707" i="4" s="1"/>
  <c r="AU207" i="4"/>
  <c r="AU347" i="4" s="1"/>
  <c r="AU487" i="4" s="1"/>
  <c r="AU627" i="4" s="1"/>
  <c r="AU767" i="4" s="1"/>
  <c r="AU907" i="4" s="1"/>
  <c r="AU1047" i="4" s="1"/>
  <c r="AU1187" i="4" s="1"/>
  <c r="AU1327" i="4" s="1"/>
  <c r="AU1467" i="4" s="1"/>
  <c r="AU1607" i="4" s="1"/>
  <c r="AU1747" i="4" s="1"/>
  <c r="AU1887" i="4" s="1"/>
  <c r="AU2027" i="4" s="1"/>
  <c r="AU2167" i="4" s="1"/>
  <c r="AU2307" i="4" s="1"/>
  <c r="AU2447" i="4" s="1"/>
  <c r="AU2587" i="4" s="1"/>
  <c r="AU2727" i="4" s="1"/>
  <c r="AU2867" i="4" s="1"/>
  <c r="AU3007" i="4" s="1"/>
  <c r="AU3147" i="4" s="1"/>
  <c r="AU3287" i="4" s="1"/>
  <c r="AU3427" i="4" s="1"/>
  <c r="AU3567" i="4" s="1"/>
  <c r="AU3707" i="4" s="1"/>
  <c r="AT208" i="4"/>
  <c r="AT348" i="4" s="1"/>
  <c r="AT488" i="4" s="1"/>
  <c r="AT628" i="4" s="1"/>
  <c r="AT768" i="4" s="1"/>
  <c r="AT908" i="4" s="1"/>
  <c r="AT1048" i="4" s="1"/>
  <c r="AT1188" i="4" s="1"/>
  <c r="AT1328" i="4" s="1"/>
  <c r="AT1468" i="4" s="1"/>
  <c r="AT1608" i="4" s="1"/>
  <c r="AT1748" i="4" s="1"/>
  <c r="AT1888" i="4" s="1"/>
  <c r="AT2028" i="4" s="1"/>
  <c r="AT2168" i="4" s="1"/>
  <c r="AT2308" i="4" s="1"/>
  <c r="AT2448" i="4" s="1"/>
  <c r="AT2588" i="4" s="1"/>
  <c r="AT2728" i="4" s="1"/>
  <c r="AT2868" i="4" s="1"/>
  <c r="AT3008" i="4" s="1"/>
  <c r="AT3148" i="4" s="1"/>
  <c r="AT3288" i="4" s="1"/>
  <c r="AT3428" i="4" s="1"/>
  <c r="AT3568" i="4" s="1"/>
  <c r="AT3708" i="4" s="1"/>
  <c r="AU208" i="4"/>
  <c r="AU348" i="4" s="1"/>
  <c r="AU488" i="4" s="1"/>
  <c r="AU628" i="4" s="1"/>
  <c r="AU768" i="4" s="1"/>
  <c r="AU908" i="4" s="1"/>
  <c r="AU1048" i="4" s="1"/>
  <c r="AU1188" i="4" s="1"/>
  <c r="AU1328" i="4" s="1"/>
  <c r="AU1468" i="4" s="1"/>
  <c r="AU1608" i="4" s="1"/>
  <c r="AU1748" i="4" s="1"/>
  <c r="AU1888" i="4" s="1"/>
  <c r="AU2028" i="4" s="1"/>
  <c r="AU2168" i="4" s="1"/>
  <c r="AU2308" i="4" s="1"/>
  <c r="AU2448" i="4" s="1"/>
  <c r="AU2588" i="4" s="1"/>
  <c r="AU2728" i="4" s="1"/>
  <c r="AU2868" i="4" s="1"/>
  <c r="AU3008" i="4" s="1"/>
  <c r="AU3148" i="4" s="1"/>
  <c r="AU3288" i="4" s="1"/>
  <c r="AU3428" i="4" s="1"/>
  <c r="AU3568" i="4" s="1"/>
  <c r="AU3708" i="4" s="1"/>
  <c r="AT209" i="4"/>
  <c r="AT349" i="4" s="1"/>
  <c r="AT489" i="4" s="1"/>
  <c r="AT629" i="4" s="1"/>
  <c r="AT769" i="4" s="1"/>
  <c r="AT909" i="4" s="1"/>
  <c r="AT1049" i="4" s="1"/>
  <c r="AT1189" i="4" s="1"/>
  <c r="AT1329" i="4" s="1"/>
  <c r="AT1469" i="4" s="1"/>
  <c r="AT1609" i="4" s="1"/>
  <c r="AT1749" i="4" s="1"/>
  <c r="AT1889" i="4" s="1"/>
  <c r="AT2029" i="4" s="1"/>
  <c r="AT2169" i="4" s="1"/>
  <c r="AT2309" i="4" s="1"/>
  <c r="AT2449" i="4" s="1"/>
  <c r="AT2589" i="4" s="1"/>
  <c r="AT2729" i="4" s="1"/>
  <c r="AT2869" i="4" s="1"/>
  <c r="AT3009" i="4" s="1"/>
  <c r="AT3149" i="4" s="1"/>
  <c r="AT3289" i="4" s="1"/>
  <c r="AT3429" i="4" s="1"/>
  <c r="AT3569" i="4" s="1"/>
  <c r="AT3709" i="4" s="1"/>
  <c r="AU209" i="4"/>
  <c r="AU349" i="4" s="1"/>
  <c r="AU489" i="4" s="1"/>
  <c r="AU629" i="4" s="1"/>
  <c r="AU769" i="4" s="1"/>
  <c r="AU909" i="4" s="1"/>
  <c r="AU1049" i="4" s="1"/>
  <c r="AU1189" i="4" s="1"/>
  <c r="AU1329" i="4" s="1"/>
  <c r="AU1469" i="4" s="1"/>
  <c r="AU1609" i="4" s="1"/>
  <c r="AU1749" i="4" s="1"/>
  <c r="AU1889" i="4" s="1"/>
  <c r="AU2029" i="4" s="1"/>
  <c r="AU2169" i="4" s="1"/>
  <c r="AU2309" i="4" s="1"/>
  <c r="AU2449" i="4" s="1"/>
  <c r="AU2589" i="4" s="1"/>
  <c r="AU2729" i="4" s="1"/>
  <c r="AU2869" i="4" s="1"/>
  <c r="AU3009" i="4" s="1"/>
  <c r="AU3149" i="4" s="1"/>
  <c r="AU3289" i="4" s="1"/>
  <c r="AU3429" i="4" s="1"/>
  <c r="AU3569" i="4" s="1"/>
  <c r="AU3709" i="4" s="1"/>
  <c r="AT210" i="4"/>
  <c r="AT350" i="4" s="1"/>
  <c r="AT490" i="4" s="1"/>
  <c r="AT630" i="4" s="1"/>
  <c r="AT770" i="4" s="1"/>
  <c r="AT910" i="4" s="1"/>
  <c r="AT1050" i="4" s="1"/>
  <c r="AT1190" i="4" s="1"/>
  <c r="AT1330" i="4" s="1"/>
  <c r="AT1470" i="4" s="1"/>
  <c r="AT1610" i="4" s="1"/>
  <c r="AT1750" i="4" s="1"/>
  <c r="AT1890" i="4" s="1"/>
  <c r="AT2030" i="4" s="1"/>
  <c r="AT2170" i="4" s="1"/>
  <c r="AT2310" i="4" s="1"/>
  <c r="AT2450" i="4" s="1"/>
  <c r="AT2590" i="4" s="1"/>
  <c r="AT2730" i="4" s="1"/>
  <c r="AT2870" i="4" s="1"/>
  <c r="AT3010" i="4" s="1"/>
  <c r="AT3150" i="4" s="1"/>
  <c r="AT3290" i="4" s="1"/>
  <c r="AT3430" i="4" s="1"/>
  <c r="AT3570" i="4" s="1"/>
  <c r="AT3710" i="4" s="1"/>
  <c r="AU210" i="4"/>
  <c r="AU350" i="4" s="1"/>
  <c r="AU490" i="4" s="1"/>
  <c r="AU630" i="4" s="1"/>
  <c r="AU770" i="4" s="1"/>
  <c r="AU910" i="4" s="1"/>
  <c r="AU1050" i="4" s="1"/>
  <c r="AU1190" i="4" s="1"/>
  <c r="AU1330" i="4" s="1"/>
  <c r="AU1470" i="4" s="1"/>
  <c r="AU1610" i="4" s="1"/>
  <c r="AU1750" i="4" s="1"/>
  <c r="AU1890" i="4" s="1"/>
  <c r="AU2030" i="4" s="1"/>
  <c r="AU2170" i="4" s="1"/>
  <c r="AU2310" i="4" s="1"/>
  <c r="AU2450" i="4" s="1"/>
  <c r="AU2590" i="4" s="1"/>
  <c r="AU2730" i="4" s="1"/>
  <c r="AU2870" i="4" s="1"/>
  <c r="AU3010" i="4" s="1"/>
  <c r="AU3150" i="4" s="1"/>
  <c r="AU3290" i="4" s="1"/>
  <c r="AU3430" i="4" s="1"/>
  <c r="AU3570" i="4" s="1"/>
  <c r="AU3710" i="4" s="1"/>
  <c r="AT211" i="4"/>
  <c r="AT351" i="4" s="1"/>
  <c r="AT491" i="4" s="1"/>
  <c r="AT631" i="4" s="1"/>
  <c r="AT771" i="4" s="1"/>
  <c r="AT911" i="4" s="1"/>
  <c r="AT1051" i="4" s="1"/>
  <c r="AT1191" i="4" s="1"/>
  <c r="AT1331" i="4" s="1"/>
  <c r="AT1471" i="4" s="1"/>
  <c r="AT1611" i="4" s="1"/>
  <c r="AT1751" i="4" s="1"/>
  <c r="AT1891" i="4" s="1"/>
  <c r="AT2031" i="4" s="1"/>
  <c r="AT2171" i="4" s="1"/>
  <c r="AT2311" i="4" s="1"/>
  <c r="AT2451" i="4" s="1"/>
  <c r="AT2591" i="4" s="1"/>
  <c r="AT2731" i="4" s="1"/>
  <c r="AT2871" i="4" s="1"/>
  <c r="AT3011" i="4" s="1"/>
  <c r="AT3151" i="4" s="1"/>
  <c r="AT3291" i="4" s="1"/>
  <c r="AT3431" i="4" s="1"/>
  <c r="AT3571" i="4" s="1"/>
  <c r="AT3711" i="4" s="1"/>
  <c r="AU211" i="4"/>
  <c r="AU351" i="4" s="1"/>
  <c r="AU491" i="4" s="1"/>
  <c r="AU631" i="4" s="1"/>
  <c r="AU771" i="4" s="1"/>
  <c r="AU911" i="4" s="1"/>
  <c r="AU1051" i="4" s="1"/>
  <c r="AU1191" i="4" s="1"/>
  <c r="AU1331" i="4" s="1"/>
  <c r="AU1471" i="4" s="1"/>
  <c r="AU1611" i="4" s="1"/>
  <c r="AU1751" i="4" s="1"/>
  <c r="AU1891" i="4" s="1"/>
  <c r="AU2031" i="4" s="1"/>
  <c r="AU2171" i="4" s="1"/>
  <c r="AU2311" i="4" s="1"/>
  <c r="AU2451" i="4" s="1"/>
  <c r="AU2591" i="4" s="1"/>
  <c r="AU2731" i="4" s="1"/>
  <c r="AU2871" i="4" s="1"/>
  <c r="AU3011" i="4" s="1"/>
  <c r="AU3151" i="4" s="1"/>
  <c r="AU3291" i="4" s="1"/>
  <c r="AU3431" i="4" s="1"/>
  <c r="AU3571" i="4" s="1"/>
  <c r="AU3711" i="4" s="1"/>
  <c r="AT212" i="4"/>
  <c r="AT352" i="4" s="1"/>
  <c r="AT492" i="4" s="1"/>
  <c r="AT632" i="4" s="1"/>
  <c r="AT772" i="4" s="1"/>
  <c r="AT912" i="4" s="1"/>
  <c r="AT1052" i="4" s="1"/>
  <c r="AT1192" i="4" s="1"/>
  <c r="AT1332" i="4" s="1"/>
  <c r="AT1472" i="4" s="1"/>
  <c r="AT1612" i="4" s="1"/>
  <c r="AT1752" i="4" s="1"/>
  <c r="AT1892" i="4" s="1"/>
  <c r="AT2032" i="4" s="1"/>
  <c r="AT2172" i="4" s="1"/>
  <c r="AT2312" i="4" s="1"/>
  <c r="AT2452" i="4" s="1"/>
  <c r="AT2592" i="4" s="1"/>
  <c r="AT2732" i="4" s="1"/>
  <c r="AT2872" i="4" s="1"/>
  <c r="AT3012" i="4" s="1"/>
  <c r="AT3152" i="4" s="1"/>
  <c r="AT3292" i="4" s="1"/>
  <c r="AT3432" i="4" s="1"/>
  <c r="AT3572" i="4" s="1"/>
  <c r="AT3712" i="4" s="1"/>
  <c r="AU212" i="4"/>
  <c r="AU352" i="4" s="1"/>
  <c r="AU492" i="4" s="1"/>
  <c r="AU632" i="4" s="1"/>
  <c r="AU772" i="4" s="1"/>
  <c r="AU912" i="4" s="1"/>
  <c r="AU1052" i="4" s="1"/>
  <c r="AU1192" i="4" s="1"/>
  <c r="AU1332" i="4" s="1"/>
  <c r="AU1472" i="4" s="1"/>
  <c r="AU1612" i="4" s="1"/>
  <c r="AU1752" i="4" s="1"/>
  <c r="AU1892" i="4" s="1"/>
  <c r="AU2032" i="4" s="1"/>
  <c r="AU2172" i="4" s="1"/>
  <c r="AU2312" i="4" s="1"/>
  <c r="AU2452" i="4" s="1"/>
  <c r="AU2592" i="4" s="1"/>
  <c r="AU2732" i="4" s="1"/>
  <c r="AU2872" i="4" s="1"/>
  <c r="AU3012" i="4" s="1"/>
  <c r="AU3152" i="4" s="1"/>
  <c r="AU3292" i="4" s="1"/>
  <c r="AU3432" i="4" s="1"/>
  <c r="AU3572" i="4" s="1"/>
  <c r="AU3712" i="4" s="1"/>
  <c r="AT213" i="4"/>
  <c r="AT353" i="4" s="1"/>
  <c r="AT493" i="4" s="1"/>
  <c r="AT633" i="4" s="1"/>
  <c r="AT773" i="4" s="1"/>
  <c r="AT913" i="4" s="1"/>
  <c r="AT1053" i="4" s="1"/>
  <c r="AT1193" i="4" s="1"/>
  <c r="AT1333" i="4" s="1"/>
  <c r="AT1473" i="4" s="1"/>
  <c r="AT1613" i="4" s="1"/>
  <c r="AT1753" i="4" s="1"/>
  <c r="AT1893" i="4" s="1"/>
  <c r="AT2033" i="4" s="1"/>
  <c r="AT2173" i="4" s="1"/>
  <c r="AT2313" i="4" s="1"/>
  <c r="AT2453" i="4" s="1"/>
  <c r="AT2593" i="4" s="1"/>
  <c r="AT2733" i="4" s="1"/>
  <c r="AT2873" i="4" s="1"/>
  <c r="AT3013" i="4" s="1"/>
  <c r="AT3153" i="4" s="1"/>
  <c r="AT3293" i="4" s="1"/>
  <c r="AT3433" i="4" s="1"/>
  <c r="AT3573" i="4" s="1"/>
  <c r="AT3713" i="4" s="1"/>
  <c r="AU213" i="4"/>
  <c r="AU353" i="4" s="1"/>
  <c r="AU493" i="4" s="1"/>
  <c r="AU633" i="4" s="1"/>
  <c r="AU773" i="4" s="1"/>
  <c r="AU913" i="4" s="1"/>
  <c r="AU1053" i="4" s="1"/>
  <c r="AU1193" i="4" s="1"/>
  <c r="AU1333" i="4" s="1"/>
  <c r="AU1473" i="4" s="1"/>
  <c r="AU1613" i="4" s="1"/>
  <c r="AU1753" i="4" s="1"/>
  <c r="AU1893" i="4" s="1"/>
  <c r="AU2033" i="4" s="1"/>
  <c r="AU2173" i="4" s="1"/>
  <c r="AU2313" i="4" s="1"/>
  <c r="AU2453" i="4" s="1"/>
  <c r="AU2593" i="4" s="1"/>
  <c r="AU2733" i="4" s="1"/>
  <c r="AU2873" i="4" s="1"/>
  <c r="AU3013" i="4" s="1"/>
  <c r="AU3153" i="4" s="1"/>
  <c r="AU3293" i="4" s="1"/>
  <c r="AU3433" i="4" s="1"/>
  <c r="AU3573" i="4" s="1"/>
  <c r="AU3713" i="4" s="1"/>
  <c r="AT214" i="4"/>
  <c r="AT354" i="4" s="1"/>
  <c r="AT494" i="4" s="1"/>
  <c r="AT634" i="4" s="1"/>
  <c r="AT774" i="4" s="1"/>
  <c r="AT914" i="4" s="1"/>
  <c r="AT1054" i="4" s="1"/>
  <c r="AT1194" i="4" s="1"/>
  <c r="AT1334" i="4" s="1"/>
  <c r="AT1474" i="4" s="1"/>
  <c r="AT1614" i="4" s="1"/>
  <c r="AT1754" i="4" s="1"/>
  <c r="AT1894" i="4" s="1"/>
  <c r="AT2034" i="4" s="1"/>
  <c r="AT2174" i="4" s="1"/>
  <c r="AT2314" i="4" s="1"/>
  <c r="AT2454" i="4" s="1"/>
  <c r="AT2594" i="4" s="1"/>
  <c r="AT2734" i="4" s="1"/>
  <c r="AT2874" i="4" s="1"/>
  <c r="AT3014" i="4" s="1"/>
  <c r="AT3154" i="4" s="1"/>
  <c r="AT3294" i="4" s="1"/>
  <c r="AT3434" i="4" s="1"/>
  <c r="AT3574" i="4" s="1"/>
  <c r="AT3714" i="4" s="1"/>
  <c r="AU214" i="4"/>
  <c r="AU354" i="4" s="1"/>
  <c r="AU494" i="4" s="1"/>
  <c r="AU634" i="4" s="1"/>
  <c r="AU774" i="4" s="1"/>
  <c r="AU914" i="4" s="1"/>
  <c r="AU1054" i="4" s="1"/>
  <c r="AU1194" i="4" s="1"/>
  <c r="AU1334" i="4" s="1"/>
  <c r="AU1474" i="4" s="1"/>
  <c r="AU1614" i="4" s="1"/>
  <c r="AU1754" i="4" s="1"/>
  <c r="AU1894" i="4" s="1"/>
  <c r="AU2034" i="4" s="1"/>
  <c r="AU2174" i="4" s="1"/>
  <c r="AU2314" i="4" s="1"/>
  <c r="AU2454" i="4" s="1"/>
  <c r="AU2594" i="4" s="1"/>
  <c r="AU2734" i="4" s="1"/>
  <c r="AU2874" i="4" s="1"/>
  <c r="AU3014" i="4" s="1"/>
  <c r="AU3154" i="4" s="1"/>
  <c r="AU3294" i="4" s="1"/>
  <c r="AU3434" i="4" s="1"/>
  <c r="AU3574" i="4" s="1"/>
  <c r="AU3714" i="4" s="1"/>
  <c r="AT215" i="4"/>
  <c r="AT355" i="4" s="1"/>
  <c r="AT495" i="4" s="1"/>
  <c r="AT635" i="4" s="1"/>
  <c r="AT775" i="4" s="1"/>
  <c r="AT915" i="4" s="1"/>
  <c r="AT1055" i="4" s="1"/>
  <c r="AT1195" i="4" s="1"/>
  <c r="AT1335" i="4" s="1"/>
  <c r="AT1475" i="4" s="1"/>
  <c r="AT1615" i="4" s="1"/>
  <c r="AT1755" i="4" s="1"/>
  <c r="AT1895" i="4" s="1"/>
  <c r="AT2035" i="4" s="1"/>
  <c r="AT2175" i="4" s="1"/>
  <c r="AT2315" i="4" s="1"/>
  <c r="AT2455" i="4" s="1"/>
  <c r="AT2595" i="4" s="1"/>
  <c r="AT2735" i="4" s="1"/>
  <c r="AT2875" i="4" s="1"/>
  <c r="AT3015" i="4" s="1"/>
  <c r="AT3155" i="4" s="1"/>
  <c r="AT3295" i="4" s="1"/>
  <c r="AT3435" i="4" s="1"/>
  <c r="AT3575" i="4" s="1"/>
  <c r="AT3715" i="4" s="1"/>
  <c r="AU215" i="4"/>
  <c r="AU355" i="4" s="1"/>
  <c r="AU495" i="4" s="1"/>
  <c r="AU635" i="4" s="1"/>
  <c r="AU775" i="4" s="1"/>
  <c r="AU915" i="4" s="1"/>
  <c r="AU1055" i="4" s="1"/>
  <c r="AU1195" i="4" s="1"/>
  <c r="AU1335" i="4" s="1"/>
  <c r="AU1475" i="4" s="1"/>
  <c r="AU1615" i="4" s="1"/>
  <c r="AU1755" i="4" s="1"/>
  <c r="AU1895" i="4" s="1"/>
  <c r="AU2035" i="4" s="1"/>
  <c r="AU2175" i="4" s="1"/>
  <c r="AU2315" i="4" s="1"/>
  <c r="AU2455" i="4" s="1"/>
  <c r="AU2595" i="4" s="1"/>
  <c r="AU2735" i="4" s="1"/>
  <c r="AU2875" i="4" s="1"/>
  <c r="AU3015" i="4" s="1"/>
  <c r="AU3155" i="4" s="1"/>
  <c r="AU3295" i="4" s="1"/>
  <c r="AU3435" i="4" s="1"/>
  <c r="AU3575" i="4" s="1"/>
  <c r="AU3715" i="4" s="1"/>
  <c r="AT216" i="4"/>
  <c r="AT356" i="4" s="1"/>
  <c r="AT496" i="4" s="1"/>
  <c r="AT636" i="4" s="1"/>
  <c r="AT776" i="4" s="1"/>
  <c r="AT916" i="4" s="1"/>
  <c r="AT1056" i="4" s="1"/>
  <c r="AT1196" i="4" s="1"/>
  <c r="AT1336" i="4" s="1"/>
  <c r="AT1476" i="4" s="1"/>
  <c r="AT1616" i="4" s="1"/>
  <c r="AT1756" i="4" s="1"/>
  <c r="AT1896" i="4" s="1"/>
  <c r="AT2036" i="4" s="1"/>
  <c r="AT2176" i="4" s="1"/>
  <c r="AT2316" i="4" s="1"/>
  <c r="AT2456" i="4" s="1"/>
  <c r="AT2596" i="4" s="1"/>
  <c r="AT2736" i="4" s="1"/>
  <c r="AT2876" i="4" s="1"/>
  <c r="AT3016" i="4" s="1"/>
  <c r="AT3156" i="4" s="1"/>
  <c r="AT3296" i="4" s="1"/>
  <c r="AT3436" i="4" s="1"/>
  <c r="AT3576" i="4" s="1"/>
  <c r="AT3716" i="4" s="1"/>
  <c r="AU216" i="4"/>
  <c r="AU356" i="4" s="1"/>
  <c r="AU496" i="4" s="1"/>
  <c r="AU636" i="4" s="1"/>
  <c r="AU776" i="4" s="1"/>
  <c r="AU916" i="4" s="1"/>
  <c r="AU1056" i="4" s="1"/>
  <c r="AU1196" i="4" s="1"/>
  <c r="AU1336" i="4" s="1"/>
  <c r="AU1476" i="4" s="1"/>
  <c r="AU1616" i="4" s="1"/>
  <c r="AU1756" i="4" s="1"/>
  <c r="AU1896" i="4" s="1"/>
  <c r="AU2036" i="4" s="1"/>
  <c r="AU2176" i="4" s="1"/>
  <c r="AU2316" i="4" s="1"/>
  <c r="AU2456" i="4" s="1"/>
  <c r="AU2596" i="4" s="1"/>
  <c r="AU2736" i="4" s="1"/>
  <c r="AU2876" i="4" s="1"/>
  <c r="AU3016" i="4" s="1"/>
  <c r="AU3156" i="4" s="1"/>
  <c r="AU3296" i="4" s="1"/>
  <c r="AU3436" i="4" s="1"/>
  <c r="AU3576" i="4" s="1"/>
  <c r="AU3716" i="4" s="1"/>
  <c r="AT217" i="4"/>
  <c r="AT357" i="4" s="1"/>
  <c r="AT497" i="4" s="1"/>
  <c r="AT637" i="4" s="1"/>
  <c r="AT777" i="4" s="1"/>
  <c r="AT917" i="4" s="1"/>
  <c r="AT1057" i="4" s="1"/>
  <c r="AT1197" i="4" s="1"/>
  <c r="AT1337" i="4" s="1"/>
  <c r="AT1477" i="4" s="1"/>
  <c r="AT1617" i="4" s="1"/>
  <c r="AT1757" i="4" s="1"/>
  <c r="AT1897" i="4" s="1"/>
  <c r="AT2037" i="4" s="1"/>
  <c r="AT2177" i="4" s="1"/>
  <c r="AT2317" i="4" s="1"/>
  <c r="AT2457" i="4" s="1"/>
  <c r="AT2597" i="4" s="1"/>
  <c r="AT2737" i="4" s="1"/>
  <c r="AT2877" i="4" s="1"/>
  <c r="AT3017" i="4" s="1"/>
  <c r="AT3157" i="4" s="1"/>
  <c r="AT3297" i="4" s="1"/>
  <c r="AT3437" i="4" s="1"/>
  <c r="AT3577" i="4" s="1"/>
  <c r="AT3717" i="4" s="1"/>
  <c r="AU217" i="4"/>
  <c r="AU357" i="4" s="1"/>
  <c r="AU497" i="4" s="1"/>
  <c r="AU637" i="4" s="1"/>
  <c r="AU777" i="4" s="1"/>
  <c r="AU917" i="4" s="1"/>
  <c r="AU1057" i="4" s="1"/>
  <c r="AU1197" i="4" s="1"/>
  <c r="AU1337" i="4" s="1"/>
  <c r="AU1477" i="4" s="1"/>
  <c r="AU1617" i="4" s="1"/>
  <c r="AU1757" i="4" s="1"/>
  <c r="AU1897" i="4" s="1"/>
  <c r="AU2037" i="4" s="1"/>
  <c r="AU2177" i="4" s="1"/>
  <c r="AU2317" i="4" s="1"/>
  <c r="AU2457" i="4" s="1"/>
  <c r="AU2597" i="4" s="1"/>
  <c r="AU2737" i="4" s="1"/>
  <c r="AU2877" i="4" s="1"/>
  <c r="AU3017" i="4" s="1"/>
  <c r="AU3157" i="4" s="1"/>
  <c r="AU3297" i="4" s="1"/>
  <c r="AU3437" i="4" s="1"/>
  <c r="AU3577" i="4" s="1"/>
  <c r="AU3717" i="4" s="1"/>
  <c r="AT218" i="4"/>
  <c r="AT358" i="4" s="1"/>
  <c r="AT498" i="4" s="1"/>
  <c r="AT638" i="4" s="1"/>
  <c r="AT778" i="4" s="1"/>
  <c r="AT918" i="4" s="1"/>
  <c r="AT1058" i="4" s="1"/>
  <c r="AT1198" i="4" s="1"/>
  <c r="AT1338" i="4" s="1"/>
  <c r="AT1478" i="4" s="1"/>
  <c r="AT1618" i="4" s="1"/>
  <c r="AT1758" i="4" s="1"/>
  <c r="AT1898" i="4" s="1"/>
  <c r="AT2038" i="4" s="1"/>
  <c r="AT2178" i="4" s="1"/>
  <c r="AT2318" i="4" s="1"/>
  <c r="AT2458" i="4" s="1"/>
  <c r="AT2598" i="4" s="1"/>
  <c r="AT2738" i="4" s="1"/>
  <c r="AT2878" i="4" s="1"/>
  <c r="AT3018" i="4" s="1"/>
  <c r="AT3158" i="4" s="1"/>
  <c r="AT3298" i="4" s="1"/>
  <c r="AT3438" i="4" s="1"/>
  <c r="AT3578" i="4" s="1"/>
  <c r="AT3718" i="4" s="1"/>
  <c r="AU218" i="4"/>
  <c r="AU358" i="4" s="1"/>
  <c r="AU498" i="4" s="1"/>
  <c r="AU638" i="4" s="1"/>
  <c r="AU778" i="4" s="1"/>
  <c r="AU918" i="4" s="1"/>
  <c r="AU1058" i="4" s="1"/>
  <c r="AU1198" i="4" s="1"/>
  <c r="AU1338" i="4" s="1"/>
  <c r="AU1478" i="4" s="1"/>
  <c r="AU1618" i="4" s="1"/>
  <c r="AU1758" i="4" s="1"/>
  <c r="AU1898" i="4" s="1"/>
  <c r="AU2038" i="4" s="1"/>
  <c r="AU2178" i="4" s="1"/>
  <c r="AU2318" i="4" s="1"/>
  <c r="AU2458" i="4" s="1"/>
  <c r="AU2598" i="4" s="1"/>
  <c r="AU2738" i="4" s="1"/>
  <c r="AU2878" i="4" s="1"/>
  <c r="AU3018" i="4" s="1"/>
  <c r="AU3158" i="4" s="1"/>
  <c r="AU3298" i="4" s="1"/>
  <c r="AU3438" i="4" s="1"/>
  <c r="AU3578" i="4" s="1"/>
  <c r="AU3718" i="4" s="1"/>
  <c r="AT219" i="4"/>
  <c r="AT359" i="4" s="1"/>
  <c r="AT499" i="4" s="1"/>
  <c r="AT639" i="4" s="1"/>
  <c r="AT779" i="4" s="1"/>
  <c r="AT919" i="4" s="1"/>
  <c r="AT1059" i="4" s="1"/>
  <c r="AT1199" i="4" s="1"/>
  <c r="AT1339" i="4" s="1"/>
  <c r="AT1479" i="4" s="1"/>
  <c r="AT1619" i="4" s="1"/>
  <c r="AT1759" i="4" s="1"/>
  <c r="AT1899" i="4" s="1"/>
  <c r="AT2039" i="4" s="1"/>
  <c r="AT2179" i="4" s="1"/>
  <c r="AT2319" i="4" s="1"/>
  <c r="AT2459" i="4" s="1"/>
  <c r="AT2599" i="4" s="1"/>
  <c r="AT2739" i="4" s="1"/>
  <c r="AT2879" i="4" s="1"/>
  <c r="AT3019" i="4" s="1"/>
  <c r="AT3159" i="4" s="1"/>
  <c r="AT3299" i="4" s="1"/>
  <c r="AT3439" i="4" s="1"/>
  <c r="AT3579" i="4" s="1"/>
  <c r="AT3719" i="4" s="1"/>
  <c r="AU219" i="4"/>
  <c r="AU359" i="4" s="1"/>
  <c r="AU499" i="4" s="1"/>
  <c r="AU639" i="4" s="1"/>
  <c r="AU779" i="4" s="1"/>
  <c r="AU919" i="4" s="1"/>
  <c r="AU1059" i="4" s="1"/>
  <c r="AU1199" i="4" s="1"/>
  <c r="AU1339" i="4" s="1"/>
  <c r="AU1479" i="4" s="1"/>
  <c r="AU1619" i="4" s="1"/>
  <c r="AU1759" i="4" s="1"/>
  <c r="AU1899" i="4" s="1"/>
  <c r="AU2039" i="4" s="1"/>
  <c r="AU2179" i="4" s="1"/>
  <c r="AU2319" i="4" s="1"/>
  <c r="AU2459" i="4" s="1"/>
  <c r="AU2599" i="4" s="1"/>
  <c r="AU2739" i="4" s="1"/>
  <c r="AU2879" i="4" s="1"/>
  <c r="AU3019" i="4" s="1"/>
  <c r="AU3159" i="4" s="1"/>
  <c r="AU3299" i="4" s="1"/>
  <c r="AU3439" i="4" s="1"/>
  <c r="AU3579" i="4" s="1"/>
  <c r="AU3719" i="4" s="1"/>
  <c r="AT220" i="4"/>
  <c r="AT360" i="4" s="1"/>
  <c r="AT500" i="4" s="1"/>
  <c r="AT640" i="4" s="1"/>
  <c r="AT780" i="4" s="1"/>
  <c r="AT920" i="4" s="1"/>
  <c r="AT1060" i="4" s="1"/>
  <c r="AT1200" i="4" s="1"/>
  <c r="AT1340" i="4" s="1"/>
  <c r="AT1480" i="4" s="1"/>
  <c r="AT1620" i="4" s="1"/>
  <c r="AT1760" i="4" s="1"/>
  <c r="AT1900" i="4" s="1"/>
  <c r="AT2040" i="4" s="1"/>
  <c r="AT2180" i="4" s="1"/>
  <c r="AT2320" i="4" s="1"/>
  <c r="AT2460" i="4" s="1"/>
  <c r="AT2600" i="4" s="1"/>
  <c r="AT2740" i="4" s="1"/>
  <c r="AT2880" i="4" s="1"/>
  <c r="AT3020" i="4" s="1"/>
  <c r="AT3160" i="4" s="1"/>
  <c r="AT3300" i="4" s="1"/>
  <c r="AT3440" i="4" s="1"/>
  <c r="AT3580" i="4" s="1"/>
  <c r="AT3720" i="4" s="1"/>
  <c r="AU220" i="4"/>
  <c r="AU360" i="4" s="1"/>
  <c r="AU500" i="4" s="1"/>
  <c r="AU640" i="4" s="1"/>
  <c r="AU780" i="4" s="1"/>
  <c r="AU920" i="4" s="1"/>
  <c r="AU1060" i="4" s="1"/>
  <c r="AU1200" i="4" s="1"/>
  <c r="AU1340" i="4" s="1"/>
  <c r="AU1480" i="4" s="1"/>
  <c r="AU1620" i="4" s="1"/>
  <c r="AU1760" i="4" s="1"/>
  <c r="AU1900" i="4" s="1"/>
  <c r="AU2040" i="4" s="1"/>
  <c r="AU2180" i="4" s="1"/>
  <c r="AU2320" i="4" s="1"/>
  <c r="AU2460" i="4" s="1"/>
  <c r="AU2600" i="4" s="1"/>
  <c r="AU2740" i="4" s="1"/>
  <c r="AU2880" i="4" s="1"/>
  <c r="AU3020" i="4" s="1"/>
  <c r="AU3160" i="4" s="1"/>
  <c r="AU3300" i="4" s="1"/>
  <c r="AU3440" i="4" s="1"/>
  <c r="AU3580" i="4" s="1"/>
  <c r="AU3720" i="4" s="1"/>
  <c r="AT221" i="4"/>
  <c r="AT361" i="4" s="1"/>
  <c r="AT501" i="4" s="1"/>
  <c r="AT641" i="4" s="1"/>
  <c r="AT781" i="4" s="1"/>
  <c r="AT921" i="4" s="1"/>
  <c r="AT1061" i="4" s="1"/>
  <c r="AT1201" i="4" s="1"/>
  <c r="AT1341" i="4" s="1"/>
  <c r="AT1481" i="4" s="1"/>
  <c r="AT1621" i="4" s="1"/>
  <c r="AT1761" i="4" s="1"/>
  <c r="AT1901" i="4" s="1"/>
  <c r="AT2041" i="4" s="1"/>
  <c r="AT2181" i="4" s="1"/>
  <c r="AT2321" i="4" s="1"/>
  <c r="AT2461" i="4" s="1"/>
  <c r="AT2601" i="4" s="1"/>
  <c r="AT2741" i="4" s="1"/>
  <c r="AT2881" i="4" s="1"/>
  <c r="AT3021" i="4" s="1"/>
  <c r="AT3161" i="4" s="1"/>
  <c r="AT3301" i="4" s="1"/>
  <c r="AT3441" i="4" s="1"/>
  <c r="AT3581" i="4" s="1"/>
  <c r="AT3721" i="4" s="1"/>
  <c r="AU221" i="4"/>
  <c r="AU361" i="4" s="1"/>
  <c r="AU501" i="4" s="1"/>
  <c r="AU641" i="4" s="1"/>
  <c r="AU781" i="4" s="1"/>
  <c r="AU921" i="4" s="1"/>
  <c r="AU1061" i="4" s="1"/>
  <c r="AU1201" i="4" s="1"/>
  <c r="AU1341" i="4" s="1"/>
  <c r="AU1481" i="4" s="1"/>
  <c r="AU1621" i="4" s="1"/>
  <c r="AU1761" i="4" s="1"/>
  <c r="AU1901" i="4" s="1"/>
  <c r="AU2041" i="4" s="1"/>
  <c r="AU2181" i="4" s="1"/>
  <c r="AU2321" i="4" s="1"/>
  <c r="AU2461" i="4" s="1"/>
  <c r="AU2601" i="4" s="1"/>
  <c r="AU2741" i="4" s="1"/>
  <c r="AU2881" i="4" s="1"/>
  <c r="AU3021" i="4" s="1"/>
  <c r="AU3161" i="4" s="1"/>
  <c r="AU3301" i="4" s="1"/>
  <c r="AU3441" i="4" s="1"/>
  <c r="AU3581" i="4" s="1"/>
  <c r="AU3721" i="4" s="1"/>
  <c r="AT222" i="4"/>
  <c r="AT362" i="4" s="1"/>
  <c r="AT502" i="4" s="1"/>
  <c r="AT642" i="4" s="1"/>
  <c r="AT782" i="4" s="1"/>
  <c r="AT922" i="4" s="1"/>
  <c r="AT1062" i="4" s="1"/>
  <c r="AT1202" i="4" s="1"/>
  <c r="AT1342" i="4" s="1"/>
  <c r="AT1482" i="4" s="1"/>
  <c r="AT1622" i="4" s="1"/>
  <c r="AT1762" i="4" s="1"/>
  <c r="AT1902" i="4" s="1"/>
  <c r="AT2042" i="4" s="1"/>
  <c r="AT2182" i="4" s="1"/>
  <c r="AT2322" i="4" s="1"/>
  <c r="AT2462" i="4" s="1"/>
  <c r="AT2602" i="4" s="1"/>
  <c r="AT2742" i="4" s="1"/>
  <c r="AT2882" i="4" s="1"/>
  <c r="AT3022" i="4" s="1"/>
  <c r="AT3162" i="4" s="1"/>
  <c r="AT3302" i="4" s="1"/>
  <c r="AT3442" i="4" s="1"/>
  <c r="AT3582" i="4" s="1"/>
  <c r="AT3722" i="4" s="1"/>
  <c r="AU222" i="4"/>
  <c r="AU362" i="4" s="1"/>
  <c r="AU502" i="4" s="1"/>
  <c r="AU642" i="4" s="1"/>
  <c r="AU782" i="4" s="1"/>
  <c r="AU922" i="4" s="1"/>
  <c r="AU1062" i="4" s="1"/>
  <c r="AU1202" i="4" s="1"/>
  <c r="AU1342" i="4" s="1"/>
  <c r="AU1482" i="4" s="1"/>
  <c r="AU1622" i="4" s="1"/>
  <c r="AU1762" i="4" s="1"/>
  <c r="AU1902" i="4" s="1"/>
  <c r="AU2042" i="4" s="1"/>
  <c r="AU2182" i="4" s="1"/>
  <c r="AU2322" i="4" s="1"/>
  <c r="AU2462" i="4" s="1"/>
  <c r="AU2602" i="4" s="1"/>
  <c r="AU2742" i="4" s="1"/>
  <c r="AU2882" i="4" s="1"/>
  <c r="AU3022" i="4" s="1"/>
  <c r="AU3162" i="4" s="1"/>
  <c r="AU3302" i="4" s="1"/>
  <c r="AU3442" i="4" s="1"/>
  <c r="AU3582" i="4" s="1"/>
  <c r="AU3722" i="4" s="1"/>
  <c r="AT223" i="4"/>
  <c r="AT363" i="4" s="1"/>
  <c r="AT503" i="4" s="1"/>
  <c r="AT643" i="4" s="1"/>
  <c r="AT783" i="4" s="1"/>
  <c r="AT923" i="4" s="1"/>
  <c r="AT1063" i="4" s="1"/>
  <c r="AT1203" i="4" s="1"/>
  <c r="AT1343" i="4" s="1"/>
  <c r="AT1483" i="4" s="1"/>
  <c r="AT1623" i="4" s="1"/>
  <c r="AT1763" i="4" s="1"/>
  <c r="AT1903" i="4" s="1"/>
  <c r="AT2043" i="4" s="1"/>
  <c r="AT2183" i="4" s="1"/>
  <c r="AT2323" i="4" s="1"/>
  <c r="AT2463" i="4" s="1"/>
  <c r="AT2603" i="4" s="1"/>
  <c r="AT2743" i="4" s="1"/>
  <c r="AT2883" i="4" s="1"/>
  <c r="AT3023" i="4" s="1"/>
  <c r="AT3163" i="4" s="1"/>
  <c r="AT3303" i="4" s="1"/>
  <c r="AT3443" i="4" s="1"/>
  <c r="AT3583" i="4" s="1"/>
  <c r="AT3723" i="4" s="1"/>
  <c r="AU223" i="4"/>
  <c r="AU363" i="4" s="1"/>
  <c r="AU503" i="4" s="1"/>
  <c r="AU643" i="4" s="1"/>
  <c r="AU783" i="4" s="1"/>
  <c r="AU923" i="4" s="1"/>
  <c r="AU1063" i="4" s="1"/>
  <c r="AU1203" i="4" s="1"/>
  <c r="AU1343" i="4" s="1"/>
  <c r="AU1483" i="4" s="1"/>
  <c r="AU1623" i="4" s="1"/>
  <c r="AU1763" i="4" s="1"/>
  <c r="AU1903" i="4" s="1"/>
  <c r="AU2043" i="4" s="1"/>
  <c r="AU2183" i="4" s="1"/>
  <c r="AU2323" i="4" s="1"/>
  <c r="AU2463" i="4" s="1"/>
  <c r="AU2603" i="4" s="1"/>
  <c r="AU2743" i="4" s="1"/>
  <c r="AU2883" i="4" s="1"/>
  <c r="AU3023" i="4" s="1"/>
  <c r="AU3163" i="4" s="1"/>
  <c r="AU3303" i="4" s="1"/>
  <c r="AU3443" i="4" s="1"/>
  <c r="AU3583" i="4" s="1"/>
  <c r="AU3723" i="4" s="1"/>
  <c r="AT224" i="4"/>
  <c r="AT364" i="4" s="1"/>
  <c r="AT504" i="4" s="1"/>
  <c r="AT644" i="4" s="1"/>
  <c r="AT784" i="4" s="1"/>
  <c r="AT924" i="4" s="1"/>
  <c r="AT1064" i="4" s="1"/>
  <c r="AT1204" i="4" s="1"/>
  <c r="AT1344" i="4" s="1"/>
  <c r="AT1484" i="4" s="1"/>
  <c r="AT1624" i="4" s="1"/>
  <c r="AT1764" i="4" s="1"/>
  <c r="AT1904" i="4" s="1"/>
  <c r="AT2044" i="4" s="1"/>
  <c r="AT2184" i="4" s="1"/>
  <c r="AT2324" i="4" s="1"/>
  <c r="AT2464" i="4" s="1"/>
  <c r="AT2604" i="4" s="1"/>
  <c r="AT2744" i="4" s="1"/>
  <c r="AT2884" i="4" s="1"/>
  <c r="AT3024" i="4" s="1"/>
  <c r="AT3164" i="4" s="1"/>
  <c r="AT3304" i="4" s="1"/>
  <c r="AT3444" i="4" s="1"/>
  <c r="AT3584" i="4" s="1"/>
  <c r="AT3724" i="4" s="1"/>
  <c r="AU224" i="4"/>
  <c r="AU364" i="4" s="1"/>
  <c r="AU504" i="4" s="1"/>
  <c r="AU644" i="4" s="1"/>
  <c r="AU784" i="4" s="1"/>
  <c r="AU924" i="4" s="1"/>
  <c r="AU1064" i="4" s="1"/>
  <c r="AU1204" i="4" s="1"/>
  <c r="AU1344" i="4" s="1"/>
  <c r="AU1484" i="4" s="1"/>
  <c r="AU1624" i="4" s="1"/>
  <c r="AU1764" i="4" s="1"/>
  <c r="AU1904" i="4" s="1"/>
  <c r="AU2044" i="4" s="1"/>
  <c r="AU2184" i="4" s="1"/>
  <c r="AU2324" i="4" s="1"/>
  <c r="AU2464" i="4" s="1"/>
  <c r="AU2604" i="4" s="1"/>
  <c r="AU2744" i="4" s="1"/>
  <c r="AU2884" i="4" s="1"/>
  <c r="AU3024" i="4" s="1"/>
  <c r="AU3164" i="4" s="1"/>
  <c r="AU3304" i="4" s="1"/>
  <c r="AU3444" i="4" s="1"/>
  <c r="AU3584" i="4" s="1"/>
  <c r="AU3724" i="4" s="1"/>
  <c r="AT225" i="4"/>
  <c r="AT365" i="4" s="1"/>
  <c r="AT505" i="4" s="1"/>
  <c r="AT645" i="4" s="1"/>
  <c r="AT785" i="4" s="1"/>
  <c r="AT925" i="4" s="1"/>
  <c r="AT1065" i="4" s="1"/>
  <c r="AT1205" i="4" s="1"/>
  <c r="AT1345" i="4" s="1"/>
  <c r="AT1485" i="4" s="1"/>
  <c r="AT1625" i="4" s="1"/>
  <c r="AT1765" i="4" s="1"/>
  <c r="AT1905" i="4" s="1"/>
  <c r="AT2045" i="4" s="1"/>
  <c r="AT2185" i="4" s="1"/>
  <c r="AT2325" i="4" s="1"/>
  <c r="AT2465" i="4" s="1"/>
  <c r="AT2605" i="4" s="1"/>
  <c r="AT2745" i="4" s="1"/>
  <c r="AT2885" i="4" s="1"/>
  <c r="AT3025" i="4" s="1"/>
  <c r="AT3165" i="4" s="1"/>
  <c r="AT3305" i="4" s="1"/>
  <c r="AT3445" i="4" s="1"/>
  <c r="AT3585" i="4" s="1"/>
  <c r="AT3725" i="4" s="1"/>
  <c r="AU225" i="4"/>
  <c r="AU365" i="4" s="1"/>
  <c r="AU505" i="4" s="1"/>
  <c r="AU645" i="4" s="1"/>
  <c r="AU785" i="4" s="1"/>
  <c r="AU925" i="4" s="1"/>
  <c r="AU1065" i="4" s="1"/>
  <c r="AU1205" i="4" s="1"/>
  <c r="AU1345" i="4" s="1"/>
  <c r="AU1485" i="4" s="1"/>
  <c r="AU1625" i="4" s="1"/>
  <c r="AU1765" i="4" s="1"/>
  <c r="AU1905" i="4" s="1"/>
  <c r="AU2045" i="4" s="1"/>
  <c r="AU2185" i="4" s="1"/>
  <c r="AU2325" i="4" s="1"/>
  <c r="AU2465" i="4" s="1"/>
  <c r="AU2605" i="4" s="1"/>
  <c r="AU2745" i="4" s="1"/>
  <c r="AU2885" i="4" s="1"/>
  <c r="AU3025" i="4" s="1"/>
  <c r="AU3165" i="4" s="1"/>
  <c r="AU3305" i="4" s="1"/>
  <c r="AU3445" i="4" s="1"/>
  <c r="AU3585" i="4" s="1"/>
  <c r="AU3725" i="4" s="1"/>
  <c r="AT226" i="4"/>
  <c r="AT366" i="4" s="1"/>
  <c r="AT506" i="4" s="1"/>
  <c r="AT646" i="4" s="1"/>
  <c r="AT786" i="4" s="1"/>
  <c r="AT926" i="4" s="1"/>
  <c r="AT1066" i="4" s="1"/>
  <c r="AT1206" i="4" s="1"/>
  <c r="AT1346" i="4" s="1"/>
  <c r="AT1486" i="4" s="1"/>
  <c r="AT1626" i="4" s="1"/>
  <c r="AT1766" i="4" s="1"/>
  <c r="AT1906" i="4" s="1"/>
  <c r="AT2046" i="4" s="1"/>
  <c r="AT2186" i="4" s="1"/>
  <c r="AT2326" i="4" s="1"/>
  <c r="AT2466" i="4" s="1"/>
  <c r="AT2606" i="4" s="1"/>
  <c r="AT2746" i="4" s="1"/>
  <c r="AT2886" i="4" s="1"/>
  <c r="AT3026" i="4" s="1"/>
  <c r="AT3166" i="4" s="1"/>
  <c r="AT3306" i="4" s="1"/>
  <c r="AT3446" i="4" s="1"/>
  <c r="AT3586" i="4" s="1"/>
  <c r="AT3726" i="4" s="1"/>
  <c r="AU226" i="4"/>
  <c r="AU366" i="4" s="1"/>
  <c r="AU506" i="4" s="1"/>
  <c r="AU646" i="4" s="1"/>
  <c r="AU786" i="4" s="1"/>
  <c r="AU926" i="4" s="1"/>
  <c r="AU1066" i="4" s="1"/>
  <c r="AU1206" i="4" s="1"/>
  <c r="AU1346" i="4" s="1"/>
  <c r="AU1486" i="4" s="1"/>
  <c r="AU1626" i="4" s="1"/>
  <c r="AU1766" i="4" s="1"/>
  <c r="AU1906" i="4" s="1"/>
  <c r="AU2046" i="4" s="1"/>
  <c r="AU2186" i="4" s="1"/>
  <c r="AU2326" i="4" s="1"/>
  <c r="AU2466" i="4" s="1"/>
  <c r="AU2606" i="4" s="1"/>
  <c r="AU2746" i="4" s="1"/>
  <c r="AU2886" i="4" s="1"/>
  <c r="AU3026" i="4" s="1"/>
  <c r="AU3166" i="4" s="1"/>
  <c r="AU3306" i="4" s="1"/>
  <c r="AU3446" i="4" s="1"/>
  <c r="AU3586" i="4" s="1"/>
  <c r="AU3726" i="4" s="1"/>
  <c r="AT227" i="4"/>
  <c r="AT367" i="4" s="1"/>
  <c r="AT507" i="4" s="1"/>
  <c r="AT647" i="4" s="1"/>
  <c r="AT787" i="4" s="1"/>
  <c r="AT927" i="4" s="1"/>
  <c r="AT1067" i="4" s="1"/>
  <c r="AT1207" i="4" s="1"/>
  <c r="AT1347" i="4" s="1"/>
  <c r="AT1487" i="4" s="1"/>
  <c r="AT1627" i="4" s="1"/>
  <c r="AT1767" i="4" s="1"/>
  <c r="AT1907" i="4" s="1"/>
  <c r="AT2047" i="4" s="1"/>
  <c r="AT2187" i="4" s="1"/>
  <c r="AT2327" i="4" s="1"/>
  <c r="AT2467" i="4" s="1"/>
  <c r="AT2607" i="4" s="1"/>
  <c r="AT2747" i="4" s="1"/>
  <c r="AT2887" i="4" s="1"/>
  <c r="AT3027" i="4" s="1"/>
  <c r="AT3167" i="4" s="1"/>
  <c r="AT3307" i="4" s="1"/>
  <c r="AT3447" i="4" s="1"/>
  <c r="AT3587" i="4" s="1"/>
  <c r="AT3727" i="4" s="1"/>
  <c r="AU227" i="4"/>
  <c r="AU367" i="4" s="1"/>
  <c r="AU507" i="4" s="1"/>
  <c r="AU647" i="4" s="1"/>
  <c r="AU787" i="4" s="1"/>
  <c r="AU927" i="4" s="1"/>
  <c r="AU1067" i="4" s="1"/>
  <c r="AU1207" i="4" s="1"/>
  <c r="AU1347" i="4" s="1"/>
  <c r="AU1487" i="4" s="1"/>
  <c r="AU1627" i="4" s="1"/>
  <c r="AU1767" i="4" s="1"/>
  <c r="AU1907" i="4" s="1"/>
  <c r="AU2047" i="4" s="1"/>
  <c r="AU2187" i="4" s="1"/>
  <c r="AU2327" i="4" s="1"/>
  <c r="AU2467" i="4" s="1"/>
  <c r="AU2607" i="4" s="1"/>
  <c r="AU2747" i="4" s="1"/>
  <c r="AU2887" i="4" s="1"/>
  <c r="AU3027" i="4" s="1"/>
  <c r="AU3167" i="4" s="1"/>
  <c r="AU3307" i="4" s="1"/>
  <c r="AU3447" i="4" s="1"/>
  <c r="AU3587" i="4" s="1"/>
  <c r="AU3727" i="4" s="1"/>
  <c r="AT228" i="4"/>
  <c r="AT368" i="4" s="1"/>
  <c r="AT508" i="4" s="1"/>
  <c r="AT648" i="4" s="1"/>
  <c r="AT788" i="4" s="1"/>
  <c r="AT928" i="4" s="1"/>
  <c r="AT1068" i="4" s="1"/>
  <c r="AT1208" i="4" s="1"/>
  <c r="AT1348" i="4" s="1"/>
  <c r="AT1488" i="4" s="1"/>
  <c r="AT1628" i="4" s="1"/>
  <c r="AT1768" i="4" s="1"/>
  <c r="AT1908" i="4" s="1"/>
  <c r="AT2048" i="4" s="1"/>
  <c r="AT2188" i="4" s="1"/>
  <c r="AT2328" i="4" s="1"/>
  <c r="AT2468" i="4" s="1"/>
  <c r="AT2608" i="4" s="1"/>
  <c r="AT2748" i="4" s="1"/>
  <c r="AT2888" i="4" s="1"/>
  <c r="AT3028" i="4" s="1"/>
  <c r="AT3168" i="4" s="1"/>
  <c r="AT3308" i="4" s="1"/>
  <c r="AT3448" i="4" s="1"/>
  <c r="AT3588" i="4" s="1"/>
  <c r="AT3728" i="4" s="1"/>
  <c r="AU228" i="4"/>
  <c r="AU368" i="4" s="1"/>
  <c r="AU508" i="4" s="1"/>
  <c r="AU648" i="4" s="1"/>
  <c r="AU788" i="4" s="1"/>
  <c r="AU928" i="4" s="1"/>
  <c r="AU1068" i="4" s="1"/>
  <c r="AU1208" i="4" s="1"/>
  <c r="AU1348" i="4" s="1"/>
  <c r="AU1488" i="4" s="1"/>
  <c r="AU1628" i="4" s="1"/>
  <c r="AU1768" i="4" s="1"/>
  <c r="AU1908" i="4" s="1"/>
  <c r="AU2048" i="4" s="1"/>
  <c r="AU2188" i="4" s="1"/>
  <c r="AU2328" i="4" s="1"/>
  <c r="AU2468" i="4" s="1"/>
  <c r="AU2608" i="4" s="1"/>
  <c r="AU2748" i="4" s="1"/>
  <c r="AU2888" i="4" s="1"/>
  <c r="AU3028" i="4" s="1"/>
  <c r="AU3168" i="4" s="1"/>
  <c r="AU3308" i="4" s="1"/>
  <c r="AU3448" i="4" s="1"/>
  <c r="AU3588" i="4" s="1"/>
  <c r="AU3728" i="4" s="1"/>
  <c r="AT229" i="4"/>
  <c r="AT369" i="4" s="1"/>
  <c r="AT509" i="4" s="1"/>
  <c r="AT649" i="4" s="1"/>
  <c r="AT789" i="4" s="1"/>
  <c r="AT929" i="4" s="1"/>
  <c r="AT1069" i="4" s="1"/>
  <c r="AT1209" i="4" s="1"/>
  <c r="AT1349" i="4" s="1"/>
  <c r="AT1489" i="4" s="1"/>
  <c r="AT1629" i="4" s="1"/>
  <c r="AT1769" i="4" s="1"/>
  <c r="AT1909" i="4" s="1"/>
  <c r="AT2049" i="4" s="1"/>
  <c r="AT2189" i="4" s="1"/>
  <c r="AT2329" i="4" s="1"/>
  <c r="AT2469" i="4" s="1"/>
  <c r="AT2609" i="4" s="1"/>
  <c r="AT2749" i="4" s="1"/>
  <c r="AT2889" i="4" s="1"/>
  <c r="AT3029" i="4" s="1"/>
  <c r="AT3169" i="4" s="1"/>
  <c r="AT3309" i="4" s="1"/>
  <c r="AT3449" i="4" s="1"/>
  <c r="AT3589" i="4" s="1"/>
  <c r="AT3729" i="4" s="1"/>
  <c r="AU229" i="4"/>
  <c r="AU369" i="4" s="1"/>
  <c r="AU509" i="4" s="1"/>
  <c r="AU649" i="4" s="1"/>
  <c r="AU789" i="4" s="1"/>
  <c r="AU929" i="4" s="1"/>
  <c r="AU1069" i="4" s="1"/>
  <c r="AU1209" i="4" s="1"/>
  <c r="AU1349" i="4" s="1"/>
  <c r="AU1489" i="4" s="1"/>
  <c r="AU1629" i="4" s="1"/>
  <c r="AU1769" i="4" s="1"/>
  <c r="AU1909" i="4" s="1"/>
  <c r="AU2049" i="4" s="1"/>
  <c r="AU2189" i="4" s="1"/>
  <c r="AU2329" i="4" s="1"/>
  <c r="AU2469" i="4" s="1"/>
  <c r="AU2609" i="4" s="1"/>
  <c r="AU2749" i="4" s="1"/>
  <c r="AU2889" i="4" s="1"/>
  <c r="AU3029" i="4" s="1"/>
  <c r="AU3169" i="4" s="1"/>
  <c r="AU3309" i="4" s="1"/>
  <c r="AU3449" i="4" s="1"/>
  <c r="AU3589" i="4" s="1"/>
  <c r="AU3729" i="4" s="1"/>
  <c r="AT230" i="4"/>
  <c r="AT370" i="4" s="1"/>
  <c r="AT510" i="4" s="1"/>
  <c r="AT650" i="4" s="1"/>
  <c r="AT790" i="4" s="1"/>
  <c r="AT930" i="4" s="1"/>
  <c r="AT1070" i="4" s="1"/>
  <c r="AT1210" i="4" s="1"/>
  <c r="AT1350" i="4" s="1"/>
  <c r="AT1490" i="4" s="1"/>
  <c r="AT1630" i="4" s="1"/>
  <c r="AT1770" i="4" s="1"/>
  <c r="AT1910" i="4" s="1"/>
  <c r="AT2050" i="4" s="1"/>
  <c r="AT2190" i="4" s="1"/>
  <c r="AT2330" i="4" s="1"/>
  <c r="AT2470" i="4" s="1"/>
  <c r="AT2610" i="4" s="1"/>
  <c r="AT2750" i="4" s="1"/>
  <c r="AT2890" i="4" s="1"/>
  <c r="AT3030" i="4" s="1"/>
  <c r="AT3170" i="4" s="1"/>
  <c r="AT3310" i="4" s="1"/>
  <c r="AT3450" i="4" s="1"/>
  <c r="AT3590" i="4" s="1"/>
  <c r="AT3730" i="4" s="1"/>
  <c r="AU230" i="4"/>
  <c r="AU370" i="4" s="1"/>
  <c r="AU510" i="4" s="1"/>
  <c r="AU650" i="4" s="1"/>
  <c r="AU790" i="4" s="1"/>
  <c r="AU930" i="4" s="1"/>
  <c r="AU1070" i="4" s="1"/>
  <c r="AU1210" i="4" s="1"/>
  <c r="AU1350" i="4" s="1"/>
  <c r="AU1490" i="4" s="1"/>
  <c r="AU1630" i="4" s="1"/>
  <c r="AU1770" i="4" s="1"/>
  <c r="AU1910" i="4" s="1"/>
  <c r="AU2050" i="4" s="1"/>
  <c r="AU2190" i="4" s="1"/>
  <c r="AU2330" i="4" s="1"/>
  <c r="AU2470" i="4" s="1"/>
  <c r="AU2610" i="4" s="1"/>
  <c r="AU2750" i="4" s="1"/>
  <c r="AU2890" i="4" s="1"/>
  <c r="AU3030" i="4" s="1"/>
  <c r="AU3170" i="4" s="1"/>
  <c r="AU3310" i="4" s="1"/>
  <c r="AU3450" i="4" s="1"/>
  <c r="AU3590" i="4" s="1"/>
  <c r="AU3730" i="4" s="1"/>
  <c r="AT231" i="4"/>
  <c r="AT371" i="4" s="1"/>
  <c r="AT511" i="4" s="1"/>
  <c r="AT651" i="4" s="1"/>
  <c r="AT791" i="4" s="1"/>
  <c r="AT931" i="4" s="1"/>
  <c r="AT1071" i="4" s="1"/>
  <c r="AT1211" i="4" s="1"/>
  <c r="AT1351" i="4" s="1"/>
  <c r="AT1491" i="4" s="1"/>
  <c r="AT1631" i="4" s="1"/>
  <c r="AT1771" i="4" s="1"/>
  <c r="AT1911" i="4" s="1"/>
  <c r="AT2051" i="4" s="1"/>
  <c r="AT2191" i="4" s="1"/>
  <c r="AT2331" i="4" s="1"/>
  <c r="AT2471" i="4" s="1"/>
  <c r="AT2611" i="4" s="1"/>
  <c r="AT2751" i="4" s="1"/>
  <c r="AT2891" i="4" s="1"/>
  <c r="AT3031" i="4" s="1"/>
  <c r="AT3171" i="4" s="1"/>
  <c r="AT3311" i="4" s="1"/>
  <c r="AT3451" i="4" s="1"/>
  <c r="AT3591" i="4" s="1"/>
  <c r="AT3731" i="4" s="1"/>
  <c r="AU231" i="4"/>
  <c r="AU371" i="4" s="1"/>
  <c r="AU511" i="4" s="1"/>
  <c r="AU651" i="4" s="1"/>
  <c r="AU791" i="4" s="1"/>
  <c r="AU931" i="4" s="1"/>
  <c r="AU1071" i="4" s="1"/>
  <c r="AU1211" i="4" s="1"/>
  <c r="AU1351" i="4" s="1"/>
  <c r="AU1491" i="4" s="1"/>
  <c r="AU1631" i="4" s="1"/>
  <c r="AU1771" i="4" s="1"/>
  <c r="AU1911" i="4" s="1"/>
  <c r="AU2051" i="4" s="1"/>
  <c r="AU2191" i="4" s="1"/>
  <c r="AU2331" i="4" s="1"/>
  <c r="AU2471" i="4" s="1"/>
  <c r="AU2611" i="4" s="1"/>
  <c r="AU2751" i="4" s="1"/>
  <c r="AU2891" i="4" s="1"/>
  <c r="AU3031" i="4" s="1"/>
  <c r="AU3171" i="4" s="1"/>
  <c r="AU3311" i="4" s="1"/>
  <c r="AU3451" i="4" s="1"/>
  <c r="AU3591" i="4" s="1"/>
  <c r="AU3731" i="4" s="1"/>
  <c r="AT232" i="4"/>
  <c r="AT372" i="4" s="1"/>
  <c r="AT512" i="4" s="1"/>
  <c r="AT652" i="4" s="1"/>
  <c r="AT792" i="4" s="1"/>
  <c r="AT932" i="4" s="1"/>
  <c r="AT1072" i="4" s="1"/>
  <c r="AT1212" i="4" s="1"/>
  <c r="AT1352" i="4" s="1"/>
  <c r="AT1492" i="4" s="1"/>
  <c r="AT1632" i="4" s="1"/>
  <c r="AT1772" i="4" s="1"/>
  <c r="AT1912" i="4" s="1"/>
  <c r="AT2052" i="4" s="1"/>
  <c r="AT2192" i="4" s="1"/>
  <c r="AT2332" i="4" s="1"/>
  <c r="AT2472" i="4" s="1"/>
  <c r="AT2612" i="4" s="1"/>
  <c r="AT2752" i="4" s="1"/>
  <c r="AT2892" i="4" s="1"/>
  <c r="AT3032" i="4" s="1"/>
  <c r="AT3172" i="4" s="1"/>
  <c r="AT3312" i="4" s="1"/>
  <c r="AT3452" i="4" s="1"/>
  <c r="AT3592" i="4" s="1"/>
  <c r="AT3732" i="4" s="1"/>
  <c r="AU232" i="4"/>
  <c r="AU372" i="4" s="1"/>
  <c r="AU512" i="4" s="1"/>
  <c r="AU652" i="4" s="1"/>
  <c r="AU792" i="4" s="1"/>
  <c r="AU932" i="4" s="1"/>
  <c r="AU1072" i="4" s="1"/>
  <c r="AU1212" i="4" s="1"/>
  <c r="AU1352" i="4" s="1"/>
  <c r="AU1492" i="4" s="1"/>
  <c r="AU1632" i="4" s="1"/>
  <c r="AU1772" i="4" s="1"/>
  <c r="AU1912" i="4" s="1"/>
  <c r="AU2052" i="4" s="1"/>
  <c r="AU2192" i="4" s="1"/>
  <c r="AU2332" i="4" s="1"/>
  <c r="AU2472" i="4" s="1"/>
  <c r="AU2612" i="4" s="1"/>
  <c r="AU2752" i="4" s="1"/>
  <c r="AU2892" i="4" s="1"/>
  <c r="AU3032" i="4" s="1"/>
  <c r="AU3172" i="4" s="1"/>
  <c r="AU3312" i="4" s="1"/>
  <c r="AU3452" i="4" s="1"/>
  <c r="AU3592" i="4" s="1"/>
  <c r="AU3732" i="4" s="1"/>
  <c r="AT233" i="4"/>
  <c r="AT373" i="4" s="1"/>
  <c r="AT513" i="4" s="1"/>
  <c r="AT653" i="4" s="1"/>
  <c r="AT793" i="4" s="1"/>
  <c r="AT933" i="4" s="1"/>
  <c r="AT1073" i="4" s="1"/>
  <c r="AT1213" i="4" s="1"/>
  <c r="AT1353" i="4" s="1"/>
  <c r="AT1493" i="4" s="1"/>
  <c r="AT1633" i="4" s="1"/>
  <c r="AT1773" i="4" s="1"/>
  <c r="AT1913" i="4" s="1"/>
  <c r="AT2053" i="4" s="1"/>
  <c r="AT2193" i="4" s="1"/>
  <c r="AT2333" i="4" s="1"/>
  <c r="AT2473" i="4" s="1"/>
  <c r="AT2613" i="4" s="1"/>
  <c r="AT2753" i="4" s="1"/>
  <c r="AT2893" i="4" s="1"/>
  <c r="AT3033" i="4" s="1"/>
  <c r="AT3173" i="4" s="1"/>
  <c r="AT3313" i="4" s="1"/>
  <c r="AT3453" i="4" s="1"/>
  <c r="AT3593" i="4" s="1"/>
  <c r="AT3733" i="4" s="1"/>
  <c r="AU233" i="4"/>
  <c r="AU373" i="4" s="1"/>
  <c r="AU513" i="4" s="1"/>
  <c r="AU653" i="4" s="1"/>
  <c r="AU793" i="4" s="1"/>
  <c r="AU933" i="4" s="1"/>
  <c r="AU1073" i="4" s="1"/>
  <c r="AU1213" i="4" s="1"/>
  <c r="AU1353" i="4" s="1"/>
  <c r="AU1493" i="4" s="1"/>
  <c r="AU1633" i="4" s="1"/>
  <c r="AU1773" i="4" s="1"/>
  <c r="AU1913" i="4" s="1"/>
  <c r="AU2053" i="4" s="1"/>
  <c r="AU2193" i="4" s="1"/>
  <c r="AU2333" i="4" s="1"/>
  <c r="AU2473" i="4" s="1"/>
  <c r="AU2613" i="4" s="1"/>
  <c r="AU2753" i="4" s="1"/>
  <c r="AU2893" i="4" s="1"/>
  <c r="AU3033" i="4" s="1"/>
  <c r="AU3173" i="4" s="1"/>
  <c r="AU3313" i="4" s="1"/>
  <c r="AU3453" i="4" s="1"/>
  <c r="AU3593" i="4" s="1"/>
  <c r="AU3733" i="4" s="1"/>
  <c r="AT234" i="4"/>
  <c r="AT374" i="4" s="1"/>
  <c r="AT514" i="4" s="1"/>
  <c r="AT654" i="4" s="1"/>
  <c r="AT794" i="4" s="1"/>
  <c r="AT934" i="4" s="1"/>
  <c r="AT1074" i="4" s="1"/>
  <c r="AT1214" i="4" s="1"/>
  <c r="AT1354" i="4" s="1"/>
  <c r="AT1494" i="4" s="1"/>
  <c r="AT1634" i="4" s="1"/>
  <c r="AT1774" i="4" s="1"/>
  <c r="AT1914" i="4" s="1"/>
  <c r="AT2054" i="4" s="1"/>
  <c r="AT2194" i="4" s="1"/>
  <c r="AT2334" i="4" s="1"/>
  <c r="AT2474" i="4" s="1"/>
  <c r="AT2614" i="4" s="1"/>
  <c r="AT2754" i="4" s="1"/>
  <c r="AT2894" i="4" s="1"/>
  <c r="AT3034" i="4" s="1"/>
  <c r="AT3174" i="4" s="1"/>
  <c r="AT3314" i="4" s="1"/>
  <c r="AT3454" i="4" s="1"/>
  <c r="AT3594" i="4" s="1"/>
  <c r="AT3734" i="4" s="1"/>
  <c r="AU234" i="4"/>
  <c r="AU374" i="4" s="1"/>
  <c r="AU514" i="4" s="1"/>
  <c r="AU654" i="4" s="1"/>
  <c r="AU794" i="4" s="1"/>
  <c r="AU934" i="4" s="1"/>
  <c r="AU1074" i="4" s="1"/>
  <c r="AU1214" i="4" s="1"/>
  <c r="AU1354" i="4" s="1"/>
  <c r="AU1494" i="4" s="1"/>
  <c r="AU1634" i="4" s="1"/>
  <c r="AU1774" i="4" s="1"/>
  <c r="AU1914" i="4" s="1"/>
  <c r="AU2054" i="4" s="1"/>
  <c r="AU2194" i="4" s="1"/>
  <c r="AU2334" i="4" s="1"/>
  <c r="AU2474" i="4" s="1"/>
  <c r="AU2614" i="4" s="1"/>
  <c r="AU2754" i="4" s="1"/>
  <c r="AU2894" i="4" s="1"/>
  <c r="AU3034" i="4" s="1"/>
  <c r="AU3174" i="4" s="1"/>
  <c r="AU3314" i="4" s="1"/>
  <c r="AU3454" i="4" s="1"/>
  <c r="AU3594" i="4" s="1"/>
  <c r="AU3734" i="4" s="1"/>
  <c r="AT235" i="4"/>
  <c r="AT375" i="4" s="1"/>
  <c r="AT515" i="4" s="1"/>
  <c r="AT655" i="4" s="1"/>
  <c r="AT795" i="4" s="1"/>
  <c r="AT935" i="4" s="1"/>
  <c r="AT1075" i="4" s="1"/>
  <c r="AT1215" i="4" s="1"/>
  <c r="AT1355" i="4" s="1"/>
  <c r="AT1495" i="4" s="1"/>
  <c r="AT1635" i="4" s="1"/>
  <c r="AT1775" i="4" s="1"/>
  <c r="AT1915" i="4" s="1"/>
  <c r="AT2055" i="4" s="1"/>
  <c r="AT2195" i="4" s="1"/>
  <c r="AT2335" i="4" s="1"/>
  <c r="AT2475" i="4" s="1"/>
  <c r="AT2615" i="4" s="1"/>
  <c r="AT2755" i="4" s="1"/>
  <c r="AT2895" i="4" s="1"/>
  <c r="AT3035" i="4" s="1"/>
  <c r="AT3175" i="4" s="1"/>
  <c r="AT3315" i="4" s="1"/>
  <c r="AT3455" i="4" s="1"/>
  <c r="AT3595" i="4" s="1"/>
  <c r="AT3735" i="4" s="1"/>
  <c r="AU235" i="4"/>
  <c r="AU375" i="4" s="1"/>
  <c r="AU515" i="4" s="1"/>
  <c r="AU655" i="4" s="1"/>
  <c r="AU795" i="4" s="1"/>
  <c r="AU935" i="4" s="1"/>
  <c r="AU1075" i="4" s="1"/>
  <c r="AU1215" i="4" s="1"/>
  <c r="AU1355" i="4" s="1"/>
  <c r="AU1495" i="4" s="1"/>
  <c r="AU1635" i="4" s="1"/>
  <c r="AU1775" i="4" s="1"/>
  <c r="AU1915" i="4" s="1"/>
  <c r="AU2055" i="4" s="1"/>
  <c r="AU2195" i="4" s="1"/>
  <c r="AU2335" i="4" s="1"/>
  <c r="AU2475" i="4" s="1"/>
  <c r="AU2615" i="4" s="1"/>
  <c r="AU2755" i="4" s="1"/>
  <c r="AU2895" i="4" s="1"/>
  <c r="AU3035" i="4" s="1"/>
  <c r="AU3175" i="4" s="1"/>
  <c r="AU3315" i="4" s="1"/>
  <c r="AU3455" i="4" s="1"/>
  <c r="AU3595" i="4" s="1"/>
  <c r="AU3735" i="4" s="1"/>
  <c r="AT236" i="4"/>
  <c r="AT376" i="4" s="1"/>
  <c r="AT516" i="4" s="1"/>
  <c r="AT656" i="4" s="1"/>
  <c r="AT796" i="4" s="1"/>
  <c r="AT936" i="4" s="1"/>
  <c r="AT1076" i="4" s="1"/>
  <c r="AT1216" i="4" s="1"/>
  <c r="AT1356" i="4" s="1"/>
  <c r="AT1496" i="4" s="1"/>
  <c r="AT1636" i="4" s="1"/>
  <c r="AT1776" i="4" s="1"/>
  <c r="AT1916" i="4" s="1"/>
  <c r="AT2056" i="4" s="1"/>
  <c r="AT2196" i="4" s="1"/>
  <c r="AT2336" i="4" s="1"/>
  <c r="AT2476" i="4" s="1"/>
  <c r="AT2616" i="4" s="1"/>
  <c r="AT2756" i="4" s="1"/>
  <c r="AT2896" i="4" s="1"/>
  <c r="AT3036" i="4" s="1"/>
  <c r="AT3176" i="4" s="1"/>
  <c r="AT3316" i="4" s="1"/>
  <c r="AT3456" i="4" s="1"/>
  <c r="AT3596" i="4" s="1"/>
  <c r="AT3736" i="4" s="1"/>
  <c r="AU236" i="4"/>
  <c r="AU376" i="4" s="1"/>
  <c r="AU516" i="4" s="1"/>
  <c r="AU656" i="4" s="1"/>
  <c r="AU796" i="4" s="1"/>
  <c r="AU936" i="4" s="1"/>
  <c r="AU1076" i="4" s="1"/>
  <c r="AU1216" i="4" s="1"/>
  <c r="AU1356" i="4" s="1"/>
  <c r="AU1496" i="4" s="1"/>
  <c r="AU1636" i="4" s="1"/>
  <c r="AU1776" i="4" s="1"/>
  <c r="AU1916" i="4" s="1"/>
  <c r="AU2056" i="4" s="1"/>
  <c r="AU2196" i="4" s="1"/>
  <c r="AU2336" i="4" s="1"/>
  <c r="AU2476" i="4" s="1"/>
  <c r="AU2616" i="4" s="1"/>
  <c r="AU2756" i="4" s="1"/>
  <c r="AU2896" i="4" s="1"/>
  <c r="AU3036" i="4" s="1"/>
  <c r="AU3176" i="4" s="1"/>
  <c r="AU3316" i="4" s="1"/>
  <c r="AU3456" i="4" s="1"/>
  <c r="AU3596" i="4" s="1"/>
  <c r="AU3736" i="4" s="1"/>
  <c r="AT237" i="4"/>
  <c r="AT377" i="4" s="1"/>
  <c r="AT517" i="4" s="1"/>
  <c r="AT657" i="4" s="1"/>
  <c r="AT797" i="4" s="1"/>
  <c r="AT937" i="4" s="1"/>
  <c r="AT1077" i="4" s="1"/>
  <c r="AT1217" i="4" s="1"/>
  <c r="AT1357" i="4" s="1"/>
  <c r="AT1497" i="4" s="1"/>
  <c r="AT1637" i="4" s="1"/>
  <c r="AT1777" i="4" s="1"/>
  <c r="AT1917" i="4" s="1"/>
  <c r="AT2057" i="4" s="1"/>
  <c r="AT2197" i="4" s="1"/>
  <c r="AT2337" i="4" s="1"/>
  <c r="AT2477" i="4" s="1"/>
  <c r="AT2617" i="4" s="1"/>
  <c r="AT2757" i="4" s="1"/>
  <c r="AT2897" i="4" s="1"/>
  <c r="AT3037" i="4" s="1"/>
  <c r="AT3177" i="4" s="1"/>
  <c r="AT3317" i="4" s="1"/>
  <c r="AT3457" i="4" s="1"/>
  <c r="AT3597" i="4" s="1"/>
  <c r="AT3737" i="4" s="1"/>
  <c r="AU237" i="4"/>
  <c r="AU377" i="4" s="1"/>
  <c r="AU517" i="4" s="1"/>
  <c r="AU657" i="4" s="1"/>
  <c r="AU797" i="4" s="1"/>
  <c r="AU937" i="4" s="1"/>
  <c r="AU1077" i="4" s="1"/>
  <c r="AU1217" i="4" s="1"/>
  <c r="AU1357" i="4" s="1"/>
  <c r="AU1497" i="4" s="1"/>
  <c r="AU1637" i="4" s="1"/>
  <c r="AU1777" i="4" s="1"/>
  <c r="AU1917" i="4" s="1"/>
  <c r="AU2057" i="4" s="1"/>
  <c r="AU2197" i="4" s="1"/>
  <c r="AU2337" i="4" s="1"/>
  <c r="AU2477" i="4" s="1"/>
  <c r="AU2617" i="4" s="1"/>
  <c r="AU2757" i="4" s="1"/>
  <c r="AU2897" i="4" s="1"/>
  <c r="AU3037" i="4" s="1"/>
  <c r="AU3177" i="4" s="1"/>
  <c r="AU3317" i="4" s="1"/>
  <c r="AU3457" i="4" s="1"/>
  <c r="AU3597" i="4" s="1"/>
  <c r="AU3737" i="4" s="1"/>
  <c r="AT238" i="4"/>
  <c r="AT378" i="4" s="1"/>
  <c r="AT518" i="4" s="1"/>
  <c r="AT658" i="4" s="1"/>
  <c r="AT798" i="4" s="1"/>
  <c r="AT938" i="4" s="1"/>
  <c r="AT1078" i="4" s="1"/>
  <c r="AT1218" i="4" s="1"/>
  <c r="AT1358" i="4" s="1"/>
  <c r="AT1498" i="4" s="1"/>
  <c r="AT1638" i="4" s="1"/>
  <c r="AT1778" i="4" s="1"/>
  <c r="AT1918" i="4" s="1"/>
  <c r="AT2058" i="4" s="1"/>
  <c r="AT2198" i="4" s="1"/>
  <c r="AT2338" i="4" s="1"/>
  <c r="AT2478" i="4" s="1"/>
  <c r="AT2618" i="4" s="1"/>
  <c r="AT2758" i="4" s="1"/>
  <c r="AT2898" i="4" s="1"/>
  <c r="AT3038" i="4" s="1"/>
  <c r="AT3178" i="4" s="1"/>
  <c r="AT3318" i="4" s="1"/>
  <c r="AT3458" i="4" s="1"/>
  <c r="AT3598" i="4" s="1"/>
  <c r="AT3738" i="4" s="1"/>
  <c r="AU238" i="4"/>
  <c r="AU378" i="4" s="1"/>
  <c r="AU518" i="4" s="1"/>
  <c r="AU658" i="4" s="1"/>
  <c r="AU798" i="4" s="1"/>
  <c r="AU938" i="4" s="1"/>
  <c r="AU1078" i="4" s="1"/>
  <c r="AU1218" i="4" s="1"/>
  <c r="AU1358" i="4" s="1"/>
  <c r="AU1498" i="4" s="1"/>
  <c r="AU1638" i="4" s="1"/>
  <c r="AU1778" i="4" s="1"/>
  <c r="AU1918" i="4" s="1"/>
  <c r="AU2058" i="4" s="1"/>
  <c r="AU2198" i="4" s="1"/>
  <c r="AU2338" i="4" s="1"/>
  <c r="AU2478" i="4" s="1"/>
  <c r="AU2618" i="4" s="1"/>
  <c r="AU2758" i="4" s="1"/>
  <c r="AU2898" i="4" s="1"/>
  <c r="AU3038" i="4" s="1"/>
  <c r="AU3178" i="4" s="1"/>
  <c r="AU3318" i="4" s="1"/>
  <c r="AU3458" i="4" s="1"/>
  <c r="AU3598" i="4" s="1"/>
  <c r="AU3738" i="4" s="1"/>
  <c r="AT239" i="4"/>
  <c r="AT379" i="4" s="1"/>
  <c r="AT519" i="4" s="1"/>
  <c r="AT659" i="4" s="1"/>
  <c r="AT799" i="4" s="1"/>
  <c r="AT939" i="4" s="1"/>
  <c r="AT1079" i="4" s="1"/>
  <c r="AT1219" i="4" s="1"/>
  <c r="AT1359" i="4" s="1"/>
  <c r="AT1499" i="4" s="1"/>
  <c r="AT1639" i="4" s="1"/>
  <c r="AT1779" i="4" s="1"/>
  <c r="AT1919" i="4" s="1"/>
  <c r="AT2059" i="4" s="1"/>
  <c r="AT2199" i="4" s="1"/>
  <c r="AT2339" i="4" s="1"/>
  <c r="AT2479" i="4" s="1"/>
  <c r="AT2619" i="4" s="1"/>
  <c r="AT2759" i="4" s="1"/>
  <c r="AT2899" i="4" s="1"/>
  <c r="AT3039" i="4" s="1"/>
  <c r="AT3179" i="4" s="1"/>
  <c r="AT3319" i="4" s="1"/>
  <c r="AT3459" i="4" s="1"/>
  <c r="AT3599" i="4" s="1"/>
  <c r="AT3739" i="4" s="1"/>
  <c r="AU239" i="4"/>
  <c r="AU379" i="4" s="1"/>
  <c r="AU519" i="4" s="1"/>
  <c r="AU659" i="4" s="1"/>
  <c r="AU799" i="4" s="1"/>
  <c r="AU939" i="4" s="1"/>
  <c r="AU1079" i="4" s="1"/>
  <c r="AU1219" i="4" s="1"/>
  <c r="AU1359" i="4" s="1"/>
  <c r="AU1499" i="4" s="1"/>
  <c r="AU1639" i="4" s="1"/>
  <c r="AU1779" i="4" s="1"/>
  <c r="AU1919" i="4" s="1"/>
  <c r="AU2059" i="4" s="1"/>
  <c r="AU2199" i="4" s="1"/>
  <c r="AU2339" i="4" s="1"/>
  <c r="AU2479" i="4" s="1"/>
  <c r="AU2619" i="4" s="1"/>
  <c r="AU2759" i="4" s="1"/>
  <c r="AU2899" i="4" s="1"/>
  <c r="AU3039" i="4" s="1"/>
  <c r="AU3179" i="4" s="1"/>
  <c r="AU3319" i="4" s="1"/>
  <c r="AU3459" i="4" s="1"/>
  <c r="AU3599" i="4" s="1"/>
  <c r="AU3739" i="4" s="1"/>
  <c r="AT240" i="4"/>
  <c r="AT380" i="4" s="1"/>
  <c r="AT520" i="4" s="1"/>
  <c r="AT660" i="4" s="1"/>
  <c r="AT800" i="4" s="1"/>
  <c r="AT940" i="4" s="1"/>
  <c r="AT1080" i="4" s="1"/>
  <c r="AT1220" i="4" s="1"/>
  <c r="AT1360" i="4" s="1"/>
  <c r="AT1500" i="4" s="1"/>
  <c r="AT1640" i="4" s="1"/>
  <c r="AT1780" i="4" s="1"/>
  <c r="AT1920" i="4" s="1"/>
  <c r="AT2060" i="4" s="1"/>
  <c r="AT2200" i="4" s="1"/>
  <c r="AT2340" i="4" s="1"/>
  <c r="AT2480" i="4" s="1"/>
  <c r="AT2620" i="4" s="1"/>
  <c r="AT2760" i="4" s="1"/>
  <c r="AT2900" i="4" s="1"/>
  <c r="AT3040" i="4" s="1"/>
  <c r="AT3180" i="4" s="1"/>
  <c r="AT3320" i="4" s="1"/>
  <c r="AT3460" i="4" s="1"/>
  <c r="AT3600" i="4" s="1"/>
  <c r="AT3740" i="4" s="1"/>
  <c r="AU240" i="4"/>
  <c r="AU380" i="4" s="1"/>
  <c r="AU520" i="4" s="1"/>
  <c r="AU660" i="4" s="1"/>
  <c r="AU800" i="4" s="1"/>
  <c r="AU940" i="4" s="1"/>
  <c r="AU1080" i="4" s="1"/>
  <c r="AU1220" i="4" s="1"/>
  <c r="AU1360" i="4" s="1"/>
  <c r="AU1500" i="4" s="1"/>
  <c r="AU1640" i="4" s="1"/>
  <c r="AU1780" i="4" s="1"/>
  <c r="AU1920" i="4" s="1"/>
  <c r="AU2060" i="4" s="1"/>
  <c r="AU2200" i="4" s="1"/>
  <c r="AU2340" i="4" s="1"/>
  <c r="AU2480" i="4" s="1"/>
  <c r="AU2620" i="4" s="1"/>
  <c r="AU2760" i="4" s="1"/>
  <c r="AU2900" i="4" s="1"/>
  <c r="AU3040" i="4" s="1"/>
  <c r="AU3180" i="4" s="1"/>
  <c r="AU3320" i="4" s="1"/>
  <c r="AU3460" i="4" s="1"/>
  <c r="AU3600" i="4" s="1"/>
  <c r="AU3740" i="4" s="1"/>
  <c r="AT241" i="4"/>
  <c r="AT381" i="4" s="1"/>
  <c r="AT521" i="4" s="1"/>
  <c r="AT661" i="4" s="1"/>
  <c r="AT801" i="4" s="1"/>
  <c r="AT941" i="4" s="1"/>
  <c r="AT1081" i="4" s="1"/>
  <c r="AT1221" i="4" s="1"/>
  <c r="AT1361" i="4" s="1"/>
  <c r="AT1501" i="4" s="1"/>
  <c r="AT1641" i="4" s="1"/>
  <c r="AT1781" i="4" s="1"/>
  <c r="AT1921" i="4" s="1"/>
  <c r="AT2061" i="4" s="1"/>
  <c r="AT2201" i="4" s="1"/>
  <c r="AT2341" i="4" s="1"/>
  <c r="AT2481" i="4" s="1"/>
  <c r="AT2621" i="4" s="1"/>
  <c r="AT2761" i="4" s="1"/>
  <c r="AT2901" i="4" s="1"/>
  <c r="AT3041" i="4" s="1"/>
  <c r="AT3181" i="4" s="1"/>
  <c r="AT3321" i="4" s="1"/>
  <c r="AT3461" i="4" s="1"/>
  <c r="AT3601" i="4" s="1"/>
  <c r="AT3741" i="4" s="1"/>
  <c r="AU241" i="4"/>
  <c r="AU381" i="4" s="1"/>
  <c r="AU521" i="4" s="1"/>
  <c r="AU661" i="4" s="1"/>
  <c r="AU801" i="4" s="1"/>
  <c r="AU941" i="4" s="1"/>
  <c r="AU1081" i="4" s="1"/>
  <c r="AU1221" i="4" s="1"/>
  <c r="AU1361" i="4" s="1"/>
  <c r="AU1501" i="4" s="1"/>
  <c r="AU1641" i="4" s="1"/>
  <c r="AU1781" i="4" s="1"/>
  <c r="AU1921" i="4" s="1"/>
  <c r="AU2061" i="4" s="1"/>
  <c r="AU2201" i="4" s="1"/>
  <c r="AU2341" i="4" s="1"/>
  <c r="AU2481" i="4" s="1"/>
  <c r="AU2621" i="4" s="1"/>
  <c r="AU2761" i="4" s="1"/>
  <c r="AU2901" i="4" s="1"/>
  <c r="AU3041" i="4" s="1"/>
  <c r="AU3181" i="4" s="1"/>
  <c r="AU3321" i="4" s="1"/>
  <c r="AU3461" i="4" s="1"/>
  <c r="AU3601" i="4" s="1"/>
  <c r="AU3741" i="4" s="1"/>
  <c r="AT242" i="4"/>
  <c r="AT382" i="4" s="1"/>
  <c r="AT522" i="4" s="1"/>
  <c r="AT662" i="4" s="1"/>
  <c r="AT802" i="4" s="1"/>
  <c r="AT942" i="4" s="1"/>
  <c r="AT1082" i="4" s="1"/>
  <c r="AT1222" i="4" s="1"/>
  <c r="AT1362" i="4" s="1"/>
  <c r="AT1502" i="4" s="1"/>
  <c r="AT1642" i="4" s="1"/>
  <c r="AT1782" i="4" s="1"/>
  <c r="AT1922" i="4" s="1"/>
  <c r="AT2062" i="4" s="1"/>
  <c r="AT2202" i="4" s="1"/>
  <c r="AT2342" i="4" s="1"/>
  <c r="AT2482" i="4" s="1"/>
  <c r="AT2622" i="4" s="1"/>
  <c r="AT2762" i="4" s="1"/>
  <c r="AT2902" i="4" s="1"/>
  <c r="AT3042" i="4" s="1"/>
  <c r="AT3182" i="4" s="1"/>
  <c r="AT3322" i="4" s="1"/>
  <c r="AT3462" i="4" s="1"/>
  <c r="AT3602" i="4" s="1"/>
  <c r="AT3742" i="4" s="1"/>
  <c r="AU242" i="4"/>
  <c r="AU382" i="4" s="1"/>
  <c r="AU522" i="4" s="1"/>
  <c r="AU662" i="4" s="1"/>
  <c r="AU802" i="4" s="1"/>
  <c r="AU942" i="4" s="1"/>
  <c r="AU1082" i="4" s="1"/>
  <c r="AU1222" i="4" s="1"/>
  <c r="AU1362" i="4" s="1"/>
  <c r="AU1502" i="4" s="1"/>
  <c r="AU1642" i="4" s="1"/>
  <c r="AU1782" i="4" s="1"/>
  <c r="AU1922" i="4" s="1"/>
  <c r="AU2062" i="4" s="1"/>
  <c r="AU2202" i="4" s="1"/>
  <c r="AU2342" i="4" s="1"/>
  <c r="AU2482" i="4" s="1"/>
  <c r="AU2622" i="4" s="1"/>
  <c r="AU2762" i="4" s="1"/>
  <c r="AU2902" i="4" s="1"/>
  <c r="AU3042" i="4" s="1"/>
  <c r="AU3182" i="4" s="1"/>
  <c r="AU3322" i="4" s="1"/>
  <c r="AU3462" i="4" s="1"/>
  <c r="AU3602" i="4" s="1"/>
  <c r="AU3742" i="4" s="1"/>
  <c r="AT243" i="4"/>
  <c r="AT383" i="4" s="1"/>
  <c r="AT523" i="4" s="1"/>
  <c r="AT663" i="4" s="1"/>
  <c r="AT803" i="4" s="1"/>
  <c r="AT943" i="4" s="1"/>
  <c r="AT1083" i="4" s="1"/>
  <c r="AT1223" i="4" s="1"/>
  <c r="AT1363" i="4" s="1"/>
  <c r="AT1503" i="4" s="1"/>
  <c r="AT1643" i="4" s="1"/>
  <c r="AT1783" i="4" s="1"/>
  <c r="AT1923" i="4" s="1"/>
  <c r="AT2063" i="4" s="1"/>
  <c r="AT2203" i="4" s="1"/>
  <c r="AT2343" i="4" s="1"/>
  <c r="AT2483" i="4" s="1"/>
  <c r="AT2623" i="4" s="1"/>
  <c r="AT2763" i="4" s="1"/>
  <c r="AT2903" i="4" s="1"/>
  <c r="AT3043" i="4" s="1"/>
  <c r="AT3183" i="4" s="1"/>
  <c r="AT3323" i="4" s="1"/>
  <c r="AT3463" i="4" s="1"/>
  <c r="AT3603" i="4" s="1"/>
  <c r="AT3743" i="4" s="1"/>
  <c r="AU243" i="4"/>
  <c r="AU383" i="4" s="1"/>
  <c r="AU523" i="4" s="1"/>
  <c r="AU663" i="4" s="1"/>
  <c r="AU803" i="4" s="1"/>
  <c r="AU943" i="4" s="1"/>
  <c r="AU1083" i="4" s="1"/>
  <c r="AU1223" i="4" s="1"/>
  <c r="AU1363" i="4" s="1"/>
  <c r="AU1503" i="4" s="1"/>
  <c r="AU1643" i="4" s="1"/>
  <c r="AU1783" i="4" s="1"/>
  <c r="AU1923" i="4" s="1"/>
  <c r="AU2063" i="4" s="1"/>
  <c r="AU2203" i="4" s="1"/>
  <c r="AU2343" i="4" s="1"/>
  <c r="AU2483" i="4" s="1"/>
  <c r="AU2623" i="4" s="1"/>
  <c r="AU2763" i="4" s="1"/>
  <c r="AU2903" i="4" s="1"/>
  <c r="AU3043" i="4" s="1"/>
  <c r="AU3183" i="4" s="1"/>
  <c r="AU3323" i="4" s="1"/>
  <c r="AU3463" i="4" s="1"/>
  <c r="AU3603" i="4" s="1"/>
  <c r="AU3743" i="4" s="1"/>
  <c r="AT244" i="4"/>
  <c r="AT384" i="4" s="1"/>
  <c r="AT524" i="4" s="1"/>
  <c r="AT664" i="4" s="1"/>
  <c r="AT804" i="4" s="1"/>
  <c r="AT944" i="4" s="1"/>
  <c r="AT1084" i="4" s="1"/>
  <c r="AT1224" i="4" s="1"/>
  <c r="AT1364" i="4" s="1"/>
  <c r="AT1504" i="4" s="1"/>
  <c r="AT1644" i="4" s="1"/>
  <c r="AT1784" i="4" s="1"/>
  <c r="AT1924" i="4" s="1"/>
  <c r="AT2064" i="4" s="1"/>
  <c r="AT2204" i="4" s="1"/>
  <c r="AT2344" i="4" s="1"/>
  <c r="AT2484" i="4" s="1"/>
  <c r="AT2624" i="4" s="1"/>
  <c r="AT2764" i="4" s="1"/>
  <c r="AT2904" i="4" s="1"/>
  <c r="AT3044" i="4" s="1"/>
  <c r="AT3184" i="4" s="1"/>
  <c r="AT3324" i="4" s="1"/>
  <c r="AT3464" i="4" s="1"/>
  <c r="AT3604" i="4" s="1"/>
  <c r="AT3744" i="4" s="1"/>
  <c r="AU244" i="4"/>
  <c r="AU384" i="4" s="1"/>
  <c r="AU524" i="4" s="1"/>
  <c r="AU664" i="4" s="1"/>
  <c r="AU804" i="4" s="1"/>
  <c r="AU944" i="4" s="1"/>
  <c r="AU1084" i="4" s="1"/>
  <c r="AU1224" i="4" s="1"/>
  <c r="AU1364" i="4" s="1"/>
  <c r="AU1504" i="4" s="1"/>
  <c r="AU1644" i="4" s="1"/>
  <c r="AU1784" i="4" s="1"/>
  <c r="AU1924" i="4" s="1"/>
  <c r="AU2064" i="4" s="1"/>
  <c r="AU2204" i="4" s="1"/>
  <c r="AU2344" i="4" s="1"/>
  <c r="AU2484" i="4" s="1"/>
  <c r="AU2624" i="4" s="1"/>
  <c r="AU2764" i="4" s="1"/>
  <c r="AU2904" i="4" s="1"/>
  <c r="AU3044" i="4" s="1"/>
  <c r="AU3184" i="4" s="1"/>
  <c r="AU3324" i="4" s="1"/>
  <c r="AU3464" i="4" s="1"/>
  <c r="AU3604" i="4" s="1"/>
  <c r="AU3744" i="4" s="1"/>
  <c r="AT245" i="4"/>
  <c r="AT385" i="4" s="1"/>
  <c r="AT525" i="4" s="1"/>
  <c r="AT665" i="4" s="1"/>
  <c r="AT805" i="4" s="1"/>
  <c r="AT945" i="4" s="1"/>
  <c r="AT1085" i="4" s="1"/>
  <c r="AT1225" i="4" s="1"/>
  <c r="AT1365" i="4" s="1"/>
  <c r="AT1505" i="4" s="1"/>
  <c r="AT1645" i="4" s="1"/>
  <c r="AT1785" i="4" s="1"/>
  <c r="AT1925" i="4" s="1"/>
  <c r="AT2065" i="4" s="1"/>
  <c r="AT2205" i="4" s="1"/>
  <c r="AT2345" i="4" s="1"/>
  <c r="AT2485" i="4" s="1"/>
  <c r="AT2625" i="4" s="1"/>
  <c r="AT2765" i="4" s="1"/>
  <c r="AT2905" i="4" s="1"/>
  <c r="AT3045" i="4" s="1"/>
  <c r="AT3185" i="4" s="1"/>
  <c r="AT3325" i="4" s="1"/>
  <c r="AT3465" i="4" s="1"/>
  <c r="AT3605" i="4" s="1"/>
  <c r="AT3745" i="4" s="1"/>
  <c r="AU245" i="4"/>
  <c r="AU385" i="4" s="1"/>
  <c r="AU525" i="4" s="1"/>
  <c r="AU665" i="4" s="1"/>
  <c r="AU805" i="4" s="1"/>
  <c r="AU945" i="4" s="1"/>
  <c r="AU1085" i="4" s="1"/>
  <c r="AU1225" i="4" s="1"/>
  <c r="AU1365" i="4" s="1"/>
  <c r="AU1505" i="4" s="1"/>
  <c r="AU1645" i="4" s="1"/>
  <c r="AU1785" i="4" s="1"/>
  <c r="AU1925" i="4" s="1"/>
  <c r="AU2065" i="4" s="1"/>
  <c r="AU2205" i="4" s="1"/>
  <c r="AU2345" i="4" s="1"/>
  <c r="AU2485" i="4" s="1"/>
  <c r="AU2625" i="4" s="1"/>
  <c r="AU2765" i="4" s="1"/>
  <c r="AU2905" i="4" s="1"/>
  <c r="AU3045" i="4" s="1"/>
  <c r="AU3185" i="4" s="1"/>
  <c r="AU3325" i="4" s="1"/>
  <c r="AU3465" i="4" s="1"/>
  <c r="AU3605" i="4" s="1"/>
  <c r="AU3745" i="4" s="1"/>
  <c r="AT246" i="4"/>
  <c r="AT386" i="4" s="1"/>
  <c r="AT526" i="4" s="1"/>
  <c r="AT666" i="4" s="1"/>
  <c r="AT806" i="4" s="1"/>
  <c r="AT946" i="4" s="1"/>
  <c r="AT1086" i="4" s="1"/>
  <c r="AT1226" i="4" s="1"/>
  <c r="AT1366" i="4" s="1"/>
  <c r="AT1506" i="4" s="1"/>
  <c r="AT1646" i="4" s="1"/>
  <c r="AT1786" i="4" s="1"/>
  <c r="AT1926" i="4" s="1"/>
  <c r="AT2066" i="4" s="1"/>
  <c r="AT2206" i="4" s="1"/>
  <c r="AT2346" i="4" s="1"/>
  <c r="AT2486" i="4" s="1"/>
  <c r="AT2626" i="4" s="1"/>
  <c r="AT2766" i="4" s="1"/>
  <c r="AT2906" i="4" s="1"/>
  <c r="AT3046" i="4" s="1"/>
  <c r="AT3186" i="4" s="1"/>
  <c r="AT3326" i="4" s="1"/>
  <c r="AT3466" i="4" s="1"/>
  <c r="AT3606" i="4" s="1"/>
  <c r="AT3746" i="4" s="1"/>
  <c r="AU246" i="4"/>
  <c r="AU386" i="4" s="1"/>
  <c r="AU526" i="4" s="1"/>
  <c r="AU666" i="4" s="1"/>
  <c r="AU806" i="4" s="1"/>
  <c r="AU946" i="4" s="1"/>
  <c r="AU1086" i="4" s="1"/>
  <c r="AU1226" i="4" s="1"/>
  <c r="AU1366" i="4" s="1"/>
  <c r="AU1506" i="4" s="1"/>
  <c r="AU1646" i="4" s="1"/>
  <c r="AU1786" i="4" s="1"/>
  <c r="AU1926" i="4" s="1"/>
  <c r="AU2066" i="4" s="1"/>
  <c r="AU2206" i="4" s="1"/>
  <c r="AU2346" i="4" s="1"/>
  <c r="AU2486" i="4" s="1"/>
  <c r="AU2626" i="4" s="1"/>
  <c r="AU2766" i="4" s="1"/>
  <c r="AU2906" i="4" s="1"/>
  <c r="AU3046" i="4" s="1"/>
  <c r="AU3186" i="4" s="1"/>
  <c r="AU3326" i="4" s="1"/>
  <c r="AU3466" i="4" s="1"/>
  <c r="AU3606" i="4" s="1"/>
  <c r="AU3746" i="4" s="1"/>
  <c r="AT247" i="4"/>
  <c r="AT387" i="4" s="1"/>
  <c r="AT527" i="4" s="1"/>
  <c r="AT667" i="4" s="1"/>
  <c r="AT807" i="4" s="1"/>
  <c r="AT947" i="4" s="1"/>
  <c r="AT1087" i="4" s="1"/>
  <c r="AT1227" i="4" s="1"/>
  <c r="AT1367" i="4" s="1"/>
  <c r="AT1507" i="4" s="1"/>
  <c r="AT1647" i="4" s="1"/>
  <c r="AT1787" i="4" s="1"/>
  <c r="AT1927" i="4" s="1"/>
  <c r="AT2067" i="4" s="1"/>
  <c r="AT2207" i="4" s="1"/>
  <c r="AT2347" i="4" s="1"/>
  <c r="AT2487" i="4" s="1"/>
  <c r="AT2627" i="4" s="1"/>
  <c r="AT2767" i="4" s="1"/>
  <c r="AT2907" i="4" s="1"/>
  <c r="AT3047" i="4" s="1"/>
  <c r="AT3187" i="4" s="1"/>
  <c r="AT3327" i="4" s="1"/>
  <c r="AT3467" i="4" s="1"/>
  <c r="AT3607" i="4" s="1"/>
  <c r="AT3747" i="4" s="1"/>
  <c r="AU247" i="4"/>
  <c r="AU387" i="4" s="1"/>
  <c r="AU527" i="4" s="1"/>
  <c r="AU667" i="4" s="1"/>
  <c r="AU807" i="4" s="1"/>
  <c r="AU947" i="4" s="1"/>
  <c r="AU1087" i="4" s="1"/>
  <c r="AU1227" i="4" s="1"/>
  <c r="AU1367" i="4" s="1"/>
  <c r="AU1507" i="4" s="1"/>
  <c r="AU1647" i="4" s="1"/>
  <c r="AU1787" i="4" s="1"/>
  <c r="AU1927" i="4" s="1"/>
  <c r="AU2067" i="4" s="1"/>
  <c r="AU2207" i="4" s="1"/>
  <c r="AU2347" i="4" s="1"/>
  <c r="AU2487" i="4" s="1"/>
  <c r="AU2627" i="4" s="1"/>
  <c r="AU2767" i="4" s="1"/>
  <c r="AU2907" i="4" s="1"/>
  <c r="AU3047" i="4" s="1"/>
  <c r="AU3187" i="4" s="1"/>
  <c r="AU3327" i="4" s="1"/>
  <c r="AU3467" i="4" s="1"/>
  <c r="AU3607" i="4" s="1"/>
  <c r="AU3747" i="4" s="1"/>
  <c r="AT248" i="4"/>
  <c r="AT388" i="4" s="1"/>
  <c r="AT528" i="4" s="1"/>
  <c r="AT668" i="4" s="1"/>
  <c r="AT808" i="4" s="1"/>
  <c r="AT948" i="4" s="1"/>
  <c r="AT1088" i="4" s="1"/>
  <c r="AT1228" i="4" s="1"/>
  <c r="AT1368" i="4" s="1"/>
  <c r="AT1508" i="4" s="1"/>
  <c r="AT1648" i="4" s="1"/>
  <c r="AT1788" i="4" s="1"/>
  <c r="AT1928" i="4" s="1"/>
  <c r="AT2068" i="4" s="1"/>
  <c r="AT2208" i="4" s="1"/>
  <c r="AT2348" i="4" s="1"/>
  <c r="AT2488" i="4" s="1"/>
  <c r="AT2628" i="4" s="1"/>
  <c r="AT2768" i="4" s="1"/>
  <c r="AT2908" i="4" s="1"/>
  <c r="AT3048" i="4" s="1"/>
  <c r="AT3188" i="4" s="1"/>
  <c r="AT3328" i="4" s="1"/>
  <c r="AT3468" i="4" s="1"/>
  <c r="AT3608" i="4" s="1"/>
  <c r="AT3748" i="4" s="1"/>
  <c r="AU248" i="4"/>
  <c r="AU388" i="4" s="1"/>
  <c r="AU528" i="4" s="1"/>
  <c r="AU668" i="4" s="1"/>
  <c r="AU808" i="4" s="1"/>
  <c r="AU948" i="4" s="1"/>
  <c r="AU1088" i="4" s="1"/>
  <c r="AU1228" i="4" s="1"/>
  <c r="AU1368" i="4" s="1"/>
  <c r="AU1508" i="4" s="1"/>
  <c r="AU1648" i="4" s="1"/>
  <c r="AU1788" i="4" s="1"/>
  <c r="AU1928" i="4" s="1"/>
  <c r="AU2068" i="4" s="1"/>
  <c r="AU2208" i="4" s="1"/>
  <c r="AU2348" i="4" s="1"/>
  <c r="AU2488" i="4" s="1"/>
  <c r="AU2628" i="4" s="1"/>
  <c r="AU2768" i="4" s="1"/>
  <c r="AU2908" i="4" s="1"/>
  <c r="AU3048" i="4" s="1"/>
  <c r="AU3188" i="4" s="1"/>
  <c r="AU3328" i="4" s="1"/>
  <c r="AU3468" i="4" s="1"/>
  <c r="AU3608" i="4" s="1"/>
  <c r="AU3748" i="4" s="1"/>
  <c r="AT249" i="4"/>
  <c r="AT389" i="4" s="1"/>
  <c r="AT529" i="4" s="1"/>
  <c r="AT669" i="4" s="1"/>
  <c r="AT809" i="4" s="1"/>
  <c r="AT949" i="4" s="1"/>
  <c r="AT1089" i="4" s="1"/>
  <c r="AT1229" i="4" s="1"/>
  <c r="AT1369" i="4" s="1"/>
  <c r="AT1509" i="4" s="1"/>
  <c r="AT1649" i="4" s="1"/>
  <c r="AT1789" i="4" s="1"/>
  <c r="AT1929" i="4" s="1"/>
  <c r="AT2069" i="4" s="1"/>
  <c r="AT2209" i="4" s="1"/>
  <c r="AT2349" i="4" s="1"/>
  <c r="AT2489" i="4" s="1"/>
  <c r="AT2629" i="4" s="1"/>
  <c r="AT2769" i="4" s="1"/>
  <c r="AT2909" i="4" s="1"/>
  <c r="AT3049" i="4" s="1"/>
  <c r="AT3189" i="4" s="1"/>
  <c r="AT3329" i="4" s="1"/>
  <c r="AT3469" i="4" s="1"/>
  <c r="AT3609" i="4" s="1"/>
  <c r="AT3749" i="4" s="1"/>
  <c r="AU249" i="4"/>
  <c r="AU389" i="4" s="1"/>
  <c r="AU529" i="4" s="1"/>
  <c r="AU669" i="4" s="1"/>
  <c r="AU809" i="4" s="1"/>
  <c r="AU949" i="4" s="1"/>
  <c r="AU1089" i="4" s="1"/>
  <c r="AU1229" i="4" s="1"/>
  <c r="AU1369" i="4" s="1"/>
  <c r="AU1509" i="4" s="1"/>
  <c r="AU1649" i="4" s="1"/>
  <c r="AU1789" i="4" s="1"/>
  <c r="AU1929" i="4" s="1"/>
  <c r="AU2069" i="4" s="1"/>
  <c r="AU2209" i="4" s="1"/>
  <c r="AU2349" i="4" s="1"/>
  <c r="AU2489" i="4" s="1"/>
  <c r="AU2629" i="4" s="1"/>
  <c r="AU2769" i="4" s="1"/>
  <c r="AU2909" i="4" s="1"/>
  <c r="AU3049" i="4" s="1"/>
  <c r="AU3189" i="4" s="1"/>
  <c r="AU3329" i="4" s="1"/>
  <c r="AU3469" i="4" s="1"/>
  <c r="AU3609" i="4" s="1"/>
  <c r="AU3749" i="4" s="1"/>
  <c r="AT250" i="4"/>
  <c r="AT390" i="4" s="1"/>
  <c r="AT530" i="4" s="1"/>
  <c r="AT670" i="4" s="1"/>
  <c r="AT810" i="4" s="1"/>
  <c r="AT950" i="4" s="1"/>
  <c r="AT1090" i="4" s="1"/>
  <c r="AT1230" i="4" s="1"/>
  <c r="AT1370" i="4" s="1"/>
  <c r="AT1510" i="4" s="1"/>
  <c r="AT1650" i="4" s="1"/>
  <c r="AT1790" i="4" s="1"/>
  <c r="AT1930" i="4" s="1"/>
  <c r="AT2070" i="4" s="1"/>
  <c r="AT2210" i="4" s="1"/>
  <c r="AT2350" i="4" s="1"/>
  <c r="AT2490" i="4" s="1"/>
  <c r="AT2630" i="4" s="1"/>
  <c r="AT2770" i="4" s="1"/>
  <c r="AT2910" i="4" s="1"/>
  <c r="AT3050" i="4" s="1"/>
  <c r="AT3190" i="4" s="1"/>
  <c r="AT3330" i="4" s="1"/>
  <c r="AT3470" i="4" s="1"/>
  <c r="AT3610" i="4" s="1"/>
  <c r="AT3750" i="4" s="1"/>
  <c r="AU250" i="4"/>
  <c r="AU390" i="4" s="1"/>
  <c r="AU530" i="4" s="1"/>
  <c r="AU670" i="4" s="1"/>
  <c r="AU810" i="4" s="1"/>
  <c r="AU950" i="4" s="1"/>
  <c r="AU1090" i="4" s="1"/>
  <c r="AU1230" i="4" s="1"/>
  <c r="AU1370" i="4" s="1"/>
  <c r="AU1510" i="4" s="1"/>
  <c r="AU1650" i="4" s="1"/>
  <c r="AU1790" i="4" s="1"/>
  <c r="AU1930" i="4" s="1"/>
  <c r="AU2070" i="4" s="1"/>
  <c r="AU2210" i="4" s="1"/>
  <c r="AU2350" i="4" s="1"/>
  <c r="AU2490" i="4" s="1"/>
  <c r="AU2630" i="4" s="1"/>
  <c r="AU2770" i="4" s="1"/>
  <c r="AU2910" i="4" s="1"/>
  <c r="AU3050" i="4" s="1"/>
  <c r="AU3190" i="4" s="1"/>
  <c r="AU3330" i="4" s="1"/>
  <c r="AU3470" i="4" s="1"/>
  <c r="AU3610" i="4" s="1"/>
  <c r="AU3750" i="4" s="1"/>
  <c r="AT251" i="4"/>
  <c r="AT391" i="4" s="1"/>
  <c r="AT531" i="4" s="1"/>
  <c r="AT671" i="4" s="1"/>
  <c r="AT811" i="4" s="1"/>
  <c r="AT951" i="4" s="1"/>
  <c r="AT1091" i="4" s="1"/>
  <c r="AT1231" i="4" s="1"/>
  <c r="AT1371" i="4" s="1"/>
  <c r="AT1511" i="4" s="1"/>
  <c r="AT1651" i="4" s="1"/>
  <c r="AT1791" i="4" s="1"/>
  <c r="AT1931" i="4" s="1"/>
  <c r="AT2071" i="4" s="1"/>
  <c r="AT2211" i="4" s="1"/>
  <c r="AT2351" i="4" s="1"/>
  <c r="AT2491" i="4" s="1"/>
  <c r="AT2631" i="4" s="1"/>
  <c r="AT2771" i="4" s="1"/>
  <c r="AT2911" i="4" s="1"/>
  <c r="AT3051" i="4" s="1"/>
  <c r="AT3191" i="4" s="1"/>
  <c r="AT3331" i="4" s="1"/>
  <c r="AT3471" i="4" s="1"/>
  <c r="AT3611" i="4" s="1"/>
  <c r="AT3751" i="4" s="1"/>
  <c r="AU251" i="4"/>
  <c r="AU391" i="4" s="1"/>
  <c r="AU531" i="4" s="1"/>
  <c r="AU671" i="4" s="1"/>
  <c r="AU811" i="4" s="1"/>
  <c r="AU951" i="4" s="1"/>
  <c r="AU1091" i="4" s="1"/>
  <c r="AU1231" i="4" s="1"/>
  <c r="AU1371" i="4" s="1"/>
  <c r="AU1511" i="4" s="1"/>
  <c r="AU1651" i="4" s="1"/>
  <c r="AU1791" i="4" s="1"/>
  <c r="AU1931" i="4" s="1"/>
  <c r="AU2071" i="4" s="1"/>
  <c r="AU2211" i="4" s="1"/>
  <c r="AU2351" i="4" s="1"/>
  <c r="AU2491" i="4" s="1"/>
  <c r="AU2631" i="4" s="1"/>
  <c r="AU2771" i="4" s="1"/>
  <c r="AU2911" i="4" s="1"/>
  <c r="AU3051" i="4" s="1"/>
  <c r="AU3191" i="4" s="1"/>
  <c r="AU3331" i="4" s="1"/>
  <c r="AU3471" i="4" s="1"/>
  <c r="AU3611" i="4" s="1"/>
  <c r="AU3751" i="4" s="1"/>
  <c r="AT252" i="4"/>
  <c r="AT392" i="4" s="1"/>
  <c r="AT532" i="4" s="1"/>
  <c r="AT672" i="4" s="1"/>
  <c r="AT812" i="4" s="1"/>
  <c r="AT952" i="4" s="1"/>
  <c r="AT1092" i="4" s="1"/>
  <c r="AT1232" i="4" s="1"/>
  <c r="AT1372" i="4" s="1"/>
  <c r="AT1512" i="4" s="1"/>
  <c r="AT1652" i="4" s="1"/>
  <c r="AT1792" i="4" s="1"/>
  <c r="AT1932" i="4" s="1"/>
  <c r="AT2072" i="4" s="1"/>
  <c r="AT2212" i="4" s="1"/>
  <c r="AT2352" i="4" s="1"/>
  <c r="AT2492" i="4" s="1"/>
  <c r="AT2632" i="4" s="1"/>
  <c r="AT2772" i="4" s="1"/>
  <c r="AT2912" i="4" s="1"/>
  <c r="AT3052" i="4" s="1"/>
  <c r="AT3192" i="4" s="1"/>
  <c r="AT3332" i="4" s="1"/>
  <c r="AT3472" i="4" s="1"/>
  <c r="AT3612" i="4" s="1"/>
  <c r="AT3752" i="4" s="1"/>
  <c r="AU252" i="4"/>
  <c r="AU392" i="4" s="1"/>
  <c r="AU532" i="4" s="1"/>
  <c r="AU672" i="4" s="1"/>
  <c r="AU812" i="4" s="1"/>
  <c r="AU952" i="4" s="1"/>
  <c r="AU1092" i="4" s="1"/>
  <c r="AU1232" i="4" s="1"/>
  <c r="AU1372" i="4" s="1"/>
  <c r="AU1512" i="4" s="1"/>
  <c r="AU1652" i="4" s="1"/>
  <c r="AU1792" i="4" s="1"/>
  <c r="AU1932" i="4" s="1"/>
  <c r="AU2072" i="4" s="1"/>
  <c r="AU2212" i="4" s="1"/>
  <c r="AU2352" i="4" s="1"/>
  <c r="AU2492" i="4" s="1"/>
  <c r="AU2632" i="4" s="1"/>
  <c r="AU2772" i="4" s="1"/>
  <c r="AU2912" i="4" s="1"/>
  <c r="AU3052" i="4" s="1"/>
  <c r="AU3192" i="4" s="1"/>
  <c r="AU3332" i="4" s="1"/>
  <c r="AU3472" i="4" s="1"/>
  <c r="AU3612" i="4" s="1"/>
  <c r="AU3752" i="4" s="1"/>
  <c r="AT253" i="4"/>
  <c r="AT393" i="4" s="1"/>
  <c r="AT533" i="4" s="1"/>
  <c r="AT673" i="4" s="1"/>
  <c r="AT813" i="4" s="1"/>
  <c r="AT953" i="4" s="1"/>
  <c r="AT1093" i="4" s="1"/>
  <c r="AT1233" i="4" s="1"/>
  <c r="AT1373" i="4" s="1"/>
  <c r="AT1513" i="4" s="1"/>
  <c r="AT1653" i="4" s="1"/>
  <c r="AT1793" i="4" s="1"/>
  <c r="AT1933" i="4" s="1"/>
  <c r="AT2073" i="4" s="1"/>
  <c r="AT2213" i="4" s="1"/>
  <c r="AT2353" i="4" s="1"/>
  <c r="AT2493" i="4" s="1"/>
  <c r="AT2633" i="4" s="1"/>
  <c r="AT2773" i="4" s="1"/>
  <c r="AT2913" i="4" s="1"/>
  <c r="AT3053" i="4" s="1"/>
  <c r="AT3193" i="4" s="1"/>
  <c r="AT3333" i="4" s="1"/>
  <c r="AT3473" i="4" s="1"/>
  <c r="AT3613" i="4" s="1"/>
  <c r="AT3753" i="4" s="1"/>
  <c r="AU253" i="4"/>
  <c r="AU393" i="4" s="1"/>
  <c r="AU533" i="4" s="1"/>
  <c r="AU673" i="4" s="1"/>
  <c r="AU813" i="4" s="1"/>
  <c r="AU953" i="4" s="1"/>
  <c r="AU1093" i="4" s="1"/>
  <c r="AU1233" i="4" s="1"/>
  <c r="AU1373" i="4" s="1"/>
  <c r="AU1513" i="4" s="1"/>
  <c r="AU1653" i="4" s="1"/>
  <c r="AU1793" i="4" s="1"/>
  <c r="AU1933" i="4" s="1"/>
  <c r="AU2073" i="4" s="1"/>
  <c r="AU2213" i="4" s="1"/>
  <c r="AU2353" i="4" s="1"/>
  <c r="AU2493" i="4" s="1"/>
  <c r="AU2633" i="4" s="1"/>
  <c r="AU2773" i="4" s="1"/>
  <c r="AU2913" i="4" s="1"/>
  <c r="AU3053" i="4" s="1"/>
  <c r="AU3193" i="4" s="1"/>
  <c r="AU3333" i="4" s="1"/>
  <c r="AU3473" i="4" s="1"/>
  <c r="AU3613" i="4" s="1"/>
  <c r="AU3753" i="4" s="1"/>
  <c r="AT254" i="4"/>
  <c r="AT394" i="4" s="1"/>
  <c r="AT534" i="4" s="1"/>
  <c r="AT674" i="4" s="1"/>
  <c r="AT814" i="4" s="1"/>
  <c r="AT954" i="4" s="1"/>
  <c r="AT1094" i="4" s="1"/>
  <c r="AT1234" i="4" s="1"/>
  <c r="AT1374" i="4" s="1"/>
  <c r="AT1514" i="4" s="1"/>
  <c r="AT1654" i="4" s="1"/>
  <c r="AT1794" i="4" s="1"/>
  <c r="AT1934" i="4" s="1"/>
  <c r="AT2074" i="4" s="1"/>
  <c r="AT2214" i="4" s="1"/>
  <c r="AT2354" i="4" s="1"/>
  <c r="AT2494" i="4" s="1"/>
  <c r="AT2634" i="4" s="1"/>
  <c r="AT2774" i="4" s="1"/>
  <c r="AT2914" i="4" s="1"/>
  <c r="AT3054" i="4" s="1"/>
  <c r="AT3194" i="4" s="1"/>
  <c r="AT3334" i="4" s="1"/>
  <c r="AT3474" i="4" s="1"/>
  <c r="AT3614" i="4" s="1"/>
  <c r="AT3754" i="4" s="1"/>
  <c r="AU254" i="4"/>
  <c r="AU394" i="4" s="1"/>
  <c r="AU534" i="4" s="1"/>
  <c r="AU674" i="4" s="1"/>
  <c r="AU814" i="4" s="1"/>
  <c r="AU954" i="4" s="1"/>
  <c r="AU1094" i="4" s="1"/>
  <c r="AU1234" i="4" s="1"/>
  <c r="AU1374" i="4" s="1"/>
  <c r="AU1514" i="4" s="1"/>
  <c r="AU1654" i="4" s="1"/>
  <c r="AU1794" i="4" s="1"/>
  <c r="AU1934" i="4" s="1"/>
  <c r="AU2074" i="4" s="1"/>
  <c r="AU2214" i="4" s="1"/>
  <c r="AU2354" i="4" s="1"/>
  <c r="AU2494" i="4" s="1"/>
  <c r="AU2634" i="4" s="1"/>
  <c r="AU2774" i="4" s="1"/>
  <c r="AU2914" i="4" s="1"/>
  <c r="AU3054" i="4" s="1"/>
  <c r="AU3194" i="4" s="1"/>
  <c r="AU3334" i="4" s="1"/>
  <c r="AU3474" i="4" s="1"/>
  <c r="AU3614" i="4" s="1"/>
  <c r="AU3754" i="4" s="1"/>
  <c r="AT255" i="4"/>
  <c r="AT395" i="4" s="1"/>
  <c r="AT535" i="4" s="1"/>
  <c r="AT675" i="4" s="1"/>
  <c r="AT815" i="4" s="1"/>
  <c r="AT955" i="4" s="1"/>
  <c r="AT1095" i="4" s="1"/>
  <c r="AT1235" i="4" s="1"/>
  <c r="AT1375" i="4" s="1"/>
  <c r="AT1515" i="4" s="1"/>
  <c r="AT1655" i="4" s="1"/>
  <c r="AT1795" i="4" s="1"/>
  <c r="AT1935" i="4" s="1"/>
  <c r="AT2075" i="4" s="1"/>
  <c r="AT2215" i="4" s="1"/>
  <c r="AT2355" i="4" s="1"/>
  <c r="AT2495" i="4" s="1"/>
  <c r="AT2635" i="4" s="1"/>
  <c r="AT2775" i="4" s="1"/>
  <c r="AT2915" i="4" s="1"/>
  <c r="AT3055" i="4" s="1"/>
  <c r="AT3195" i="4" s="1"/>
  <c r="AT3335" i="4" s="1"/>
  <c r="AT3475" i="4" s="1"/>
  <c r="AT3615" i="4" s="1"/>
  <c r="AT3755" i="4" s="1"/>
  <c r="AU255" i="4"/>
  <c r="AU395" i="4" s="1"/>
  <c r="AU535" i="4" s="1"/>
  <c r="AU675" i="4" s="1"/>
  <c r="AU815" i="4" s="1"/>
  <c r="AU955" i="4" s="1"/>
  <c r="AU1095" i="4" s="1"/>
  <c r="AU1235" i="4" s="1"/>
  <c r="AU1375" i="4" s="1"/>
  <c r="AU1515" i="4" s="1"/>
  <c r="AU1655" i="4" s="1"/>
  <c r="AU1795" i="4" s="1"/>
  <c r="AU1935" i="4" s="1"/>
  <c r="AU2075" i="4" s="1"/>
  <c r="AU2215" i="4" s="1"/>
  <c r="AU2355" i="4" s="1"/>
  <c r="AU2495" i="4" s="1"/>
  <c r="AU2635" i="4" s="1"/>
  <c r="AU2775" i="4" s="1"/>
  <c r="AU2915" i="4" s="1"/>
  <c r="AU3055" i="4" s="1"/>
  <c r="AU3195" i="4" s="1"/>
  <c r="AU3335" i="4" s="1"/>
  <c r="AU3475" i="4" s="1"/>
  <c r="AU3615" i="4" s="1"/>
  <c r="AU3755" i="4" s="1"/>
  <c r="AT256" i="4"/>
  <c r="AT396" i="4" s="1"/>
  <c r="AT536" i="4" s="1"/>
  <c r="AT676" i="4" s="1"/>
  <c r="AT816" i="4" s="1"/>
  <c r="AT956" i="4" s="1"/>
  <c r="AT1096" i="4" s="1"/>
  <c r="AT1236" i="4" s="1"/>
  <c r="AT1376" i="4" s="1"/>
  <c r="AT1516" i="4" s="1"/>
  <c r="AT1656" i="4" s="1"/>
  <c r="AT1796" i="4" s="1"/>
  <c r="AT1936" i="4" s="1"/>
  <c r="AT2076" i="4" s="1"/>
  <c r="AT2216" i="4" s="1"/>
  <c r="AT2356" i="4" s="1"/>
  <c r="AT2496" i="4" s="1"/>
  <c r="AT2636" i="4" s="1"/>
  <c r="AT2776" i="4" s="1"/>
  <c r="AT2916" i="4" s="1"/>
  <c r="AT3056" i="4" s="1"/>
  <c r="AT3196" i="4" s="1"/>
  <c r="AT3336" i="4" s="1"/>
  <c r="AT3476" i="4" s="1"/>
  <c r="AT3616" i="4" s="1"/>
  <c r="AT3756" i="4" s="1"/>
  <c r="AU256" i="4"/>
  <c r="AU396" i="4" s="1"/>
  <c r="AU536" i="4" s="1"/>
  <c r="AU676" i="4" s="1"/>
  <c r="AU816" i="4" s="1"/>
  <c r="AU956" i="4" s="1"/>
  <c r="AU1096" i="4" s="1"/>
  <c r="AU1236" i="4" s="1"/>
  <c r="AU1376" i="4" s="1"/>
  <c r="AU1516" i="4" s="1"/>
  <c r="AU1656" i="4" s="1"/>
  <c r="AU1796" i="4" s="1"/>
  <c r="AU1936" i="4" s="1"/>
  <c r="AU2076" i="4" s="1"/>
  <c r="AU2216" i="4" s="1"/>
  <c r="AU2356" i="4" s="1"/>
  <c r="AU2496" i="4" s="1"/>
  <c r="AU2636" i="4" s="1"/>
  <c r="AU2776" i="4" s="1"/>
  <c r="AU2916" i="4" s="1"/>
  <c r="AU3056" i="4" s="1"/>
  <c r="AU3196" i="4" s="1"/>
  <c r="AU3336" i="4" s="1"/>
  <c r="AU3476" i="4" s="1"/>
  <c r="AU3616" i="4" s="1"/>
  <c r="AU3756" i="4" s="1"/>
  <c r="AT257" i="4"/>
  <c r="AT397" i="4" s="1"/>
  <c r="AT537" i="4" s="1"/>
  <c r="AT677" i="4" s="1"/>
  <c r="AT817" i="4" s="1"/>
  <c r="AT957" i="4" s="1"/>
  <c r="AT1097" i="4" s="1"/>
  <c r="AT1237" i="4" s="1"/>
  <c r="AT1377" i="4" s="1"/>
  <c r="AT1517" i="4" s="1"/>
  <c r="AT1657" i="4" s="1"/>
  <c r="AT1797" i="4" s="1"/>
  <c r="AT1937" i="4" s="1"/>
  <c r="AT2077" i="4" s="1"/>
  <c r="AT2217" i="4" s="1"/>
  <c r="AT2357" i="4" s="1"/>
  <c r="AT2497" i="4" s="1"/>
  <c r="AT2637" i="4" s="1"/>
  <c r="AT2777" i="4" s="1"/>
  <c r="AT2917" i="4" s="1"/>
  <c r="AT3057" i="4" s="1"/>
  <c r="AT3197" i="4" s="1"/>
  <c r="AT3337" i="4" s="1"/>
  <c r="AT3477" i="4" s="1"/>
  <c r="AT3617" i="4" s="1"/>
  <c r="AT3757" i="4" s="1"/>
  <c r="AU257" i="4"/>
  <c r="AU397" i="4" s="1"/>
  <c r="AU537" i="4" s="1"/>
  <c r="AU677" i="4" s="1"/>
  <c r="AU817" i="4" s="1"/>
  <c r="AU957" i="4" s="1"/>
  <c r="AU1097" i="4" s="1"/>
  <c r="AU1237" i="4" s="1"/>
  <c r="AU1377" i="4" s="1"/>
  <c r="AU1517" i="4" s="1"/>
  <c r="AU1657" i="4" s="1"/>
  <c r="AU1797" i="4" s="1"/>
  <c r="AU1937" i="4" s="1"/>
  <c r="AU2077" i="4" s="1"/>
  <c r="AU2217" i="4" s="1"/>
  <c r="AU2357" i="4" s="1"/>
  <c r="AU2497" i="4" s="1"/>
  <c r="AU2637" i="4" s="1"/>
  <c r="AU2777" i="4" s="1"/>
  <c r="AU2917" i="4" s="1"/>
  <c r="AU3057" i="4" s="1"/>
  <c r="AU3197" i="4" s="1"/>
  <c r="AU3337" i="4" s="1"/>
  <c r="AU3477" i="4" s="1"/>
  <c r="AU3617" i="4" s="1"/>
  <c r="AU3757" i="4" s="1"/>
  <c r="AT258" i="4"/>
  <c r="AT398" i="4" s="1"/>
  <c r="AT538" i="4" s="1"/>
  <c r="AT678" i="4" s="1"/>
  <c r="AT818" i="4" s="1"/>
  <c r="AT958" i="4" s="1"/>
  <c r="AT1098" i="4" s="1"/>
  <c r="AT1238" i="4" s="1"/>
  <c r="AT1378" i="4" s="1"/>
  <c r="AT1518" i="4" s="1"/>
  <c r="AT1658" i="4" s="1"/>
  <c r="AT1798" i="4" s="1"/>
  <c r="AT1938" i="4" s="1"/>
  <c r="AT2078" i="4" s="1"/>
  <c r="AT2218" i="4" s="1"/>
  <c r="AT2358" i="4" s="1"/>
  <c r="AT2498" i="4" s="1"/>
  <c r="AT2638" i="4" s="1"/>
  <c r="AT2778" i="4" s="1"/>
  <c r="AT2918" i="4" s="1"/>
  <c r="AT3058" i="4" s="1"/>
  <c r="AT3198" i="4" s="1"/>
  <c r="AT3338" i="4" s="1"/>
  <c r="AT3478" i="4" s="1"/>
  <c r="AT3618" i="4" s="1"/>
  <c r="AT3758" i="4" s="1"/>
  <c r="AU258" i="4"/>
  <c r="AU398" i="4" s="1"/>
  <c r="AU538" i="4" s="1"/>
  <c r="AU678" i="4" s="1"/>
  <c r="AU818" i="4" s="1"/>
  <c r="AU958" i="4" s="1"/>
  <c r="AU1098" i="4" s="1"/>
  <c r="AU1238" i="4" s="1"/>
  <c r="AU1378" i="4" s="1"/>
  <c r="AU1518" i="4" s="1"/>
  <c r="AU1658" i="4" s="1"/>
  <c r="AU1798" i="4" s="1"/>
  <c r="AU1938" i="4" s="1"/>
  <c r="AU2078" i="4" s="1"/>
  <c r="AU2218" i="4" s="1"/>
  <c r="AU2358" i="4" s="1"/>
  <c r="AU2498" i="4" s="1"/>
  <c r="AU2638" i="4" s="1"/>
  <c r="AU2778" i="4" s="1"/>
  <c r="AU2918" i="4" s="1"/>
  <c r="AU3058" i="4" s="1"/>
  <c r="AU3198" i="4" s="1"/>
  <c r="AU3338" i="4" s="1"/>
  <c r="AU3478" i="4" s="1"/>
  <c r="AU3618" i="4" s="1"/>
  <c r="AU3758" i="4" s="1"/>
  <c r="AT259" i="4"/>
  <c r="AT399" i="4" s="1"/>
  <c r="AT539" i="4" s="1"/>
  <c r="AT679" i="4" s="1"/>
  <c r="AT819" i="4" s="1"/>
  <c r="AT959" i="4" s="1"/>
  <c r="AT1099" i="4" s="1"/>
  <c r="AT1239" i="4" s="1"/>
  <c r="AT1379" i="4" s="1"/>
  <c r="AT1519" i="4" s="1"/>
  <c r="AT1659" i="4" s="1"/>
  <c r="AT1799" i="4" s="1"/>
  <c r="AT1939" i="4" s="1"/>
  <c r="AT2079" i="4" s="1"/>
  <c r="AT2219" i="4" s="1"/>
  <c r="AT2359" i="4" s="1"/>
  <c r="AT2499" i="4" s="1"/>
  <c r="AT2639" i="4" s="1"/>
  <c r="AT2779" i="4" s="1"/>
  <c r="AT2919" i="4" s="1"/>
  <c r="AT3059" i="4" s="1"/>
  <c r="AT3199" i="4" s="1"/>
  <c r="AT3339" i="4" s="1"/>
  <c r="AT3479" i="4" s="1"/>
  <c r="AT3619" i="4" s="1"/>
  <c r="AT3759" i="4" s="1"/>
  <c r="AU259" i="4"/>
  <c r="AU399" i="4" s="1"/>
  <c r="AU539" i="4" s="1"/>
  <c r="AU679" i="4" s="1"/>
  <c r="AU819" i="4" s="1"/>
  <c r="AU959" i="4" s="1"/>
  <c r="AU1099" i="4" s="1"/>
  <c r="AU1239" i="4" s="1"/>
  <c r="AU1379" i="4" s="1"/>
  <c r="AU1519" i="4" s="1"/>
  <c r="AU1659" i="4" s="1"/>
  <c r="AU1799" i="4" s="1"/>
  <c r="AU1939" i="4" s="1"/>
  <c r="AU2079" i="4" s="1"/>
  <c r="AU2219" i="4" s="1"/>
  <c r="AU2359" i="4" s="1"/>
  <c r="AU2499" i="4" s="1"/>
  <c r="AU2639" i="4" s="1"/>
  <c r="AU2779" i="4" s="1"/>
  <c r="AU2919" i="4" s="1"/>
  <c r="AU3059" i="4" s="1"/>
  <c r="AU3199" i="4" s="1"/>
  <c r="AU3339" i="4" s="1"/>
  <c r="AU3479" i="4" s="1"/>
  <c r="AU3619" i="4" s="1"/>
  <c r="AU3759" i="4" s="1"/>
  <c r="AT260" i="4"/>
  <c r="AT400" i="4" s="1"/>
  <c r="AT540" i="4" s="1"/>
  <c r="AT680" i="4" s="1"/>
  <c r="AT820" i="4" s="1"/>
  <c r="AT960" i="4" s="1"/>
  <c r="AT1100" i="4" s="1"/>
  <c r="AT1240" i="4" s="1"/>
  <c r="AT1380" i="4" s="1"/>
  <c r="AT1520" i="4" s="1"/>
  <c r="AT1660" i="4" s="1"/>
  <c r="AT1800" i="4" s="1"/>
  <c r="AT1940" i="4" s="1"/>
  <c r="AT2080" i="4" s="1"/>
  <c r="AT2220" i="4" s="1"/>
  <c r="AT2360" i="4" s="1"/>
  <c r="AT2500" i="4" s="1"/>
  <c r="AT2640" i="4" s="1"/>
  <c r="AT2780" i="4" s="1"/>
  <c r="AT2920" i="4" s="1"/>
  <c r="AT3060" i="4" s="1"/>
  <c r="AT3200" i="4" s="1"/>
  <c r="AT3340" i="4" s="1"/>
  <c r="AT3480" i="4" s="1"/>
  <c r="AT3620" i="4" s="1"/>
  <c r="AT3760" i="4" s="1"/>
  <c r="AU260" i="4"/>
  <c r="AU400" i="4" s="1"/>
  <c r="AU540" i="4" s="1"/>
  <c r="AU680" i="4" s="1"/>
  <c r="AU820" i="4" s="1"/>
  <c r="AU960" i="4" s="1"/>
  <c r="AU1100" i="4" s="1"/>
  <c r="AU1240" i="4" s="1"/>
  <c r="AU1380" i="4" s="1"/>
  <c r="AU1520" i="4" s="1"/>
  <c r="AU1660" i="4" s="1"/>
  <c r="AU1800" i="4" s="1"/>
  <c r="AU1940" i="4" s="1"/>
  <c r="AU2080" i="4" s="1"/>
  <c r="AU2220" i="4" s="1"/>
  <c r="AU2360" i="4" s="1"/>
  <c r="AU2500" i="4" s="1"/>
  <c r="AU2640" i="4" s="1"/>
  <c r="AU2780" i="4" s="1"/>
  <c r="AU2920" i="4" s="1"/>
  <c r="AU3060" i="4" s="1"/>
  <c r="AU3200" i="4" s="1"/>
  <c r="AU3340" i="4" s="1"/>
  <c r="AU3480" i="4" s="1"/>
  <c r="AU3620" i="4" s="1"/>
  <c r="AU3760" i="4" s="1"/>
  <c r="AT261" i="4"/>
  <c r="AT401" i="4" s="1"/>
  <c r="AT541" i="4" s="1"/>
  <c r="AT681" i="4" s="1"/>
  <c r="AT821" i="4" s="1"/>
  <c r="AT961" i="4" s="1"/>
  <c r="AT1101" i="4" s="1"/>
  <c r="AT1241" i="4" s="1"/>
  <c r="AT1381" i="4" s="1"/>
  <c r="AT1521" i="4" s="1"/>
  <c r="AT1661" i="4" s="1"/>
  <c r="AT1801" i="4" s="1"/>
  <c r="AT1941" i="4" s="1"/>
  <c r="AT2081" i="4" s="1"/>
  <c r="AT2221" i="4" s="1"/>
  <c r="AT2361" i="4" s="1"/>
  <c r="AT2501" i="4" s="1"/>
  <c r="AT2641" i="4" s="1"/>
  <c r="AT2781" i="4" s="1"/>
  <c r="AT2921" i="4" s="1"/>
  <c r="AT3061" i="4" s="1"/>
  <c r="AT3201" i="4" s="1"/>
  <c r="AT3341" i="4" s="1"/>
  <c r="AT3481" i="4" s="1"/>
  <c r="AT3621" i="4" s="1"/>
  <c r="AT3761" i="4" s="1"/>
  <c r="AU261" i="4"/>
  <c r="AU401" i="4" s="1"/>
  <c r="AU541" i="4" s="1"/>
  <c r="AU681" i="4" s="1"/>
  <c r="AU821" i="4" s="1"/>
  <c r="AU961" i="4" s="1"/>
  <c r="AU1101" i="4" s="1"/>
  <c r="AU1241" i="4" s="1"/>
  <c r="AU1381" i="4" s="1"/>
  <c r="AU1521" i="4" s="1"/>
  <c r="AU1661" i="4" s="1"/>
  <c r="AU1801" i="4" s="1"/>
  <c r="AU1941" i="4" s="1"/>
  <c r="AU2081" i="4" s="1"/>
  <c r="AU2221" i="4" s="1"/>
  <c r="AU2361" i="4" s="1"/>
  <c r="AU2501" i="4" s="1"/>
  <c r="AU2641" i="4" s="1"/>
  <c r="AU2781" i="4" s="1"/>
  <c r="AU2921" i="4" s="1"/>
  <c r="AU3061" i="4" s="1"/>
  <c r="AU3201" i="4" s="1"/>
  <c r="AU3341" i="4" s="1"/>
  <c r="AU3481" i="4" s="1"/>
  <c r="AU3621" i="4" s="1"/>
  <c r="AU3761" i="4" s="1"/>
  <c r="AT262" i="4"/>
  <c r="AT402" i="4" s="1"/>
  <c r="AT542" i="4" s="1"/>
  <c r="AT682" i="4" s="1"/>
  <c r="AT822" i="4" s="1"/>
  <c r="AT962" i="4" s="1"/>
  <c r="AT1102" i="4" s="1"/>
  <c r="AT1242" i="4" s="1"/>
  <c r="AT1382" i="4" s="1"/>
  <c r="AT1522" i="4" s="1"/>
  <c r="AT1662" i="4" s="1"/>
  <c r="AT1802" i="4" s="1"/>
  <c r="AT1942" i="4" s="1"/>
  <c r="AT2082" i="4" s="1"/>
  <c r="AT2222" i="4" s="1"/>
  <c r="AT2362" i="4" s="1"/>
  <c r="AT2502" i="4" s="1"/>
  <c r="AT2642" i="4" s="1"/>
  <c r="AT2782" i="4" s="1"/>
  <c r="AT2922" i="4" s="1"/>
  <c r="AT3062" i="4" s="1"/>
  <c r="AT3202" i="4" s="1"/>
  <c r="AT3342" i="4" s="1"/>
  <c r="AT3482" i="4" s="1"/>
  <c r="AT3622" i="4" s="1"/>
  <c r="AT3762" i="4" s="1"/>
  <c r="AU262" i="4"/>
  <c r="AU402" i="4" s="1"/>
  <c r="AU542" i="4" s="1"/>
  <c r="AU682" i="4" s="1"/>
  <c r="AU822" i="4" s="1"/>
  <c r="AU962" i="4" s="1"/>
  <c r="AU1102" i="4" s="1"/>
  <c r="AU1242" i="4" s="1"/>
  <c r="AU1382" i="4" s="1"/>
  <c r="AU1522" i="4" s="1"/>
  <c r="AU1662" i="4" s="1"/>
  <c r="AU1802" i="4" s="1"/>
  <c r="AU1942" i="4" s="1"/>
  <c r="AU2082" i="4" s="1"/>
  <c r="AU2222" i="4" s="1"/>
  <c r="AU2362" i="4" s="1"/>
  <c r="AU2502" i="4" s="1"/>
  <c r="AU2642" i="4" s="1"/>
  <c r="AU2782" i="4" s="1"/>
  <c r="AU2922" i="4" s="1"/>
  <c r="AU3062" i="4" s="1"/>
  <c r="AU3202" i="4" s="1"/>
  <c r="AU3342" i="4" s="1"/>
  <c r="AU3482" i="4" s="1"/>
  <c r="AU3622" i="4" s="1"/>
  <c r="AU3762" i="4" s="1"/>
  <c r="AT263" i="4"/>
  <c r="AT403" i="4" s="1"/>
  <c r="AT543" i="4" s="1"/>
  <c r="AT683" i="4" s="1"/>
  <c r="AT823" i="4" s="1"/>
  <c r="AT963" i="4" s="1"/>
  <c r="AT1103" i="4" s="1"/>
  <c r="AT1243" i="4" s="1"/>
  <c r="AT1383" i="4" s="1"/>
  <c r="AT1523" i="4" s="1"/>
  <c r="AT1663" i="4" s="1"/>
  <c r="AT1803" i="4" s="1"/>
  <c r="AT1943" i="4" s="1"/>
  <c r="AT2083" i="4" s="1"/>
  <c r="AT2223" i="4" s="1"/>
  <c r="AT2363" i="4" s="1"/>
  <c r="AT2503" i="4" s="1"/>
  <c r="AT2643" i="4" s="1"/>
  <c r="AT2783" i="4" s="1"/>
  <c r="AT2923" i="4" s="1"/>
  <c r="AT3063" i="4" s="1"/>
  <c r="AT3203" i="4" s="1"/>
  <c r="AT3343" i="4" s="1"/>
  <c r="AT3483" i="4" s="1"/>
  <c r="AT3623" i="4" s="1"/>
  <c r="AT3763" i="4" s="1"/>
  <c r="AU263" i="4"/>
  <c r="AU403" i="4" s="1"/>
  <c r="AU543" i="4" s="1"/>
  <c r="AU683" i="4" s="1"/>
  <c r="AU823" i="4" s="1"/>
  <c r="AU963" i="4" s="1"/>
  <c r="AU1103" i="4" s="1"/>
  <c r="AU1243" i="4" s="1"/>
  <c r="AU1383" i="4" s="1"/>
  <c r="AU1523" i="4" s="1"/>
  <c r="AU1663" i="4" s="1"/>
  <c r="AU1803" i="4" s="1"/>
  <c r="AU1943" i="4" s="1"/>
  <c r="AU2083" i="4" s="1"/>
  <c r="AU2223" i="4" s="1"/>
  <c r="AU2363" i="4" s="1"/>
  <c r="AU2503" i="4" s="1"/>
  <c r="AU2643" i="4" s="1"/>
  <c r="AU2783" i="4" s="1"/>
  <c r="AU2923" i="4" s="1"/>
  <c r="AU3063" i="4" s="1"/>
  <c r="AU3203" i="4" s="1"/>
  <c r="AU3343" i="4" s="1"/>
  <c r="AU3483" i="4" s="1"/>
  <c r="AU3623" i="4" s="1"/>
  <c r="AU3763" i="4" s="1"/>
  <c r="AT264" i="4"/>
  <c r="AT404" i="4" s="1"/>
  <c r="AT544" i="4" s="1"/>
  <c r="AT684" i="4" s="1"/>
  <c r="AT824" i="4" s="1"/>
  <c r="AT964" i="4" s="1"/>
  <c r="AT1104" i="4" s="1"/>
  <c r="AT1244" i="4" s="1"/>
  <c r="AT1384" i="4" s="1"/>
  <c r="AT1524" i="4" s="1"/>
  <c r="AT1664" i="4" s="1"/>
  <c r="AT1804" i="4" s="1"/>
  <c r="AT1944" i="4" s="1"/>
  <c r="AT2084" i="4" s="1"/>
  <c r="AT2224" i="4" s="1"/>
  <c r="AT2364" i="4" s="1"/>
  <c r="AT2504" i="4" s="1"/>
  <c r="AT2644" i="4" s="1"/>
  <c r="AT2784" i="4" s="1"/>
  <c r="AT2924" i="4" s="1"/>
  <c r="AT3064" i="4" s="1"/>
  <c r="AT3204" i="4" s="1"/>
  <c r="AT3344" i="4" s="1"/>
  <c r="AT3484" i="4" s="1"/>
  <c r="AT3624" i="4" s="1"/>
  <c r="AT3764" i="4" s="1"/>
  <c r="AU264" i="4"/>
  <c r="AU404" i="4" s="1"/>
  <c r="AU544" i="4" s="1"/>
  <c r="AU684" i="4" s="1"/>
  <c r="AU824" i="4" s="1"/>
  <c r="AU964" i="4" s="1"/>
  <c r="AU1104" i="4" s="1"/>
  <c r="AU1244" i="4" s="1"/>
  <c r="AU1384" i="4" s="1"/>
  <c r="AU1524" i="4" s="1"/>
  <c r="AU1664" i="4" s="1"/>
  <c r="AU1804" i="4" s="1"/>
  <c r="AU1944" i="4" s="1"/>
  <c r="AU2084" i="4" s="1"/>
  <c r="AU2224" i="4" s="1"/>
  <c r="AU2364" i="4" s="1"/>
  <c r="AU2504" i="4" s="1"/>
  <c r="AU2644" i="4" s="1"/>
  <c r="AU2784" i="4" s="1"/>
  <c r="AU2924" i="4" s="1"/>
  <c r="AU3064" i="4" s="1"/>
  <c r="AU3204" i="4" s="1"/>
  <c r="AU3344" i="4" s="1"/>
  <c r="AU3484" i="4" s="1"/>
  <c r="AU3624" i="4" s="1"/>
  <c r="AU3764" i="4" s="1"/>
  <c r="AT265" i="4"/>
  <c r="AT405" i="4" s="1"/>
  <c r="AT545" i="4" s="1"/>
  <c r="AT685" i="4" s="1"/>
  <c r="AT825" i="4" s="1"/>
  <c r="AT965" i="4" s="1"/>
  <c r="AT1105" i="4" s="1"/>
  <c r="AT1245" i="4" s="1"/>
  <c r="AT1385" i="4" s="1"/>
  <c r="AT1525" i="4" s="1"/>
  <c r="AT1665" i="4" s="1"/>
  <c r="AT1805" i="4" s="1"/>
  <c r="AT1945" i="4" s="1"/>
  <c r="AT2085" i="4" s="1"/>
  <c r="AT2225" i="4" s="1"/>
  <c r="AT2365" i="4" s="1"/>
  <c r="AT2505" i="4" s="1"/>
  <c r="AT2645" i="4" s="1"/>
  <c r="AT2785" i="4" s="1"/>
  <c r="AT2925" i="4" s="1"/>
  <c r="AT3065" i="4" s="1"/>
  <c r="AT3205" i="4" s="1"/>
  <c r="AT3345" i="4" s="1"/>
  <c r="AT3485" i="4" s="1"/>
  <c r="AT3625" i="4" s="1"/>
  <c r="AT3765" i="4" s="1"/>
  <c r="AU265" i="4"/>
  <c r="AU405" i="4" s="1"/>
  <c r="AU545" i="4" s="1"/>
  <c r="AU685" i="4" s="1"/>
  <c r="AU825" i="4" s="1"/>
  <c r="AU965" i="4" s="1"/>
  <c r="AU1105" i="4" s="1"/>
  <c r="AU1245" i="4" s="1"/>
  <c r="AU1385" i="4" s="1"/>
  <c r="AU1525" i="4" s="1"/>
  <c r="AU1665" i="4" s="1"/>
  <c r="AU1805" i="4" s="1"/>
  <c r="AU1945" i="4" s="1"/>
  <c r="AU2085" i="4" s="1"/>
  <c r="AU2225" i="4" s="1"/>
  <c r="AU2365" i="4" s="1"/>
  <c r="AU2505" i="4" s="1"/>
  <c r="AU2645" i="4" s="1"/>
  <c r="AU2785" i="4" s="1"/>
  <c r="AU2925" i="4" s="1"/>
  <c r="AU3065" i="4" s="1"/>
  <c r="AU3205" i="4" s="1"/>
  <c r="AU3345" i="4" s="1"/>
  <c r="AU3485" i="4" s="1"/>
  <c r="AU3625" i="4" s="1"/>
  <c r="AU3765" i="4" s="1"/>
  <c r="AT266" i="4"/>
  <c r="AT406" i="4" s="1"/>
  <c r="AT546" i="4" s="1"/>
  <c r="AT686" i="4" s="1"/>
  <c r="AT826" i="4" s="1"/>
  <c r="AT966" i="4" s="1"/>
  <c r="AT1106" i="4" s="1"/>
  <c r="AT1246" i="4" s="1"/>
  <c r="AT1386" i="4" s="1"/>
  <c r="AT1526" i="4" s="1"/>
  <c r="AT1666" i="4" s="1"/>
  <c r="AT1806" i="4" s="1"/>
  <c r="AT1946" i="4" s="1"/>
  <c r="AT2086" i="4" s="1"/>
  <c r="AT2226" i="4" s="1"/>
  <c r="AT2366" i="4" s="1"/>
  <c r="AT2506" i="4" s="1"/>
  <c r="AT2646" i="4" s="1"/>
  <c r="AT2786" i="4" s="1"/>
  <c r="AT2926" i="4" s="1"/>
  <c r="AT3066" i="4" s="1"/>
  <c r="AT3206" i="4" s="1"/>
  <c r="AT3346" i="4" s="1"/>
  <c r="AT3486" i="4" s="1"/>
  <c r="AT3626" i="4" s="1"/>
  <c r="AT3766" i="4" s="1"/>
  <c r="AU266" i="4"/>
  <c r="AU406" i="4" s="1"/>
  <c r="AU546" i="4" s="1"/>
  <c r="AU686" i="4" s="1"/>
  <c r="AU826" i="4" s="1"/>
  <c r="AU966" i="4" s="1"/>
  <c r="AU1106" i="4" s="1"/>
  <c r="AU1246" i="4" s="1"/>
  <c r="AU1386" i="4" s="1"/>
  <c r="AU1526" i="4" s="1"/>
  <c r="AU1666" i="4" s="1"/>
  <c r="AU1806" i="4" s="1"/>
  <c r="AU1946" i="4" s="1"/>
  <c r="AU2086" i="4" s="1"/>
  <c r="AU2226" i="4" s="1"/>
  <c r="AU2366" i="4" s="1"/>
  <c r="AU2506" i="4" s="1"/>
  <c r="AU2646" i="4" s="1"/>
  <c r="AU2786" i="4" s="1"/>
  <c r="AU2926" i="4" s="1"/>
  <c r="AU3066" i="4" s="1"/>
  <c r="AU3206" i="4" s="1"/>
  <c r="AU3346" i="4" s="1"/>
  <c r="AU3486" i="4" s="1"/>
  <c r="AU3626" i="4" s="1"/>
  <c r="AU3766" i="4" s="1"/>
  <c r="AT267" i="4"/>
  <c r="AT407" i="4" s="1"/>
  <c r="AT547" i="4" s="1"/>
  <c r="AT687" i="4" s="1"/>
  <c r="AT827" i="4" s="1"/>
  <c r="AT967" i="4" s="1"/>
  <c r="AT1107" i="4" s="1"/>
  <c r="AT1247" i="4" s="1"/>
  <c r="AT1387" i="4" s="1"/>
  <c r="AT1527" i="4" s="1"/>
  <c r="AT1667" i="4" s="1"/>
  <c r="AT1807" i="4" s="1"/>
  <c r="AT1947" i="4" s="1"/>
  <c r="AT2087" i="4" s="1"/>
  <c r="AT2227" i="4" s="1"/>
  <c r="AT2367" i="4" s="1"/>
  <c r="AT2507" i="4" s="1"/>
  <c r="AT2647" i="4" s="1"/>
  <c r="AT2787" i="4" s="1"/>
  <c r="AT2927" i="4" s="1"/>
  <c r="AT3067" i="4" s="1"/>
  <c r="AT3207" i="4" s="1"/>
  <c r="AT3347" i="4" s="1"/>
  <c r="AT3487" i="4" s="1"/>
  <c r="AT3627" i="4" s="1"/>
  <c r="AT3767" i="4" s="1"/>
  <c r="AU267" i="4"/>
  <c r="AU407" i="4" s="1"/>
  <c r="AU547" i="4" s="1"/>
  <c r="AU687" i="4" s="1"/>
  <c r="AU827" i="4" s="1"/>
  <c r="AU967" i="4" s="1"/>
  <c r="AU1107" i="4" s="1"/>
  <c r="AU1247" i="4" s="1"/>
  <c r="AU1387" i="4" s="1"/>
  <c r="AU1527" i="4" s="1"/>
  <c r="AU1667" i="4" s="1"/>
  <c r="AU1807" i="4" s="1"/>
  <c r="AU1947" i="4" s="1"/>
  <c r="AU2087" i="4" s="1"/>
  <c r="AU2227" i="4" s="1"/>
  <c r="AU2367" i="4" s="1"/>
  <c r="AU2507" i="4" s="1"/>
  <c r="AU2647" i="4" s="1"/>
  <c r="AU2787" i="4" s="1"/>
  <c r="AU2927" i="4" s="1"/>
  <c r="AU3067" i="4" s="1"/>
  <c r="AU3207" i="4" s="1"/>
  <c r="AU3347" i="4" s="1"/>
  <c r="AU3487" i="4" s="1"/>
  <c r="AU3627" i="4" s="1"/>
  <c r="AU3767" i="4" s="1"/>
  <c r="AT268" i="4"/>
  <c r="AT408" i="4" s="1"/>
  <c r="AT548" i="4" s="1"/>
  <c r="AT688" i="4" s="1"/>
  <c r="AT828" i="4" s="1"/>
  <c r="AT968" i="4" s="1"/>
  <c r="AT1108" i="4" s="1"/>
  <c r="AT1248" i="4" s="1"/>
  <c r="AT1388" i="4" s="1"/>
  <c r="AT1528" i="4" s="1"/>
  <c r="AT1668" i="4" s="1"/>
  <c r="AT1808" i="4" s="1"/>
  <c r="AT1948" i="4" s="1"/>
  <c r="AT2088" i="4" s="1"/>
  <c r="AT2228" i="4" s="1"/>
  <c r="AT2368" i="4" s="1"/>
  <c r="AT2508" i="4" s="1"/>
  <c r="AT2648" i="4" s="1"/>
  <c r="AT2788" i="4" s="1"/>
  <c r="AT2928" i="4" s="1"/>
  <c r="AT3068" i="4" s="1"/>
  <c r="AT3208" i="4" s="1"/>
  <c r="AT3348" i="4" s="1"/>
  <c r="AT3488" i="4" s="1"/>
  <c r="AT3628" i="4" s="1"/>
  <c r="AT3768" i="4" s="1"/>
  <c r="AU268" i="4"/>
  <c r="AU408" i="4" s="1"/>
  <c r="AU548" i="4" s="1"/>
  <c r="AU688" i="4" s="1"/>
  <c r="AU828" i="4" s="1"/>
  <c r="AU968" i="4" s="1"/>
  <c r="AU1108" i="4" s="1"/>
  <c r="AU1248" i="4" s="1"/>
  <c r="AU1388" i="4" s="1"/>
  <c r="AU1528" i="4" s="1"/>
  <c r="AU1668" i="4" s="1"/>
  <c r="AU1808" i="4" s="1"/>
  <c r="AU1948" i="4" s="1"/>
  <c r="AU2088" i="4" s="1"/>
  <c r="AU2228" i="4" s="1"/>
  <c r="AU2368" i="4" s="1"/>
  <c r="AU2508" i="4" s="1"/>
  <c r="AU2648" i="4" s="1"/>
  <c r="AU2788" i="4" s="1"/>
  <c r="AU2928" i="4" s="1"/>
  <c r="AU3068" i="4" s="1"/>
  <c r="AU3208" i="4" s="1"/>
  <c r="AU3348" i="4" s="1"/>
  <c r="AU3488" i="4" s="1"/>
  <c r="AU3628" i="4" s="1"/>
  <c r="AU3768" i="4" s="1"/>
  <c r="AT269" i="4"/>
  <c r="AT409" i="4" s="1"/>
  <c r="AT549" i="4" s="1"/>
  <c r="AT689" i="4" s="1"/>
  <c r="AT829" i="4" s="1"/>
  <c r="AT969" i="4" s="1"/>
  <c r="AT1109" i="4" s="1"/>
  <c r="AT1249" i="4" s="1"/>
  <c r="AT1389" i="4" s="1"/>
  <c r="AT1529" i="4" s="1"/>
  <c r="AT1669" i="4" s="1"/>
  <c r="AT1809" i="4" s="1"/>
  <c r="AT1949" i="4" s="1"/>
  <c r="AT2089" i="4" s="1"/>
  <c r="AT2229" i="4" s="1"/>
  <c r="AT2369" i="4" s="1"/>
  <c r="AT2509" i="4" s="1"/>
  <c r="AT2649" i="4" s="1"/>
  <c r="AT2789" i="4" s="1"/>
  <c r="AT2929" i="4" s="1"/>
  <c r="AT3069" i="4" s="1"/>
  <c r="AT3209" i="4" s="1"/>
  <c r="AT3349" i="4" s="1"/>
  <c r="AT3489" i="4" s="1"/>
  <c r="AT3629" i="4" s="1"/>
  <c r="AT3769" i="4" s="1"/>
  <c r="AU269" i="4"/>
  <c r="AU409" i="4" s="1"/>
  <c r="AU549" i="4" s="1"/>
  <c r="AU689" i="4" s="1"/>
  <c r="AU829" i="4" s="1"/>
  <c r="AU969" i="4" s="1"/>
  <c r="AU1109" i="4" s="1"/>
  <c r="AU1249" i="4" s="1"/>
  <c r="AU1389" i="4" s="1"/>
  <c r="AU1529" i="4" s="1"/>
  <c r="AU1669" i="4" s="1"/>
  <c r="AU1809" i="4" s="1"/>
  <c r="AU1949" i="4" s="1"/>
  <c r="AU2089" i="4" s="1"/>
  <c r="AU2229" i="4" s="1"/>
  <c r="AU2369" i="4" s="1"/>
  <c r="AU2509" i="4" s="1"/>
  <c r="AU2649" i="4" s="1"/>
  <c r="AU2789" i="4" s="1"/>
  <c r="AU2929" i="4" s="1"/>
  <c r="AU3069" i="4" s="1"/>
  <c r="AU3209" i="4" s="1"/>
  <c r="AU3349" i="4" s="1"/>
  <c r="AU3489" i="4" s="1"/>
  <c r="AU3629" i="4" s="1"/>
  <c r="AU3769" i="4" s="1"/>
  <c r="AT270" i="4"/>
  <c r="AT410" i="4" s="1"/>
  <c r="AT550" i="4" s="1"/>
  <c r="AT690" i="4" s="1"/>
  <c r="AT830" i="4" s="1"/>
  <c r="AT970" i="4" s="1"/>
  <c r="AT1110" i="4" s="1"/>
  <c r="AT1250" i="4" s="1"/>
  <c r="AT1390" i="4" s="1"/>
  <c r="AT1530" i="4" s="1"/>
  <c r="AT1670" i="4" s="1"/>
  <c r="AT1810" i="4" s="1"/>
  <c r="AT1950" i="4" s="1"/>
  <c r="AT2090" i="4" s="1"/>
  <c r="AT2230" i="4" s="1"/>
  <c r="AT2370" i="4" s="1"/>
  <c r="AT2510" i="4" s="1"/>
  <c r="AT2650" i="4" s="1"/>
  <c r="AT2790" i="4" s="1"/>
  <c r="AT2930" i="4" s="1"/>
  <c r="AT3070" i="4" s="1"/>
  <c r="AT3210" i="4" s="1"/>
  <c r="AT3350" i="4" s="1"/>
  <c r="AT3490" i="4" s="1"/>
  <c r="AT3630" i="4" s="1"/>
  <c r="AT3770" i="4" s="1"/>
  <c r="AU270" i="4"/>
  <c r="AU410" i="4" s="1"/>
  <c r="AU550" i="4" s="1"/>
  <c r="AU690" i="4" s="1"/>
  <c r="AU830" i="4" s="1"/>
  <c r="AU970" i="4" s="1"/>
  <c r="AU1110" i="4" s="1"/>
  <c r="AU1250" i="4" s="1"/>
  <c r="AU1390" i="4" s="1"/>
  <c r="AU1530" i="4" s="1"/>
  <c r="AU1670" i="4" s="1"/>
  <c r="AU1810" i="4" s="1"/>
  <c r="AU1950" i="4" s="1"/>
  <c r="AU2090" i="4" s="1"/>
  <c r="AU2230" i="4" s="1"/>
  <c r="AU2370" i="4" s="1"/>
  <c r="AU2510" i="4" s="1"/>
  <c r="AU2650" i="4" s="1"/>
  <c r="AU2790" i="4" s="1"/>
  <c r="AU2930" i="4" s="1"/>
  <c r="AU3070" i="4" s="1"/>
  <c r="AU3210" i="4" s="1"/>
  <c r="AU3350" i="4" s="1"/>
  <c r="AU3490" i="4" s="1"/>
  <c r="AU3630" i="4" s="1"/>
  <c r="AU3770" i="4" s="1"/>
  <c r="AT271" i="4"/>
  <c r="AT411" i="4" s="1"/>
  <c r="AT551" i="4" s="1"/>
  <c r="AT691" i="4" s="1"/>
  <c r="AT831" i="4" s="1"/>
  <c r="AT971" i="4" s="1"/>
  <c r="AT1111" i="4" s="1"/>
  <c r="AT1251" i="4" s="1"/>
  <c r="AT1391" i="4" s="1"/>
  <c r="AT1531" i="4" s="1"/>
  <c r="AT1671" i="4" s="1"/>
  <c r="AT1811" i="4" s="1"/>
  <c r="AT1951" i="4" s="1"/>
  <c r="AT2091" i="4" s="1"/>
  <c r="AT2231" i="4" s="1"/>
  <c r="AT2371" i="4" s="1"/>
  <c r="AT2511" i="4" s="1"/>
  <c r="AT2651" i="4" s="1"/>
  <c r="AT2791" i="4" s="1"/>
  <c r="AT2931" i="4" s="1"/>
  <c r="AT3071" i="4" s="1"/>
  <c r="AT3211" i="4" s="1"/>
  <c r="AT3351" i="4" s="1"/>
  <c r="AT3491" i="4" s="1"/>
  <c r="AT3631" i="4" s="1"/>
  <c r="AT3771" i="4" s="1"/>
  <c r="AU271" i="4"/>
  <c r="AU411" i="4" s="1"/>
  <c r="AU551" i="4" s="1"/>
  <c r="AU691" i="4" s="1"/>
  <c r="AU831" i="4" s="1"/>
  <c r="AU971" i="4" s="1"/>
  <c r="AU1111" i="4" s="1"/>
  <c r="AU1251" i="4" s="1"/>
  <c r="AU1391" i="4" s="1"/>
  <c r="AU1531" i="4" s="1"/>
  <c r="AU1671" i="4" s="1"/>
  <c r="AU1811" i="4" s="1"/>
  <c r="AU1951" i="4" s="1"/>
  <c r="AU2091" i="4" s="1"/>
  <c r="AU2231" i="4" s="1"/>
  <c r="AU2371" i="4" s="1"/>
  <c r="AU2511" i="4" s="1"/>
  <c r="AU2651" i="4" s="1"/>
  <c r="AU2791" i="4" s="1"/>
  <c r="AU2931" i="4" s="1"/>
  <c r="AU3071" i="4" s="1"/>
  <c r="AU3211" i="4" s="1"/>
  <c r="AU3351" i="4" s="1"/>
  <c r="AU3491" i="4" s="1"/>
  <c r="AU3631" i="4" s="1"/>
  <c r="AU3771" i="4" s="1"/>
  <c r="AT272" i="4"/>
  <c r="AT412" i="4" s="1"/>
  <c r="AT552" i="4" s="1"/>
  <c r="AT692" i="4" s="1"/>
  <c r="AT832" i="4" s="1"/>
  <c r="AT972" i="4" s="1"/>
  <c r="AT1112" i="4" s="1"/>
  <c r="AT1252" i="4" s="1"/>
  <c r="AT1392" i="4" s="1"/>
  <c r="AT1532" i="4" s="1"/>
  <c r="AT1672" i="4" s="1"/>
  <c r="AT1812" i="4" s="1"/>
  <c r="AT1952" i="4" s="1"/>
  <c r="AT2092" i="4" s="1"/>
  <c r="AT2232" i="4" s="1"/>
  <c r="AT2372" i="4" s="1"/>
  <c r="AT2512" i="4" s="1"/>
  <c r="AT2652" i="4" s="1"/>
  <c r="AT2792" i="4" s="1"/>
  <c r="AT2932" i="4" s="1"/>
  <c r="AT3072" i="4" s="1"/>
  <c r="AT3212" i="4" s="1"/>
  <c r="AT3352" i="4" s="1"/>
  <c r="AT3492" i="4" s="1"/>
  <c r="AT3632" i="4" s="1"/>
  <c r="AT3772" i="4" s="1"/>
  <c r="AU272" i="4"/>
  <c r="AU412" i="4" s="1"/>
  <c r="AU552" i="4" s="1"/>
  <c r="AU692" i="4" s="1"/>
  <c r="AU832" i="4" s="1"/>
  <c r="AU972" i="4" s="1"/>
  <c r="AU1112" i="4" s="1"/>
  <c r="AU1252" i="4" s="1"/>
  <c r="AU1392" i="4" s="1"/>
  <c r="AU1532" i="4" s="1"/>
  <c r="AU1672" i="4" s="1"/>
  <c r="AU1812" i="4" s="1"/>
  <c r="AU1952" i="4" s="1"/>
  <c r="AU2092" i="4" s="1"/>
  <c r="AU2232" i="4" s="1"/>
  <c r="AU2372" i="4" s="1"/>
  <c r="AU2512" i="4" s="1"/>
  <c r="AU2652" i="4" s="1"/>
  <c r="AU2792" i="4" s="1"/>
  <c r="AU2932" i="4" s="1"/>
  <c r="AU3072" i="4" s="1"/>
  <c r="AU3212" i="4" s="1"/>
  <c r="AU3352" i="4" s="1"/>
  <c r="AU3492" i="4" s="1"/>
  <c r="AU3632" i="4" s="1"/>
  <c r="AU3772" i="4" s="1"/>
  <c r="AT273" i="4"/>
  <c r="AT413" i="4" s="1"/>
  <c r="AT553" i="4" s="1"/>
  <c r="AT693" i="4" s="1"/>
  <c r="AT833" i="4" s="1"/>
  <c r="AT973" i="4" s="1"/>
  <c r="AT1113" i="4" s="1"/>
  <c r="AT1253" i="4" s="1"/>
  <c r="AT1393" i="4" s="1"/>
  <c r="AT1533" i="4" s="1"/>
  <c r="AT1673" i="4" s="1"/>
  <c r="AT1813" i="4" s="1"/>
  <c r="AT1953" i="4" s="1"/>
  <c r="AT2093" i="4" s="1"/>
  <c r="AT2233" i="4" s="1"/>
  <c r="AT2373" i="4" s="1"/>
  <c r="AT2513" i="4" s="1"/>
  <c r="AT2653" i="4" s="1"/>
  <c r="AT2793" i="4" s="1"/>
  <c r="AT2933" i="4" s="1"/>
  <c r="AT3073" i="4" s="1"/>
  <c r="AT3213" i="4" s="1"/>
  <c r="AT3353" i="4" s="1"/>
  <c r="AT3493" i="4" s="1"/>
  <c r="AT3633" i="4" s="1"/>
  <c r="AT3773" i="4" s="1"/>
  <c r="AU273" i="4"/>
  <c r="AU413" i="4" s="1"/>
  <c r="AU553" i="4" s="1"/>
  <c r="AU693" i="4" s="1"/>
  <c r="AU833" i="4" s="1"/>
  <c r="AU973" i="4" s="1"/>
  <c r="AU1113" i="4" s="1"/>
  <c r="AU1253" i="4" s="1"/>
  <c r="AU1393" i="4" s="1"/>
  <c r="AU1533" i="4" s="1"/>
  <c r="AU1673" i="4" s="1"/>
  <c r="AU1813" i="4" s="1"/>
  <c r="AU1953" i="4" s="1"/>
  <c r="AU2093" i="4" s="1"/>
  <c r="AU2233" i="4" s="1"/>
  <c r="AU2373" i="4" s="1"/>
  <c r="AU2513" i="4" s="1"/>
  <c r="AU2653" i="4" s="1"/>
  <c r="AU2793" i="4" s="1"/>
  <c r="AU2933" i="4" s="1"/>
  <c r="AU3073" i="4" s="1"/>
  <c r="AU3213" i="4" s="1"/>
  <c r="AU3353" i="4" s="1"/>
  <c r="AU3493" i="4" s="1"/>
  <c r="AU3633" i="4" s="1"/>
  <c r="AU3773" i="4" s="1"/>
  <c r="AT274" i="4"/>
  <c r="AT414" i="4" s="1"/>
  <c r="AT554" i="4" s="1"/>
  <c r="AT694" i="4" s="1"/>
  <c r="AT834" i="4" s="1"/>
  <c r="AT974" i="4" s="1"/>
  <c r="AT1114" i="4" s="1"/>
  <c r="AT1254" i="4" s="1"/>
  <c r="AT1394" i="4" s="1"/>
  <c r="AT1534" i="4" s="1"/>
  <c r="AT1674" i="4" s="1"/>
  <c r="AT1814" i="4" s="1"/>
  <c r="AT1954" i="4" s="1"/>
  <c r="AT2094" i="4" s="1"/>
  <c r="AT2234" i="4" s="1"/>
  <c r="AT2374" i="4" s="1"/>
  <c r="AT2514" i="4" s="1"/>
  <c r="AT2654" i="4" s="1"/>
  <c r="AT2794" i="4" s="1"/>
  <c r="AT2934" i="4" s="1"/>
  <c r="AT3074" i="4" s="1"/>
  <c r="AT3214" i="4" s="1"/>
  <c r="AT3354" i="4" s="1"/>
  <c r="AT3494" i="4" s="1"/>
  <c r="AT3634" i="4" s="1"/>
  <c r="AT3774" i="4" s="1"/>
  <c r="AU274" i="4"/>
  <c r="AU414" i="4" s="1"/>
  <c r="AU554" i="4" s="1"/>
  <c r="AU694" i="4" s="1"/>
  <c r="AU834" i="4" s="1"/>
  <c r="AU974" i="4" s="1"/>
  <c r="AU1114" i="4" s="1"/>
  <c r="AU1254" i="4" s="1"/>
  <c r="AU1394" i="4" s="1"/>
  <c r="AU1534" i="4" s="1"/>
  <c r="AU1674" i="4" s="1"/>
  <c r="AU1814" i="4" s="1"/>
  <c r="AU1954" i="4" s="1"/>
  <c r="AU2094" i="4" s="1"/>
  <c r="AU2234" i="4" s="1"/>
  <c r="AU2374" i="4" s="1"/>
  <c r="AU2514" i="4" s="1"/>
  <c r="AU2654" i="4" s="1"/>
  <c r="AU2794" i="4" s="1"/>
  <c r="AU2934" i="4" s="1"/>
  <c r="AU3074" i="4" s="1"/>
  <c r="AU3214" i="4" s="1"/>
  <c r="AU3354" i="4" s="1"/>
  <c r="AU3494" i="4" s="1"/>
  <c r="AU3634" i="4" s="1"/>
  <c r="AU3774" i="4" s="1"/>
  <c r="AT275" i="4"/>
  <c r="AT415" i="4" s="1"/>
  <c r="AT555" i="4" s="1"/>
  <c r="AT695" i="4" s="1"/>
  <c r="AT835" i="4" s="1"/>
  <c r="AT975" i="4" s="1"/>
  <c r="AT1115" i="4" s="1"/>
  <c r="AT1255" i="4" s="1"/>
  <c r="AT1395" i="4" s="1"/>
  <c r="AT1535" i="4" s="1"/>
  <c r="AT1675" i="4" s="1"/>
  <c r="AT1815" i="4" s="1"/>
  <c r="AT1955" i="4" s="1"/>
  <c r="AT2095" i="4" s="1"/>
  <c r="AT2235" i="4" s="1"/>
  <c r="AT2375" i="4" s="1"/>
  <c r="AT2515" i="4" s="1"/>
  <c r="AT2655" i="4" s="1"/>
  <c r="AT2795" i="4" s="1"/>
  <c r="AT2935" i="4" s="1"/>
  <c r="AT3075" i="4" s="1"/>
  <c r="AT3215" i="4" s="1"/>
  <c r="AT3355" i="4" s="1"/>
  <c r="AT3495" i="4" s="1"/>
  <c r="AT3635" i="4" s="1"/>
  <c r="AT3775" i="4" s="1"/>
  <c r="AU275" i="4"/>
  <c r="AU415" i="4" s="1"/>
  <c r="AU555" i="4" s="1"/>
  <c r="AU695" i="4" s="1"/>
  <c r="AU835" i="4" s="1"/>
  <c r="AU975" i="4" s="1"/>
  <c r="AU1115" i="4" s="1"/>
  <c r="AU1255" i="4" s="1"/>
  <c r="AU1395" i="4" s="1"/>
  <c r="AU1535" i="4" s="1"/>
  <c r="AU1675" i="4" s="1"/>
  <c r="AU1815" i="4" s="1"/>
  <c r="AU1955" i="4" s="1"/>
  <c r="AU2095" i="4" s="1"/>
  <c r="AU2235" i="4" s="1"/>
  <c r="AU2375" i="4" s="1"/>
  <c r="AU2515" i="4" s="1"/>
  <c r="AU2655" i="4" s="1"/>
  <c r="AU2795" i="4" s="1"/>
  <c r="AU2935" i="4" s="1"/>
  <c r="AU3075" i="4" s="1"/>
  <c r="AU3215" i="4" s="1"/>
  <c r="AU3355" i="4" s="1"/>
  <c r="AU3495" i="4" s="1"/>
  <c r="AU3635" i="4" s="1"/>
  <c r="AU3775" i="4" s="1"/>
  <c r="AT276" i="4"/>
  <c r="AT416" i="4" s="1"/>
  <c r="AT556" i="4" s="1"/>
  <c r="AT696" i="4" s="1"/>
  <c r="AT836" i="4" s="1"/>
  <c r="AT976" i="4" s="1"/>
  <c r="AT1116" i="4" s="1"/>
  <c r="AT1256" i="4" s="1"/>
  <c r="AT1396" i="4" s="1"/>
  <c r="AT1536" i="4" s="1"/>
  <c r="AT1676" i="4" s="1"/>
  <c r="AT1816" i="4" s="1"/>
  <c r="AT1956" i="4" s="1"/>
  <c r="AT2096" i="4" s="1"/>
  <c r="AT2236" i="4" s="1"/>
  <c r="AT2376" i="4" s="1"/>
  <c r="AT2516" i="4" s="1"/>
  <c r="AT2656" i="4" s="1"/>
  <c r="AT2796" i="4" s="1"/>
  <c r="AT2936" i="4" s="1"/>
  <c r="AT3076" i="4" s="1"/>
  <c r="AT3216" i="4" s="1"/>
  <c r="AT3356" i="4" s="1"/>
  <c r="AT3496" i="4" s="1"/>
  <c r="AT3636" i="4" s="1"/>
  <c r="AT3776" i="4" s="1"/>
  <c r="AU276" i="4"/>
  <c r="AU416" i="4" s="1"/>
  <c r="AU556" i="4" s="1"/>
  <c r="AU696" i="4" s="1"/>
  <c r="AU836" i="4" s="1"/>
  <c r="AU976" i="4" s="1"/>
  <c r="AU1116" i="4" s="1"/>
  <c r="AU1256" i="4" s="1"/>
  <c r="AU1396" i="4" s="1"/>
  <c r="AU1536" i="4" s="1"/>
  <c r="AU1676" i="4" s="1"/>
  <c r="AU1816" i="4" s="1"/>
  <c r="AU1956" i="4" s="1"/>
  <c r="AU2096" i="4" s="1"/>
  <c r="AU2236" i="4" s="1"/>
  <c r="AU2376" i="4" s="1"/>
  <c r="AU2516" i="4" s="1"/>
  <c r="AU2656" i="4" s="1"/>
  <c r="AU2796" i="4" s="1"/>
  <c r="AU2936" i="4" s="1"/>
  <c r="AU3076" i="4" s="1"/>
  <c r="AU3216" i="4" s="1"/>
  <c r="AU3356" i="4" s="1"/>
  <c r="AU3496" i="4" s="1"/>
  <c r="AU3636" i="4" s="1"/>
  <c r="AU3776" i="4" s="1"/>
  <c r="AT277" i="4"/>
  <c r="AT417" i="4" s="1"/>
  <c r="AT557" i="4" s="1"/>
  <c r="AT697" i="4" s="1"/>
  <c r="AT837" i="4" s="1"/>
  <c r="AT977" i="4" s="1"/>
  <c r="AT1117" i="4" s="1"/>
  <c r="AT1257" i="4" s="1"/>
  <c r="AT1397" i="4" s="1"/>
  <c r="AT1537" i="4" s="1"/>
  <c r="AT1677" i="4" s="1"/>
  <c r="AT1817" i="4" s="1"/>
  <c r="AT1957" i="4" s="1"/>
  <c r="AT2097" i="4" s="1"/>
  <c r="AT2237" i="4" s="1"/>
  <c r="AT2377" i="4" s="1"/>
  <c r="AT2517" i="4" s="1"/>
  <c r="AT2657" i="4" s="1"/>
  <c r="AT2797" i="4" s="1"/>
  <c r="AT2937" i="4" s="1"/>
  <c r="AT3077" i="4" s="1"/>
  <c r="AT3217" i="4" s="1"/>
  <c r="AT3357" i="4" s="1"/>
  <c r="AT3497" i="4" s="1"/>
  <c r="AT3637" i="4" s="1"/>
  <c r="AT3777" i="4" s="1"/>
  <c r="AU277" i="4"/>
  <c r="AU417" i="4" s="1"/>
  <c r="AU557" i="4" s="1"/>
  <c r="AU697" i="4" s="1"/>
  <c r="AU837" i="4" s="1"/>
  <c r="AU977" i="4" s="1"/>
  <c r="AU1117" i="4" s="1"/>
  <c r="AU1257" i="4" s="1"/>
  <c r="AU1397" i="4" s="1"/>
  <c r="AU1537" i="4" s="1"/>
  <c r="AU1677" i="4" s="1"/>
  <c r="AU1817" i="4" s="1"/>
  <c r="AU1957" i="4" s="1"/>
  <c r="AU2097" i="4" s="1"/>
  <c r="AU2237" i="4" s="1"/>
  <c r="AU2377" i="4" s="1"/>
  <c r="AU2517" i="4" s="1"/>
  <c r="AU2657" i="4" s="1"/>
  <c r="AU2797" i="4" s="1"/>
  <c r="AU2937" i="4" s="1"/>
  <c r="AU3077" i="4" s="1"/>
  <c r="AU3217" i="4" s="1"/>
  <c r="AU3357" i="4" s="1"/>
  <c r="AU3497" i="4" s="1"/>
  <c r="AU3637" i="4" s="1"/>
  <c r="AU3777" i="4" s="1"/>
  <c r="AT278" i="4"/>
  <c r="AT418" i="4" s="1"/>
  <c r="AT558" i="4" s="1"/>
  <c r="AT698" i="4" s="1"/>
  <c r="AT838" i="4" s="1"/>
  <c r="AT978" i="4" s="1"/>
  <c r="AT1118" i="4" s="1"/>
  <c r="AT1258" i="4" s="1"/>
  <c r="AT1398" i="4" s="1"/>
  <c r="AT1538" i="4" s="1"/>
  <c r="AT1678" i="4" s="1"/>
  <c r="AT1818" i="4" s="1"/>
  <c r="AT1958" i="4" s="1"/>
  <c r="AT2098" i="4" s="1"/>
  <c r="AT2238" i="4" s="1"/>
  <c r="AT2378" i="4" s="1"/>
  <c r="AT2518" i="4" s="1"/>
  <c r="AT2658" i="4" s="1"/>
  <c r="AT2798" i="4" s="1"/>
  <c r="AT2938" i="4" s="1"/>
  <c r="AT3078" i="4" s="1"/>
  <c r="AT3218" i="4" s="1"/>
  <c r="AT3358" i="4" s="1"/>
  <c r="AT3498" i="4" s="1"/>
  <c r="AT3638" i="4" s="1"/>
  <c r="AT3778" i="4" s="1"/>
  <c r="AU278" i="4"/>
  <c r="AU418" i="4" s="1"/>
  <c r="AU558" i="4" s="1"/>
  <c r="AU698" i="4" s="1"/>
  <c r="AU838" i="4" s="1"/>
  <c r="AU978" i="4" s="1"/>
  <c r="AU1118" i="4" s="1"/>
  <c r="AU1258" i="4" s="1"/>
  <c r="AU1398" i="4" s="1"/>
  <c r="AU1538" i="4" s="1"/>
  <c r="AU1678" i="4" s="1"/>
  <c r="AU1818" i="4" s="1"/>
  <c r="AU1958" i="4" s="1"/>
  <c r="AU2098" i="4" s="1"/>
  <c r="AU2238" i="4" s="1"/>
  <c r="AU2378" i="4" s="1"/>
  <c r="AU2518" i="4" s="1"/>
  <c r="AU2658" i="4" s="1"/>
  <c r="AU2798" i="4" s="1"/>
  <c r="AU2938" i="4" s="1"/>
  <c r="AU3078" i="4" s="1"/>
  <c r="AU3218" i="4" s="1"/>
  <c r="AU3358" i="4" s="1"/>
  <c r="AU3498" i="4" s="1"/>
  <c r="AU3638" i="4" s="1"/>
  <c r="AU3778" i="4" s="1"/>
  <c r="AT279" i="4"/>
  <c r="AT419" i="4" s="1"/>
  <c r="AT559" i="4" s="1"/>
  <c r="AT699" i="4" s="1"/>
  <c r="AT839" i="4" s="1"/>
  <c r="AT979" i="4" s="1"/>
  <c r="AT1119" i="4" s="1"/>
  <c r="AT1259" i="4" s="1"/>
  <c r="AT1399" i="4" s="1"/>
  <c r="AT1539" i="4" s="1"/>
  <c r="AT1679" i="4" s="1"/>
  <c r="AT1819" i="4" s="1"/>
  <c r="AT1959" i="4" s="1"/>
  <c r="AT2099" i="4" s="1"/>
  <c r="AT2239" i="4" s="1"/>
  <c r="AT2379" i="4" s="1"/>
  <c r="AT2519" i="4" s="1"/>
  <c r="AT2659" i="4" s="1"/>
  <c r="AT2799" i="4" s="1"/>
  <c r="AT2939" i="4" s="1"/>
  <c r="AT3079" i="4" s="1"/>
  <c r="AT3219" i="4" s="1"/>
  <c r="AT3359" i="4" s="1"/>
  <c r="AT3499" i="4" s="1"/>
  <c r="AT3639" i="4" s="1"/>
  <c r="AT3779" i="4" s="1"/>
  <c r="AU279" i="4"/>
  <c r="AU419" i="4" s="1"/>
  <c r="AU559" i="4" s="1"/>
  <c r="AU699" i="4" s="1"/>
  <c r="AU839" i="4" s="1"/>
  <c r="AU979" i="4" s="1"/>
  <c r="AU1119" i="4" s="1"/>
  <c r="AU1259" i="4" s="1"/>
  <c r="AU1399" i="4" s="1"/>
  <c r="AU1539" i="4" s="1"/>
  <c r="AU1679" i="4" s="1"/>
  <c r="AU1819" i="4" s="1"/>
  <c r="AU1959" i="4" s="1"/>
  <c r="AU2099" i="4" s="1"/>
  <c r="AU2239" i="4" s="1"/>
  <c r="AU2379" i="4" s="1"/>
  <c r="AU2519" i="4" s="1"/>
  <c r="AU2659" i="4" s="1"/>
  <c r="AU2799" i="4" s="1"/>
  <c r="AU2939" i="4" s="1"/>
  <c r="AU3079" i="4" s="1"/>
  <c r="AU3219" i="4" s="1"/>
  <c r="AU3359" i="4" s="1"/>
  <c r="AU3499" i="4" s="1"/>
  <c r="AU3639" i="4" s="1"/>
  <c r="AU3779" i="4" s="1"/>
  <c r="AT280" i="4"/>
  <c r="AT420" i="4" s="1"/>
  <c r="AT560" i="4" s="1"/>
  <c r="AT700" i="4" s="1"/>
  <c r="AT840" i="4" s="1"/>
  <c r="AT980" i="4" s="1"/>
  <c r="AT1120" i="4" s="1"/>
  <c r="AT1260" i="4" s="1"/>
  <c r="AT1400" i="4" s="1"/>
  <c r="AT1540" i="4" s="1"/>
  <c r="AT1680" i="4" s="1"/>
  <c r="AT1820" i="4" s="1"/>
  <c r="AT1960" i="4" s="1"/>
  <c r="AT2100" i="4" s="1"/>
  <c r="AT2240" i="4" s="1"/>
  <c r="AT2380" i="4" s="1"/>
  <c r="AT2520" i="4" s="1"/>
  <c r="AT2660" i="4" s="1"/>
  <c r="AT2800" i="4" s="1"/>
  <c r="AT2940" i="4" s="1"/>
  <c r="AT3080" i="4" s="1"/>
  <c r="AT3220" i="4" s="1"/>
  <c r="AT3360" i="4" s="1"/>
  <c r="AT3500" i="4" s="1"/>
  <c r="AT3640" i="4" s="1"/>
  <c r="AT3780" i="4" s="1"/>
  <c r="AU280" i="4"/>
  <c r="AU420" i="4" s="1"/>
  <c r="AU560" i="4" s="1"/>
  <c r="AU700" i="4" s="1"/>
  <c r="AU840" i="4" s="1"/>
  <c r="AU980" i="4" s="1"/>
  <c r="AU1120" i="4" s="1"/>
  <c r="AU1260" i="4" s="1"/>
  <c r="AU1400" i="4" s="1"/>
  <c r="AU1540" i="4" s="1"/>
  <c r="AU1680" i="4" s="1"/>
  <c r="AU1820" i="4" s="1"/>
  <c r="AU1960" i="4" s="1"/>
  <c r="AU2100" i="4" s="1"/>
  <c r="AU2240" i="4" s="1"/>
  <c r="AU2380" i="4" s="1"/>
  <c r="AU2520" i="4" s="1"/>
  <c r="AU2660" i="4" s="1"/>
  <c r="AU2800" i="4" s="1"/>
  <c r="AU2940" i="4" s="1"/>
  <c r="AU3080" i="4" s="1"/>
  <c r="AU3220" i="4" s="1"/>
  <c r="AU3360" i="4" s="1"/>
  <c r="AU3500" i="4" s="1"/>
  <c r="AU3640" i="4" s="1"/>
  <c r="AU3780" i="4" s="1"/>
  <c r="AT281" i="4"/>
  <c r="AT421" i="4" s="1"/>
  <c r="AT561" i="4" s="1"/>
  <c r="AT701" i="4" s="1"/>
  <c r="AT841" i="4" s="1"/>
  <c r="AT981" i="4" s="1"/>
  <c r="AT1121" i="4" s="1"/>
  <c r="AT1261" i="4" s="1"/>
  <c r="AT1401" i="4" s="1"/>
  <c r="AT1541" i="4" s="1"/>
  <c r="AT1681" i="4" s="1"/>
  <c r="AT1821" i="4" s="1"/>
  <c r="AT1961" i="4" s="1"/>
  <c r="AT2101" i="4" s="1"/>
  <c r="AT2241" i="4" s="1"/>
  <c r="AT2381" i="4" s="1"/>
  <c r="AT2521" i="4" s="1"/>
  <c r="AT2661" i="4" s="1"/>
  <c r="AT2801" i="4" s="1"/>
  <c r="AT2941" i="4" s="1"/>
  <c r="AT3081" i="4" s="1"/>
  <c r="AT3221" i="4" s="1"/>
  <c r="AT3361" i="4" s="1"/>
  <c r="AT3501" i="4" s="1"/>
  <c r="AT3641" i="4" s="1"/>
  <c r="AT3781" i="4" s="1"/>
  <c r="AU281" i="4"/>
  <c r="AU421" i="4" s="1"/>
  <c r="AU561" i="4" s="1"/>
  <c r="AU701" i="4" s="1"/>
  <c r="AU841" i="4" s="1"/>
  <c r="AU981" i="4" s="1"/>
  <c r="AU1121" i="4" s="1"/>
  <c r="AU1261" i="4" s="1"/>
  <c r="AU1401" i="4" s="1"/>
  <c r="AU1541" i="4" s="1"/>
  <c r="AU1681" i="4" s="1"/>
  <c r="AU1821" i="4" s="1"/>
  <c r="AU1961" i="4" s="1"/>
  <c r="AU2101" i="4" s="1"/>
  <c r="AU2241" i="4" s="1"/>
  <c r="AU2381" i="4" s="1"/>
  <c r="AU2521" i="4" s="1"/>
  <c r="AU2661" i="4" s="1"/>
  <c r="AU2801" i="4" s="1"/>
  <c r="AU2941" i="4" s="1"/>
  <c r="AU3081" i="4" s="1"/>
  <c r="AU3221" i="4" s="1"/>
  <c r="AU3361" i="4" s="1"/>
  <c r="AU3501" i="4" s="1"/>
  <c r="AU3641" i="4" s="1"/>
  <c r="AU3781" i="4" s="1"/>
  <c r="AT282" i="4"/>
  <c r="AT422" i="4" s="1"/>
  <c r="AT562" i="4" s="1"/>
  <c r="AT702" i="4" s="1"/>
  <c r="AT842" i="4" s="1"/>
  <c r="AT982" i="4" s="1"/>
  <c r="AT1122" i="4" s="1"/>
  <c r="AT1262" i="4" s="1"/>
  <c r="AT1402" i="4" s="1"/>
  <c r="AT1542" i="4" s="1"/>
  <c r="AT1682" i="4" s="1"/>
  <c r="AT1822" i="4" s="1"/>
  <c r="AT1962" i="4" s="1"/>
  <c r="AT2102" i="4" s="1"/>
  <c r="AT2242" i="4" s="1"/>
  <c r="AT2382" i="4" s="1"/>
  <c r="AT2522" i="4" s="1"/>
  <c r="AT2662" i="4" s="1"/>
  <c r="AT2802" i="4" s="1"/>
  <c r="AT2942" i="4" s="1"/>
  <c r="AT3082" i="4" s="1"/>
  <c r="AT3222" i="4" s="1"/>
  <c r="AT3362" i="4" s="1"/>
  <c r="AT3502" i="4" s="1"/>
  <c r="AT3642" i="4" s="1"/>
  <c r="AT3782" i="4" s="1"/>
  <c r="AU282" i="4"/>
  <c r="AU422" i="4" s="1"/>
  <c r="AU562" i="4" s="1"/>
  <c r="AU702" i="4" s="1"/>
  <c r="AU842" i="4" s="1"/>
  <c r="AU982" i="4" s="1"/>
  <c r="AU1122" i="4" s="1"/>
  <c r="AU1262" i="4" s="1"/>
  <c r="AU1402" i="4" s="1"/>
  <c r="AU1542" i="4" s="1"/>
  <c r="AU1682" i="4" s="1"/>
  <c r="AU1822" i="4" s="1"/>
  <c r="AU1962" i="4" s="1"/>
  <c r="AU2102" i="4" s="1"/>
  <c r="AU2242" i="4" s="1"/>
  <c r="AU2382" i="4" s="1"/>
  <c r="AU2522" i="4" s="1"/>
  <c r="AU2662" i="4" s="1"/>
  <c r="AU2802" i="4" s="1"/>
  <c r="AU2942" i="4" s="1"/>
  <c r="AU3082" i="4" s="1"/>
  <c r="AU3222" i="4" s="1"/>
  <c r="AU3362" i="4" s="1"/>
  <c r="AU3502" i="4" s="1"/>
  <c r="AU3642" i="4" s="1"/>
  <c r="AU3782" i="4" s="1"/>
  <c r="AT283" i="4"/>
  <c r="AT423" i="4" s="1"/>
  <c r="AT563" i="4" s="1"/>
  <c r="AT703" i="4" s="1"/>
  <c r="AT843" i="4" s="1"/>
  <c r="AT983" i="4" s="1"/>
  <c r="AT1123" i="4" s="1"/>
  <c r="AT1263" i="4" s="1"/>
  <c r="AT1403" i="4" s="1"/>
  <c r="AT1543" i="4" s="1"/>
  <c r="AT1683" i="4" s="1"/>
  <c r="AT1823" i="4" s="1"/>
  <c r="AT1963" i="4" s="1"/>
  <c r="AT2103" i="4" s="1"/>
  <c r="AT2243" i="4" s="1"/>
  <c r="AT2383" i="4" s="1"/>
  <c r="AT2523" i="4" s="1"/>
  <c r="AT2663" i="4" s="1"/>
  <c r="AT2803" i="4" s="1"/>
  <c r="AT2943" i="4" s="1"/>
  <c r="AT3083" i="4" s="1"/>
  <c r="AT3223" i="4" s="1"/>
  <c r="AT3363" i="4" s="1"/>
  <c r="AT3503" i="4" s="1"/>
  <c r="AT3643" i="4" s="1"/>
  <c r="AT3783" i="4" s="1"/>
  <c r="AU283" i="4"/>
  <c r="AU423" i="4" s="1"/>
  <c r="AU563" i="4" s="1"/>
  <c r="AU703" i="4" s="1"/>
  <c r="AU843" i="4" s="1"/>
  <c r="AU983" i="4" s="1"/>
  <c r="AU1123" i="4" s="1"/>
  <c r="AU1263" i="4" s="1"/>
  <c r="AU1403" i="4" s="1"/>
  <c r="AU1543" i="4" s="1"/>
  <c r="AU1683" i="4" s="1"/>
  <c r="AU1823" i="4" s="1"/>
  <c r="AU1963" i="4" s="1"/>
  <c r="AU2103" i="4" s="1"/>
  <c r="AU2243" i="4" s="1"/>
  <c r="AU2383" i="4" s="1"/>
  <c r="AU2523" i="4" s="1"/>
  <c r="AU2663" i="4" s="1"/>
  <c r="AU2803" i="4" s="1"/>
  <c r="AU2943" i="4" s="1"/>
  <c r="AU3083" i="4" s="1"/>
  <c r="AU3223" i="4" s="1"/>
  <c r="AU3363" i="4" s="1"/>
  <c r="AU3503" i="4" s="1"/>
  <c r="AU3643" i="4" s="1"/>
  <c r="AU3783" i="4" s="1"/>
  <c r="AT284" i="4"/>
  <c r="AT424" i="4" s="1"/>
  <c r="AT564" i="4" s="1"/>
  <c r="AT704" i="4" s="1"/>
  <c r="AT844" i="4" s="1"/>
  <c r="AT984" i="4" s="1"/>
  <c r="AT1124" i="4" s="1"/>
  <c r="AT1264" i="4" s="1"/>
  <c r="AT1404" i="4" s="1"/>
  <c r="AT1544" i="4" s="1"/>
  <c r="AT1684" i="4" s="1"/>
  <c r="AT1824" i="4" s="1"/>
  <c r="AT1964" i="4" s="1"/>
  <c r="AT2104" i="4" s="1"/>
  <c r="AT2244" i="4" s="1"/>
  <c r="AT2384" i="4" s="1"/>
  <c r="AT2524" i="4" s="1"/>
  <c r="AT2664" i="4" s="1"/>
  <c r="AT2804" i="4" s="1"/>
  <c r="AT2944" i="4" s="1"/>
  <c r="AT3084" i="4" s="1"/>
  <c r="AT3224" i="4" s="1"/>
  <c r="AT3364" i="4" s="1"/>
  <c r="AT3504" i="4" s="1"/>
  <c r="AT3644" i="4" s="1"/>
  <c r="AT3784" i="4" s="1"/>
  <c r="AU284" i="4"/>
  <c r="AU424" i="4" s="1"/>
  <c r="AU564" i="4" s="1"/>
  <c r="AU704" i="4" s="1"/>
  <c r="AU844" i="4" s="1"/>
  <c r="AU984" i="4" s="1"/>
  <c r="AU1124" i="4" s="1"/>
  <c r="AU1264" i="4" s="1"/>
  <c r="AU1404" i="4" s="1"/>
  <c r="AU1544" i="4" s="1"/>
  <c r="AU1684" i="4" s="1"/>
  <c r="AU1824" i="4" s="1"/>
  <c r="AU1964" i="4" s="1"/>
  <c r="AU2104" i="4" s="1"/>
  <c r="AU2244" i="4" s="1"/>
  <c r="AU2384" i="4" s="1"/>
  <c r="AU2524" i="4" s="1"/>
  <c r="AU2664" i="4" s="1"/>
  <c r="AU2804" i="4" s="1"/>
  <c r="AU2944" i="4" s="1"/>
  <c r="AU3084" i="4" s="1"/>
  <c r="AU3224" i="4" s="1"/>
  <c r="AU3364" i="4" s="1"/>
  <c r="AU3504" i="4" s="1"/>
  <c r="AU3644" i="4" s="1"/>
  <c r="AU3784" i="4" s="1"/>
  <c r="AT285" i="4"/>
  <c r="AT425" i="4" s="1"/>
  <c r="AT565" i="4" s="1"/>
  <c r="AT705" i="4" s="1"/>
  <c r="AT845" i="4" s="1"/>
  <c r="AT985" i="4" s="1"/>
  <c r="AT1125" i="4" s="1"/>
  <c r="AT1265" i="4" s="1"/>
  <c r="AT1405" i="4" s="1"/>
  <c r="AT1545" i="4" s="1"/>
  <c r="AT1685" i="4" s="1"/>
  <c r="AT1825" i="4" s="1"/>
  <c r="AT1965" i="4" s="1"/>
  <c r="AT2105" i="4" s="1"/>
  <c r="AT2245" i="4" s="1"/>
  <c r="AT2385" i="4" s="1"/>
  <c r="AT2525" i="4" s="1"/>
  <c r="AT2665" i="4" s="1"/>
  <c r="AT2805" i="4" s="1"/>
  <c r="AT2945" i="4" s="1"/>
  <c r="AT3085" i="4" s="1"/>
  <c r="AT3225" i="4" s="1"/>
  <c r="AT3365" i="4" s="1"/>
  <c r="AT3505" i="4" s="1"/>
  <c r="AT3645" i="4" s="1"/>
  <c r="AT3785" i="4" s="1"/>
  <c r="AU285" i="4"/>
  <c r="AU425" i="4" s="1"/>
  <c r="AU565" i="4" s="1"/>
  <c r="AU705" i="4" s="1"/>
  <c r="AU845" i="4" s="1"/>
  <c r="AU985" i="4" s="1"/>
  <c r="AU1125" i="4" s="1"/>
  <c r="AU1265" i="4" s="1"/>
  <c r="AU1405" i="4" s="1"/>
  <c r="AU1545" i="4" s="1"/>
  <c r="AU1685" i="4" s="1"/>
  <c r="AU1825" i="4" s="1"/>
  <c r="AU1965" i="4" s="1"/>
  <c r="AU2105" i="4" s="1"/>
  <c r="AU2245" i="4" s="1"/>
  <c r="AU2385" i="4" s="1"/>
  <c r="AU2525" i="4" s="1"/>
  <c r="AU2665" i="4" s="1"/>
  <c r="AU2805" i="4" s="1"/>
  <c r="AU2945" i="4" s="1"/>
  <c r="AU3085" i="4" s="1"/>
  <c r="AU3225" i="4" s="1"/>
  <c r="AU3365" i="4" s="1"/>
  <c r="AU3505" i="4" s="1"/>
  <c r="AU3645" i="4" s="1"/>
  <c r="AU3785" i="4" s="1"/>
  <c r="AT286" i="4"/>
  <c r="AT426" i="4" s="1"/>
  <c r="AT566" i="4" s="1"/>
  <c r="AT706" i="4" s="1"/>
  <c r="AT846" i="4" s="1"/>
  <c r="AT986" i="4" s="1"/>
  <c r="AT1126" i="4" s="1"/>
  <c r="AT1266" i="4" s="1"/>
  <c r="AT1406" i="4" s="1"/>
  <c r="AT1546" i="4" s="1"/>
  <c r="AT1686" i="4" s="1"/>
  <c r="AT1826" i="4" s="1"/>
  <c r="AT1966" i="4" s="1"/>
  <c r="AT2106" i="4" s="1"/>
  <c r="AT2246" i="4" s="1"/>
  <c r="AT2386" i="4" s="1"/>
  <c r="AT2526" i="4" s="1"/>
  <c r="AT2666" i="4" s="1"/>
  <c r="AT2806" i="4" s="1"/>
  <c r="AT2946" i="4" s="1"/>
  <c r="AT3086" i="4" s="1"/>
  <c r="AT3226" i="4" s="1"/>
  <c r="AT3366" i="4" s="1"/>
  <c r="AT3506" i="4" s="1"/>
  <c r="AT3646" i="4" s="1"/>
  <c r="AT3786" i="4" s="1"/>
  <c r="AU286" i="4"/>
  <c r="AU426" i="4" s="1"/>
  <c r="AU566" i="4" s="1"/>
  <c r="AU706" i="4" s="1"/>
  <c r="AU846" i="4" s="1"/>
  <c r="AU986" i="4" s="1"/>
  <c r="AU1126" i="4" s="1"/>
  <c r="AU1266" i="4" s="1"/>
  <c r="AU1406" i="4" s="1"/>
  <c r="AU1546" i="4" s="1"/>
  <c r="AU1686" i="4" s="1"/>
  <c r="AU1826" i="4" s="1"/>
  <c r="AU1966" i="4" s="1"/>
  <c r="AU2106" i="4" s="1"/>
  <c r="AU2246" i="4" s="1"/>
  <c r="AU2386" i="4" s="1"/>
  <c r="AU2526" i="4" s="1"/>
  <c r="AU2666" i="4" s="1"/>
  <c r="AU2806" i="4" s="1"/>
  <c r="AU2946" i="4" s="1"/>
  <c r="AU3086" i="4" s="1"/>
  <c r="AU3226" i="4" s="1"/>
  <c r="AU3366" i="4" s="1"/>
  <c r="AU3506" i="4" s="1"/>
  <c r="AU3646" i="4" s="1"/>
  <c r="AU3786" i="4" s="1"/>
  <c r="AT287" i="4"/>
  <c r="AT427" i="4" s="1"/>
  <c r="AT567" i="4" s="1"/>
  <c r="AT707" i="4" s="1"/>
  <c r="AT847" i="4" s="1"/>
  <c r="AT987" i="4" s="1"/>
  <c r="AT1127" i="4" s="1"/>
  <c r="AT1267" i="4" s="1"/>
  <c r="AT1407" i="4" s="1"/>
  <c r="AT1547" i="4" s="1"/>
  <c r="AT1687" i="4" s="1"/>
  <c r="AT1827" i="4" s="1"/>
  <c r="AT1967" i="4" s="1"/>
  <c r="AT2107" i="4" s="1"/>
  <c r="AT2247" i="4" s="1"/>
  <c r="AT2387" i="4" s="1"/>
  <c r="AT2527" i="4" s="1"/>
  <c r="AT2667" i="4" s="1"/>
  <c r="AT2807" i="4" s="1"/>
  <c r="AT2947" i="4" s="1"/>
  <c r="AT3087" i="4" s="1"/>
  <c r="AT3227" i="4" s="1"/>
  <c r="AT3367" i="4" s="1"/>
  <c r="AT3507" i="4" s="1"/>
  <c r="AT3647" i="4" s="1"/>
  <c r="AT3787" i="4" s="1"/>
  <c r="AU287" i="4"/>
  <c r="AU427" i="4" s="1"/>
  <c r="AU567" i="4" s="1"/>
  <c r="AU707" i="4" s="1"/>
  <c r="AU847" i="4" s="1"/>
  <c r="AU987" i="4" s="1"/>
  <c r="AU1127" i="4" s="1"/>
  <c r="AU1267" i="4" s="1"/>
  <c r="AU1407" i="4" s="1"/>
  <c r="AU1547" i="4" s="1"/>
  <c r="AU1687" i="4" s="1"/>
  <c r="AU1827" i="4" s="1"/>
  <c r="AU1967" i="4" s="1"/>
  <c r="AU2107" i="4" s="1"/>
  <c r="AU2247" i="4" s="1"/>
  <c r="AU2387" i="4" s="1"/>
  <c r="AU2527" i="4" s="1"/>
  <c r="AU2667" i="4" s="1"/>
  <c r="AU2807" i="4" s="1"/>
  <c r="AU2947" i="4" s="1"/>
  <c r="AU3087" i="4" s="1"/>
  <c r="AU3227" i="4" s="1"/>
  <c r="AU3367" i="4" s="1"/>
  <c r="AU3507" i="4" s="1"/>
  <c r="AU3647" i="4" s="1"/>
  <c r="AU3787" i="4" s="1"/>
  <c r="AT288" i="4"/>
  <c r="AT428" i="4" s="1"/>
  <c r="AT568" i="4" s="1"/>
  <c r="AT708" i="4" s="1"/>
  <c r="AT848" i="4" s="1"/>
  <c r="AT988" i="4" s="1"/>
  <c r="AT1128" i="4" s="1"/>
  <c r="AT1268" i="4" s="1"/>
  <c r="AT1408" i="4" s="1"/>
  <c r="AT1548" i="4" s="1"/>
  <c r="AT1688" i="4" s="1"/>
  <c r="AT1828" i="4" s="1"/>
  <c r="AT1968" i="4" s="1"/>
  <c r="AT2108" i="4" s="1"/>
  <c r="AT2248" i="4" s="1"/>
  <c r="AT2388" i="4" s="1"/>
  <c r="AT2528" i="4" s="1"/>
  <c r="AT2668" i="4" s="1"/>
  <c r="AT2808" i="4" s="1"/>
  <c r="AT2948" i="4" s="1"/>
  <c r="AT3088" i="4" s="1"/>
  <c r="AT3228" i="4" s="1"/>
  <c r="AT3368" i="4" s="1"/>
  <c r="AT3508" i="4" s="1"/>
  <c r="AT3648" i="4" s="1"/>
  <c r="AU288" i="4"/>
  <c r="AU428" i="4" s="1"/>
  <c r="AU568" i="4" s="1"/>
  <c r="AU708" i="4" s="1"/>
  <c r="AU848" i="4" s="1"/>
  <c r="AU988" i="4" s="1"/>
  <c r="AU1128" i="4" s="1"/>
  <c r="AU1268" i="4" s="1"/>
  <c r="AU1408" i="4" s="1"/>
  <c r="AU1548" i="4" s="1"/>
  <c r="AU1688" i="4" s="1"/>
  <c r="AU1828" i="4" s="1"/>
  <c r="AU1968" i="4" s="1"/>
  <c r="AU2108" i="4" s="1"/>
  <c r="AU2248" i="4" s="1"/>
  <c r="AU2388" i="4" s="1"/>
  <c r="AU2528" i="4" s="1"/>
  <c r="AU2668" i="4" s="1"/>
  <c r="AU2808" i="4" s="1"/>
  <c r="AU2948" i="4" s="1"/>
  <c r="AU3088" i="4" s="1"/>
  <c r="AU3228" i="4" s="1"/>
  <c r="AU3368" i="4" s="1"/>
  <c r="AU3508" i="4" s="1"/>
  <c r="AU3648" i="4" s="1"/>
  <c r="AT289" i="4"/>
  <c r="AT429" i="4" s="1"/>
  <c r="AT569" i="4" s="1"/>
  <c r="AT709" i="4" s="1"/>
  <c r="AT849" i="4" s="1"/>
  <c r="AT989" i="4" s="1"/>
  <c r="AT1129" i="4" s="1"/>
  <c r="AT1269" i="4" s="1"/>
  <c r="AT1409" i="4" s="1"/>
  <c r="AT1549" i="4" s="1"/>
  <c r="AT1689" i="4" s="1"/>
  <c r="AT1829" i="4" s="1"/>
  <c r="AT1969" i="4" s="1"/>
  <c r="AT2109" i="4" s="1"/>
  <c r="AT2249" i="4" s="1"/>
  <c r="AT2389" i="4" s="1"/>
  <c r="AT2529" i="4" s="1"/>
  <c r="AT2669" i="4" s="1"/>
  <c r="AT2809" i="4" s="1"/>
  <c r="AT2949" i="4" s="1"/>
  <c r="AT3089" i="4" s="1"/>
  <c r="AT3229" i="4" s="1"/>
  <c r="AT3369" i="4" s="1"/>
  <c r="AT3509" i="4" s="1"/>
  <c r="AT3649" i="4" s="1"/>
  <c r="AU453" i="4"/>
  <c r="AU593" i="4" s="1"/>
  <c r="AU733" i="4" s="1"/>
  <c r="AU873" i="4" s="1"/>
  <c r="AU1013" i="4" s="1"/>
  <c r="AU1153" i="4" s="1"/>
  <c r="AU1293" i="4" s="1"/>
  <c r="AU1433" i="4" s="1"/>
  <c r="AU1573" i="4" s="1"/>
  <c r="AU1713" i="4" s="1"/>
  <c r="AU1853" i="4" s="1"/>
  <c r="AU1993" i="4" s="1"/>
  <c r="AU2133" i="4" s="1"/>
  <c r="AU2273" i="4" s="1"/>
  <c r="AU2413" i="4" s="1"/>
  <c r="AU2553" i="4" s="1"/>
  <c r="AU2693" i="4" s="1"/>
  <c r="AU2833" i="4" s="1"/>
  <c r="AU2973" i="4" s="1"/>
  <c r="AU3113" i="4" s="1"/>
  <c r="AU3253" i="4" s="1"/>
  <c r="AU3393" i="4" s="1"/>
  <c r="AU3533" i="4" s="1"/>
  <c r="AU3673" i="4" s="1"/>
  <c r="P446" i="22" l="1"/>
  <c r="P618" i="22"/>
  <c r="P790" i="22"/>
  <c r="P962" i="22"/>
  <c r="P1134" i="22"/>
  <c r="P1306" i="22"/>
  <c r="P1478" i="22"/>
  <c r="P1650" i="22"/>
  <c r="P1822" i="22"/>
  <c r="P1994" i="22"/>
  <c r="P102" i="22"/>
  <c r="P532" i="22"/>
  <c r="P704" i="22"/>
  <c r="P876" i="22"/>
  <c r="P1048" i="22"/>
  <c r="P2166" i="22"/>
  <c r="P1220" i="22"/>
  <c r="P1392" i="22"/>
  <c r="P1564" i="22"/>
  <c r="P1736" i="22"/>
  <c r="P1908" i="22"/>
  <c r="P2080" i="22"/>
  <c r="P2252" i="22"/>
  <c r="AV78" i="4"/>
  <c r="AV114" i="4" s="1"/>
  <c r="AV150" i="4" s="1"/>
  <c r="AV186" i="4" s="1"/>
  <c r="AV222" i="4" s="1"/>
  <c r="AV258" i="4" s="1"/>
  <c r="AV294" i="4" s="1"/>
  <c r="AV330" i="4" s="1"/>
  <c r="AV366" i="4" s="1"/>
  <c r="AV402" i="4" s="1"/>
  <c r="AV438" i="4" s="1"/>
  <c r="AV474" i="4" s="1"/>
  <c r="AV510" i="4" s="1"/>
  <c r="AV546" i="4" s="1"/>
  <c r="AV582" i="4" s="1"/>
  <c r="AV618" i="4" s="1"/>
  <c r="AV654" i="4" s="1"/>
  <c r="AV690" i="4" s="1"/>
  <c r="AV726" i="4" s="1"/>
  <c r="AV762" i="4" s="1"/>
  <c r="AV798" i="4" s="1"/>
  <c r="AV834" i="4" s="1"/>
  <c r="AV870" i="4" s="1"/>
  <c r="AV906" i="4" s="1"/>
  <c r="AV942" i="4" s="1"/>
  <c r="G64" i="27"/>
  <c r="J64" i="27"/>
  <c r="N2252" i="22"/>
  <c r="N2166" i="22"/>
  <c r="N2080" i="22"/>
  <c r="N1994" i="22"/>
  <c r="N1908" i="22"/>
  <c r="N1822" i="22"/>
  <c r="N1736" i="22"/>
  <c r="N1650" i="22"/>
  <c r="N1564" i="22"/>
  <c r="N1478" i="22"/>
  <c r="N1392" i="22"/>
  <c r="N1306" i="22"/>
  <c r="N1220" i="22"/>
  <c r="N1134" i="22"/>
  <c r="N1048" i="22"/>
  <c r="N962" i="22"/>
  <c r="N876" i="22"/>
  <c r="N790" i="22"/>
  <c r="N704" i="22"/>
  <c r="N618" i="22"/>
  <c r="N532" i="22"/>
  <c r="N446" i="22"/>
  <c r="N102" i="22"/>
  <c r="N16" i="22"/>
  <c r="AT1" i="4" l="1"/>
  <c r="AU2" i="4" s="1"/>
  <c r="M2278" i="22"/>
  <c r="M2274" i="22"/>
  <c r="M2270" i="22"/>
  <c r="M2266" i="22"/>
  <c r="M2262" i="22"/>
  <c r="M2258" i="22"/>
  <c r="M2192" i="22"/>
  <c r="M2188" i="22"/>
  <c r="M2184" i="22"/>
  <c r="M2180" i="22"/>
  <c r="M2176" i="22"/>
  <c r="M2172" i="22"/>
  <c r="M2106" i="22"/>
  <c r="M2102" i="22"/>
  <c r="M2098" i="22"/>
  <c r="M2094" i="22"/>
  <c r="M2090" i="22"/>
  <c r="M2086" i="22"/>
  <c r="M2020" i="22"/>
  <c r="M2016" i="22"/>
  <c r="M2012" i="22"/>
  <c r="M2008" i="22"/>
  <c r="M2004" i="22"/>
  <c r="M2000" i="22"/>
  <c r="M1934" i="22"/>
  <c r="M1930" i="22"/>
  <c r="M1926" i="22"/>
  <c r="M1922" i="22"/>
  <c r="M1918" i="22"/>
  <c r="M1914" i="22"/>
  <c r="M1848" i="22"/>
  <c r="M1844" i="22"/>
  <c r="M1840" i="22"/>
  <c r="M1836" i="22"/>
  <c r="M1832" i="22"/>
  <c r="M1828" i="22"/>
  <c r="M1762" i="22"/>
  <c r="M1758" i="22"/>
  <c r="M1754" i="22"/>
  <c r="M1750" i="22"/>
  <c r="M1746" i="22"/>
  <c r="M1742" i="22"/>
  <c r="M1676" i="22"/>
  <c r="M1672" i="22"/>
  <c r="M1668" i="22"/>
  <c r="M1664" i="22"/>
  <c r="M1660" i="22"/>
  <c r="M1656" i="22"/>
  <c r="M1590" i="22"/>
  <c r="M1586" i="22"/>
  <c r="M1582" i="22"/>
  <c r="M1578" i="22"/>
  <c r="M1574" i="22"/>
  <c r="M1570" i="22"/>
  <c r="M1504" i="22"/>
  <c r="M1500" i="22"/>
  <c r="M1496" i="22"/>
  <c r="M1492" i="22"/>
  <c r="M1488" i="22"/>
  <c r="M1484" i="22"/>
  <c r="M1418" i="22"/>
  <c r="M1414" i="22"/>
  <c r="M1410" i="22"/>
  <c r="M1406" i="22"/>
  <c r="M1402" i="22"/>
  <c r="M1398" i="22"/>
  <c r="M1332" i="22"/>
  <c r="M1328" i="22"/>
  <c r="M1324" i="22"/>
  <c r="M1320" i="22"/>
  <c r="M1316" i="22"/>
  <c r="M1312" i="22"/>
  <c r="M1246" i="22"/>
  <c r="M1242" i="22"/>
  <c r="M1238" i="22"/>
  <c r="M1234" i="22"/>
  <c r="M1230" i="22"/>
  <c r="M1226" i="22"/>
  <c r="M1160" i="22"/>
  <c r="M1156" i="22"/>
  <c r="M1152" i="22"/>
  <c r="M1148" i="22"/>
  <c r="M1144" i="22"/>
  <c r="M1140" i="22"/>
  <c r="M1074" i="22"/>
  <c r="M2277" i="22"/>
  <c r="K2284" i="22" s="1"/>
  <c r="M2273" i="22"/>
  <c r="M2269" i="22"/>
  <c r="M2265" i="22"/>
  <c r="M2261" i="22"/>
  <c r="M2257" i="22"/>
  <c r="M2191" i="22"/>
  <c r="K2198" i="22" s="1"/>
  <c r="M2187" i="22"/>
  <c r="M2183" i="22"/>
  <c r="M2179" i="22"/>
  <c r="M2175" i="22"/>
  <c r="M2171" i="22"/>
  <c r="M2105" i="22"/>
  <c r="K2112" i="22" s="1"/>
  <c r="M2101" i="22"/>
  <c r="M2097" i="22"/>
  <c r="M2093" i="22"/>
  <c r="M2089" i="22"/>
  <c r="M2085" i="22"/>
  <c r="M2019" i="22"/>
  <c r="K2026" i="22" s="1"/>
  <c r="M2015" i="22"/>
  <c r="M2011" i="22"/>
  <c r="M2007" i="22"/>
  <c r="M2003" i="22"/>
  <c r="M1999" i="22"/>
  <c r="M1933" i="22"/>
  <c r="K1940" i="22" s="1"/>
  <c r="M1929" i="22"/>
  <c r="M1925" i="22"/>
  <c r="M1921" i="22"/>
  <c r="M1917" i="22"/>
  <c r="M1913" i="22"/>
  <c r="M1847" i="22"/>
  <c r="K1854" i="22" s="1"/>
  <c r="M1843" i="22"/>
  <c r="M1839" i="22"/>
  <c r="M1835" i="22"/>
  <c r="M1831" i="22"/>
  <c r="M1827" i="22"/>
  <c r="M1761" i="22"/>
  <c r="K1768" i="22" s="1"/>
  <c r="M1757" i="22"/>
  <c r="M1753" i="22"/>
  <c r="M1749" i="22"/>
  <c r="M1745" i="22"/>
  <c r="M1741" i="22"/>
  <c r="M1675" i="22"/>
  <c r="K1682" i="22" s="1"/>
  <c r="M1671" i="22"/>
  <c r="M1667" i="22"/>
  <c r="M1663" i="22"/>
  <c r="M1659" i="22"/>
  <c r="M1655" i="22"/>
  <c r="M1589" i="22"/>
  <c r="K1596" i="22" s="1"/>
  <c r="M1585" i="22"/>
  <c r="M1581" i="22"/>
  <c r="M1577" i="22"/>
  <c r="M1573" i="22"/>
  <c r="M1569" i="22"/>
  <c r="M1503" i="22"/>
  <c r="K1510" i="22" s="1"/>
  <c r="M1499" i="22"/>
  <c r="M1495" i="22"/>
  <c r="M1491" i="22"/>
  <c r="M1487" i="22"/>
  <c r="M1483" i="22"/>
  <c r="M1417" i="22"/>
  <c r="K1424" i="22" s="1"/>
  <c r="M1413" i="22"/>
  <c r="M1409" i="22"/>
  <c r="M1405" i="22"/>
  <c r="M1401" i="22"/>
  <c r="M1397" i="22"/>
  <c r="M1331" i="22"/>
  <c r="K1338" i="22" s="1"/>
  <c r="M1327" i="22"/>
  <c r="M1323" i="22"/>
  <c r="M1319" i="22"/>
  <c r="M1315" i="22"/>
  <c r="M1311" i="22"/>
  <c r="M1245" i="22"/>
  <c r="K1252" i="22" s="1"/>
  <c r="M1241" i="22"/>
  <c r="M1237" i="22"/>
  <c r="M1233" i="22"/>
  <c r="M1229" i="22"/>
  <c r="M1225" i="22"/>
  <c r="M1159" i="22"/>
  <c r="K1166" i="22" s="1"/>
  <c r="M1155" i="22"/>
  <c r="M1151" i="22"/>
  <c r="M1147" i="22"/>
  <c r="M1143" i="22"/>
  <c r="M1139" i="22"/>
  <c r="M1073" i="22"/>
  <c r="K1080" i="22" s="1"/>
  <c r="M2276" i="22"/>
  <c r="M2272" i="22"/>
  <c r="M2268" i="22"/>
  <c r="M2264" i="22"/>
  <c r="M2260" i="22"/>
  <c r="M2256" i="22"/>
  <c r="M2190" i="22"/>
  <c r="M2186" i="22"/>
  <c r="M2182" i="22"/>
  <c r="M2178" i="22"/>
  <c r="M2174" i="22"/>
  <c r="M2170" i="22"/>
  <c r="M2104" i="22"/>
  <c r="M2100" i="22"/>
  <c r="M2096" i="22"/>
  <c r="M2092" i="22"/>
  <c r="M2088" i="22"/>
  <c r="M2084" i="22"/>
  <c r="M2018" i="22"/>
  <c r="M2014" i="22"/>
  <c r="M2010" i="22"/>
  <c r="M2006" i="22"/>
  <c r="M2002" i="22"/>
  <c r="M1998" i="22"/>
  <c r="M1932" i="22"/>
  <c r="M1928" i="22"/>
  <c r="M1924" i="22"/>
  <c r="M1920" i="22"/>
  <c r="M1916" i="22"/>
  <c r="M1912" i="22"/>
  <c r="M1846" i="22"/>
  <c r="M1842" i="22"/>
  <c r="M1838" i="22"/>
  <c r="M1834" i="22"/>
  <c r="M1830" i="22"/>
  <c r="M1826" i="22"/>
  <c r="M1760" i="22"/>
  <c r="M1756" i="22"/>
  <c r="M1752" i="22"/>
  <c r="M1748" i="22"/>
  <c r="M1744" i="22"/>
  <c r="M1740" i="22"/>
  <c r="M1674" i="22"/>
  <c r="M1670" i="22"/>
  <c r="M1666" i="22"/>
  <c r="M1662" i="22"/>
  <c r="M1658" i="22"/>
  <c r="M1654" i="22"/>
  <c r="M1588" i="22"/>
  <c r="M1584" i="22"/>
  <c r="M1580" i="22"/>
  <c r="M1576" i="22"/>
  <c r="M1572" i="22"/>
  <c r="M1568" i="22"/>
  <c r="M1502" i="22"/>
  <c r="M1498" i="22"/>
  <c r="M1494" i="22"/>
  <c r="M1490" i="22"/>
  <c r="M1486" i="22"/>
  <c r="M1482" i="22"/>
  <c r="M1416" i="22"/>
  <c r="M1412" i="22"/>
  <c r="M1408" i="22"/>
  <c r="M1404" i="22"/>
  <c r="M1400" i="22"/>
  <c r="M1396" i="22"/>
  <c r="M1330" i="22"/>
  <c r="M1326" i="22"/>
  <c r="M1322" i="22"/>
  <c r="M1318" i="22"/>
  <c r="M1314" i="22"/>
  <c r="M1310" i="22"/>
  <c r="M2275" i="22"/>
  <c r="M2271" i="22"/>
  <c r="M2267" i="22"/>
  <c r="M2263" i="22"/>
  <c r="M2259" i="22"/>
  <c r="M2255" i="22"/>
  <c r="M2189" i="22"/>
  <c r="M2185" i="22"/>
  <c r="M2181" i="22"/>
  <c r="M2177" i="22"/>
  <c r="M2173" i="22"/>
  <c r="M2169" i="22"/>
  <c r="M2103" i="22"/>
  <c r="M2099" i="22"/>
  <c r="M2095" i="22"/>
  <c r="M2091" i="22"/>
  <c r="M2087" i="22"/>
  <c r="M2083" i="22"/>
  <c r="M2017" i="22"/>
  <c r="M2013" i="22"/>
  <c r="M2009" i="22"/>
  <c r="M2005" i="22"/>
  <c r="M2001" i="22"/>
  <c r="M1997" i="22"/>
  <c r="M1931" i="22"/>
  <c r="M1927" i="22"/>
  <c r="M1923" i="22"/>
  <c r="M1919" i="22"/>
  <c r="M1915" i="22"/>
  <c r="M1911" i="22"/>
  <c r="M1845" i="22"/>
  <c r="M1841" i="22"/>
  <c r="M1837" i="22"/>
  <c r="M1833" i="22"/>
  <c r="M1829" i="22"/>
  <c r="M1825" i="22"/>
  <c r="M1759" i="22"/>
  <c r="M1755" i="22"/>
  <c r="M1751" i="22"/>
  <c r="M1747" i="22"/>
  <c r="M1743" i="22"/>
  <c r="M1739" i="22"/>
  <c r="M1673" i="22"/>
  <c r="M1669" i="22"/>
  <c r="M1665" i="22"/>
  <c r="M1661" i="22"/>
  <c r="M1657" i="22"/>
  <c r="M1653" i="22"/>
  <c r="M1587" i="22"/>
  <c r="M1583" i="22"/>
  <c r="M1579" i="22"/>
  <c r="M1575" i="22"/>
  <c r="M1571" i="22"/>
  <c r="M1567" i="22"/>
  <c r="M1501" i="22"/>
  <c r="M1497" i="22"/>
  <c r="M1493" i="22"/>
  <c r="M1489" i="22"/>
  <c r="M1485" i="22"/>
  <c r="M1481" i="22"/>
  <c r="M1415" i="22"/>
  <c r="M1411" i="22"/>
  <c r="M1407" i="22"/>
  <c r="M1403" i="22"/>
  <c r="M1399" i="22"/>
  <c r="M1395" i="22"/>
  <c r="M1329" i="22"/>
  <c r="M1325" i="22"/>
  <c r="M1321" i="22"/>
  <c r="M1317" i="22"/>
  <c r="M1313" i="22"/>
  <c r="M1309" i="22"/>
  <c r="M1244" i="22"/>
  <c r="M1228" i="22"/>
  <c r="M1239" i="22"/>
  <c r="M1231" i="22"/>
  <c r="M1223" i="22"/>
  <c r="M1153" i="22"/>
  <c r="M1145" i="22"/>
  <c r="M1137" i="22"/>
  <c r="M1069" i="22"/>
  <c r="M1065" i="22"/>
  <c r="M1061" i="22"/>
  <c r="M1057" i="22"/>
  <c r="M1053" i="22"/>
  <c r="M987" i="22"/>
  <c r="K994" i="22" s="1"/>
  <c r="M983" i="22"/>
  <c r="M979" i="22"/>
  <c r="M975" i="22"/>
  <c r="M971" i="22"/>
  <c r="M967" i="22"/>
  <c r="M901" i="22"/>
  <c r="K908" i="22" s="1"/>
  <c r="M897" i="22"/>
  <c r="M893" i="22"/>
  <c r="M889" i="22"/>
  <c r="M885" i="22"/>
  <c r="M881" i="22"/>
  <c r="M815" i="22"/>
  <c r="K822" i="22" s="1"/>
  <c r="M811" i="22"/>
  <c r="M807" i="22"/>
  <c r="M803" i="22"/>
  <c r="M799" i="22"/>
  <c r="M795" i="22"/>
  <c r="M729" i="22"/>
  <c r="K736" i="22" s="1"/>
  <c r="M725" i="22"/>
  <c r="M721" i="22"/>
  <c r="M717" i="22"/>
  <c r="M713" i="22"/>
  <c r="M709" i="22"/>
  <c r="M643" i="22"/>
  <c r="K650" i="22" s="1"/>
  <c r="M639" i="22"/>
  <c r="M635" i="22"/>
  <c r="M631" i="22"/>
  <c r="M627" i="22"/>
  <c r="M623" i="22"/>
  <c r="M557" i="22"/>
  <c r="K564" i="22" s="1"/>
  <c r="M553" i="22"/>
  <c r="M549" i="22"/>
  <c r="M545" i="22"/>
  <c r="M541" i="22"/>
  <c r="M537" i="22"/>
  <c r="M471" i="22"/>
  <c r="K478" i="22" s="1"/>
  <c r="M467" i="22"/>
  <c r="M463" i="22"/>
  <c r="M459" i="22"/>
  <c r="M455" i="22"/>
  <c r="M451" i="22"/>
  <c r="M385" i="22"/>
  <c r="K392" i="22" s="1"/>
  <c r="M381" i="22"/>
  <c r="M377" i="22"/>
  <c r="M373" i="22"/>
  <c r="M369" i="22"/>
  <c r="M365" i="22"/>
  <c r="M299" i="22"/>
  <c r="K306" i="22" s="1"/>
  <c r="M295" i="22"/>
  <c r="M291" i="22"/>
  <c r="M287" i="22"/>
  <c r="M283" i="22"/>
  <c r="M279" i="22"/>
  <c r="M213" i="22"/>
  <c r="K220" i="22" s="1"/>
  <c r="M209" i="22"/>
  <c r="M205" i="22"/>
  <c r="M201" i="22"/>
  <c r="M197" i="22"/>
  <c r="M193" i="22"/>
  <c r="M127" i="22"/>
  <c r="K134" i="22" s="1"/>
  <c r="M123" i="22"/>
  <c r="M119" i="22"/>
  <c r="M115" i="22"/>
  <c r="M111" i="22"/>
  <c r="M107" i="22"/>
  <c r="M41" i="22"/>
  <c r="K48" i="22" s="1"/>
  <c r="M37" i="22"/>
  <c r="M33" i="22"/>
  <c r="M29" i="22"/>
  <c r="M25" i="22"/>
  <c r="M21" i="22"/>
  <c r="M1236" i="22"/>
  <c r="M1158" i="22"/>
  <c r="M1243" i="22"/>
  <c r="M1227" i="22"/>
  <c r="M1150" i="22"/>
  <c r="M1141" i="22"/>
  <c r="M1070" i="22"/>
  <c r="M1064" i="22"/>
  <c r="M1059" i="22"/>
  <c r="M1054" i="22"/>
  <c r="M986" i="22"/>
  <c r="M981" i="22"/>
  <c r="M976" i="22"/>
  <c r="M970" i="22"/>
  <c r="M965" i="22"/>
  <c r="M898" i="22"/>
  <c r="M892" i="22"/>
  <c r="M887" i="22"/>
  <c r="M882" i="22"/>
  <c r="M814" i="22"/>
  <c r="M809" i="22"/>
  <c r="M804" i="22"/>
  <c r="M798" i="22"/>
  <c r="M793" i="22"/>
  <c r="M726" i="22"/>
  <c r="M720" i="22"/>
  <c r="M715" i="22"/>
  <c r="M710" i="22"/>
  <c r="M642" i="22"/>
  <c r="M637" i="22"/>
  <c r="M632" i="22"/>
  <c r="M626" i="22"/>
  <c r="M621" i="22"/>
  <c r="M554" i="22"/>
  <c r="M548" i="22"/>
  <c r="M543" i="22"/>
  <c r="M470" i="22"/>
  <c r="M465" i="22"/>
  <c r="M454" i="22"/>
  <c r="M382" i="22"/>
  <c r="M366" i="22"/>
  <c r="M293" i="22"/>
  <c r="M282" i="22"/>
  <c r="M210" i="22"/>
  <c r="M199" i="22"/>
  <c r="M121" i="22"/>
  <c r="M105" i="22"/>
  <c r="M27" i="22"/>
  <c r="M985" i="22"/>
  <c r="M896" i="22"/>
  <c r="M813" i="22"/>
  <c r="M797" i="22"/>
  <c r="M714" i="22"/>
  <c r="M636" i="22"/>
  <c r="M558" i="22"/>
  <c r="M542" i="22"/>
  <c r="M458" i="22"/>
  <c r="M375" i="22"/>
  <c r="M292" i="22"/>
  <c r="M208" i="22"/>
  <c r="M198" i="22"/>
  <c r="M114" i="22"/>
  <c r="M36" i="22"/>
  <c r="M1240" i="22"/>
  <c r="M1224" i="22"/>
  <c r="M1149" i="22"/>
  <c r="M1138" i="22"/>
  <c r="M1068" i="22"/>
  <c r="M1058" i="22"/>
  <c r="M980" i="22"/>
  <c r="M974" i="22"/>
  <c r="M886" i="22"/>
  <c r="M730" i="22"/>
  <c r="M630" i="22"/>
  <c r="M536" i="22"/>
  <c r="M386" i="22"/>
  <c r="M281" i="22"/>
  <c r="M120" i="22"/>
  <c r="M20" i="22"/>
  <c r="M1235" i="22"/>
  <c r="M1157" i="22"/>
  <c r="M1146" i="22"/>
  <c r="M1072" i="22"/>
  <c r="M1067" i="22"/>
  <c r="M1062" i="22"/>
  <c r="M1056" i="22"/>
  <c r="M1051" i="22"/>
  <c r="M984" i="22"/>
  <c r="M978" i="22"/>
  <c r="M973" i="22"/>
  <c r="M968" i="22"/>
  <c r="M900" i="22"/>
  <c r="M895" i="22"/>
  <c r="M890" i="22"/>
  <c r="M884" i="22"/>
  <c r="M879" i="22"/>
  <c r="M812" i="22"/>
  <c r="M806" i="22"/>
  <c r="M801" i="22"/>
  <c r="M796" i="22"/>
  <c r="M728" i="22"/>
  <c r="M723" i="22"/>
  <c r="M718" i="22"/>
  <c r="M712" i="22"/>
  <c r="M707" i="22"/>
  <c r="M640" i="22"/>
  <c r="M634" i="22"/>
  <c r="M629" i="22"/>
  <c r="M624" i="22"/>
  <c r="M556" i="22"/>
  <c r="M551" i="22"/>
  <c r="M546" i="22"/>
  <c r="M540" i="22"/>
  <c r="M535" i="22"/>
  <c r="M468" i="22"/>
  <c r="M462" i="22"/>
  <c r="M457" i="22"/>
  <c r="M452" i="22"/>
  <c r="M384" i="22"/>
  <c r="M379" i="22"/>
  <c r="M374" i="22"/>
  <c r="M368" i="22"/>
  <c r="M363" i="22"/>
  <c r="M296" i="22"/>
  <c r="M290" i="22"/>
  <c r="M285" i="22"/>
  <c r="M280" i="22"/>
  <c r="M212" i="22"/>
  <c r="M207" i="22"/>
  <c r="M202" i="22"/>
  <c r="M196" i="22"/>
  <c r="M191" i="22"/>
  <c r="M124" i="22"/>
  <c r="M118" i="22"/>
  <c r="M113" i="22"/>
  <c r="M108" i="22"/>
  <c r="M40" i="22"/>
  <c r="M35" i="22"/>
  <c r="M30" i="22"/>
  <c r="M24" i="22"/>
  <c r="M19" i="22"/>
  <c r="M116" i="22"/>
  <c r="M38" i="22"/>
  <c r="M22" i="22"/>
  <c r="M1052" i="22"/>
  <c r="M902" i="22"/>
  <c r="M880" i="22"/>
  <c r="M802" i="22"/>
  <c r="M719" i="22"/>
  <c r="M641" i="22"/>
  <c r="M552" i="22"/>
  <c r="M469" i="22"/>
  <c r="M453" i="22"/>
  <c r="M370" i="22"/>
  <c r="M297" i="22"/>
  <c r="M214" i="22"/>
  <c r="M125" i="22"/>
  <c r="M42" i="22"/>
  <c r="M26" i="22"/>
  <c r="M1232" i="22"/>
  <c r="M1154" i="22"/>
  <c r="M1142" i="22"/>
  <c r="M1071" i="22"/>
  <c r="M1066" i="22"/>
  <c r="M1060" i="22"/>
  <c r="M1055" i="22"/>
  <c r="M988" i="22"/>
  <c r="M982" i="22"/>
  <c r="M977" i="22"/>
  <c r="M972" i="22"/>
  <c r="M966" i="22"/>
  <c r="M899" i="22"/>
  <c r="M894" i="22"/>
  <c r="M888" i="22"/>
  <c r="M883" i="22"/>
  <c r="M816" i="22"/>
  <c r="M810" i="22"/>
  <c r="M805" i="22"/>
  <c r="M800" i="22"/>
  <c r="M794" i="22"/>
  <c r="M727" i="22"/>
  <c r="M722" i="22"/>
  <c r="M716" i="22"/>
  <c r="M711" i="22"/>
  <c r="M644" i="22"/>
  <c r="M638" i="22"/>
  <c r="M633" i="22"/>
  <c r="M628" i="22"/>
  <c r="M622" i="22"/>
  <c r="M555" i="22"/>
  <c r="M550" i="22"/>
  <c r="M544" i="22"/>
  <c r="M539" i="22"/>
  <c r="M472" i="22"/>
  <c r="M466" i="22"/>
  <c r="M461" i="22"/>
  <c r="M456" i="22"/>
  <c r="M450" i="22"/>
  <c r="M383" i="22"/>
  <c r="M378" i="22"/>
  <c r="M372" i="22"/>
  <c r="M367" i="22"/>
  <c r="M300" i="22"/>
  <c r="M294" i="22"/>
  <c r="M289" i="22"/>
  <c r="M284" i="22"/>
  <c r="M278" i="22"/>
  <c r="M211" i="22"/>
  <c r="M206" i="22"/>
  <c r="M200" i="22"/>
  <c r="M195" i="22"/>
  <c r="M128" i="22"/>
  <c r="M122" i="22"/>
  <c r="M117" i="22"/>
  <c r="M112" i="22"/>
  <c r="M106" i="22"/>
  <c r="M39" i="22"/>
  <c r="M34" i="22"/>
  <c r="M28" i="22"/>
  <c r="M23" i="22"/>
  <c r="M538" i="22"/>
  <c r="M460" i="22"/>
  <c r="M449" i="22"/>
  <c r="M376" i="22"/>
  <c r="M371" i="22"/>
  <c r="M298" i="22"/>
  <c r="M288" i="22"/>
  <c r="M277" i="22"/>
  <c r="M204" i="22"/>
  <c r="M194" i="22"/>
  <c r="M126" i="22"/>
  <c r="M110" i="22"/>
  <c r="M32" i="22"/>
  <c r="M1063" i="22"/>
  <c r="M969" i="22"/>
  <c r="M891" i="22"/>
  <c r="M808" i="22"/>
  <c r="M724" i="22"/>
  <c r="M708" i="22"/>
  <c r="M625" i="22"/>
  <c r="M547" i="22"/>
  <c r="M464" i="22"/>
  <c r="M380" i="22"/>
  <c r="M364" i="22"/>
  <c r="M286" i="22"/>
  <c r="M203" i="22"/>
  <c r="M192" i="22"/>
  <c r="M109" i="22"/>
  <c r="M31" i="22"/>
  <c r="K50" i="22"/>
  <c r="K2286" i="22"/>
  <c r="K1168" i="22"/>
  <c r="K2114" i="22"/>
  <c r="K1770" i="22"/>
  <c r="K1426" i="22"/>
  <c r="K1082" i="22"/>
  <c r="K738" i="22"/>
  <c r="K394" i="22"/>
  <c r="K2028" i="22"/>
  <c r="K1684" i="22"/>
  <c r="K1340" i="22"/>
  <c r="K996" i="22"/>
  <c r="K652" i="22"/>
  <c r="K308" i="22"/>
  <c r="K1942" i="22"/>
  <c r="K1598" i="22"/>
  <c r="K1254" i="22"/>
  <c r="K910" i="22"/>
  <c r="K566" i="22"/>
  <c r="K222" i="22"/>
  <c r="K2200" i="22"/>
  <c r="K1856" i="22"/>
  <c r="K1512" i="22"/>
  <c r="K824" i="22"/>
  <c r="K480" i="22"/>
  <c r="K136" i="22"/>
  <c r="AW2" i="4"/>
  <c r="CC21" i="4"/>
  <c r="BZ21" i="4" s="1"/>
  <c r="M64" i="27"/>
  <c r="CF21" i="4" l="1"/>
  <c r="K2025" i="22"/>
  <c r="K1509" i="22"/>
  <c r="K735" i="22"/>
  <c r="K1681" i="22"/>
  <c r="K1939" i="22"/>
  <c r="K821" i="22"/>
  <c r="K2111" i="22"/>
  <c r="K1767" i="22"/>
  <c r="K993" i="22"/>
  <c r="K1079" i="22"/>
  <c r="K1251" i="22"/>
  <c r="K477" i="22"/>
  <c r="K1853" i="22"/>
  <c r="K2197" i="22"/>
  <c r="K1595" i="22"/>
  <c r="K1423" i="22"/>
  <c r="K1165" i="22"/>
  <c r="K563" i="22"/>
  <c r="K649" i="22"/>
  <c r="K2283" i="22"/>
  <c r="K1337" i="22"/>
  <c r="K907" i="22"/>
  <c r="M1505" i="22"/>
  <c r="M989" i="22"/>
  <c r="M1935" i="22"/>
  <c r="M1247" i="22"/>
  <c r="M1677" i="22"/>
  <c r="M817" i="22"/>
  <c r="M2107" i="22"/>
  <c r="M559" i="22"/>
  <c r="M1161" i="22"/>
  <c r="K1164" i="22" s="1"/>
  <c r="M645" i="22"/>
  <c r="M2021" i="22"/>
  <c r="M1849" i="22"/>
  <c r="M2193" i="22"/>
  <c r="M1591" i="22"/>
  <c r="M731" i="22"/>
  <c r="M473" i="22"/>
  <c r="M903" i="22"/>
  <c r="M1763" i="22"/>
  <c r="M1419" i="22"/>
  <c r="M1075" i="22"/>
  <c r="M2279" i="22"/>
  <c r="M1333" i="22"/>
  <c r="K305" i="22"/>
  <c r="K133" i="22"/>
  <c r="K219" i="22"/>
  <c r="K391" i="22"/>
  <c r="M215" i="22"/>
  <c r="M301" i="22"/>
  <c r="M387" i="22"/>
  <c r="M129" i="22"/>
  <c r="K47" i="22"/>
  <c r="M43" i="22"/>
  <c r="G64" i="23"/>
  <c r="K1167" i="22" l="1"/>
  <c r="K1169" i="22" s="1"/>
  <c r="K1171" i="22" s="1"/>
  <c r="M64" i="23" s="1"/>
  <c r="K2282" i="22"/>
  <c r="Y63" i="23"/>
  <c r="K2196" i="22"/>
  <c r="K2199" i="22" s="1"/>
  <c r="K2201" i="22" s="1"/>
  <c r="K2203" i="22" s="1"/>
  <c r="AB62" i="23" s="1"/>
  <c r="Y62" i="23"/>
  <c r="K2110" i="22"/>
  <c r="K2113" i="22" s="1"/>
  <c r="K2115" i="22" s="1"/>
  <c r="K2117" i="22" s="1"/>
  <c r="AB61" i="23" s="1"/>
  <c r="Y61" i="23"/>
  <c r="K2024" i="22"/>
  <c r="K2027" i="22" s="1"/>
  <c r="K2029" i="22" s="1"/>
  <c r="K2031" i="22" s="1"/>
  <c r="AB60" i="23" s="1"/>
  <c r="Y60" i="23"/>
  <c r="K1938" i="22"/>
  <c r="K1941" i="22" s="1"/>
  <c r="K1943" i="22" s="1"/>
  <c r="K1945" i="22" s="1"/>
  <c r="AB59" i="23" s="1"/>
  <c r="Y59" i="23"/>
  <c r="K1852" i="22"/>
  <c r="K1855" i="22" s="1"/>
  <c r="K1857" i="22" s="1"/>
  <c r="K1859" i="22" s="1"/>
  <c r="AB58" i="23" s="1"/>
  <c r="Y58" i="23"/>
  <c r="K1766" i="22"/>
  <c r="K1769" i="22" s="1"/>
  <c r="K1771" i="22" s="1"/>
  <c r="K1773" i="22" s="1"/>
  <c r="AB57" i="23" s="1"/>
  <c r="Y57" i="23"/>
  <c r="K1680" i="22"/>
  <c r="K1683" i="22" s="1"/>
  <c r="K1685" i="22" s="1"/>
  <c r="K1687" i="22" s="1"/>
  <c r="AB56" i="23" s="1"/>
  <c r="Y56" i="23"/>
  <c r="K1594" i="22"/>
  <c r="K1597" i="22" s="1"/>
  <c r="K1599" i="22" s="1"/>
  <c r="K1601" i="22" s="1"/>
  <c r="AB55" i="23" s="1"/>
  <c r="Y55" i="23"/>
  <c r="K1508" i="22"/>
  <c r="K1511" i="22" s="1"/>
  <c r="K1513" i="22" s="1"/>
  <c r="K1515" i="22" s="1"/>
  <c r="AB54" i="23" s="1"/>
  <c r="Y54" i="23"/>
  <c r="K1422" i="22"/>
  <c r="K1425" i="22" s="1"/>
  <c r="K1427" i="22" s="1"/>
  <c r="K1429" i="22" s="1"/>
  <c r="AB53" i="23" s="1"/>
  <c r="Y53" i="23"/>
  <c r="K1336" i="22"/>
  <c r="K1339" i="22" s="1"/>
  <c r="K1341" i="22" s="1"/>
  <c r="K1343" i="22" s="1"/>
  <c r="AB52" i="23" s="1"/>
  <c r="Y52" i="23"/>
  <c r="K1250" i="22"/>
  <c r="K1253" i="22" s="1"/>
  <c r="K1255" i="22" s="1"/>
  <c r="K1257" i="22" s="1"/>
  <c r="AB51" i="23" s="1"/>
  <c r="Y51" i="23"/>
  <c r="K1078" i="22"/>
  <c r="K1081" i="22" s="1"/>
  <c r="K1083" i="22" s="1"/>
  <c r="K1085" i="22" s="1"/>
  <c r="M63" i="23" s="1"/>
  <c r="J63" i="23"/>
  <c r="K992" i="22"/>
  <c r="K995" i="22" s="1"/>
  <c r="K997" i="22" s="1"/>
  <c r="K999" i="22" s="1"/>
  <c r="M62" i="23" s="1"/>
  <c r="J62" i="23"/>
  <c r="K906" i="22"/>
  <c r="K909" i="22" s="1"/>
  <c r="K911" i="22" s="1"/>
  <c r="K913" i="22" s="1"/>
  <c r="M61" i="23" s="1"/>
  <c r="J61" i="23"/>
  <c r="K820" i="22"/>
  <c r="K823" i="22" s="1"/>
  <c r="K825" i="22" s="1"/>
  <c r="K827" i="22" s="1"/>
  <c r="M60" i="23" s="1"/>
  <c r="J60" i="23"/>
  <c r="K734" i="22"/>
  <c r="K737" i="22" s="1"/>
  <c r="K739" i="22" s="1"/>
  <c r="K741" i="22" s="1"/>
  <c r="M59" i="23" s="1"/>
  <c r="J59" i="23"/>
  <c r="K648" i="22"/>
  <c r="K651" i="22" s="1"/>
  <c r="K653" i="22" s="1"/>
  <c r="K655" i="22" s="1"/>
  <c r="M58" i="23" s="1"/>
  <c r="J58" i="23"/>
  <c r="K562" i="22"/>
  <c r="K565" i="22" s="1"/>
  <c r="K567" i="22" s="1"/>
  <c r="K569" i="22" s="1"/>
  <c r="M57" i="23" s="1"/>
  <c r="J57" i="23"/>
  <c r="K476" i="22"/>
  <c r="K479" i="22" s="1"/>
  <c r="K481" i="22" s="1"/>
  <c r="K483" i="22" s="1"/>
  <c r="M56" i="23" s="1"/>
  <c r="J56" i="23"/>
  <c r="K390" i="22"/>
  <c r="K393" i="22" s="1"/>
  <c r="K395" i="22" s="1"/>
  <c r="K397" i="22" s="1"/>
  <c r="M55" i="23" s="1"/>
  <c r="J55" i="23"/>
  <c r="K304" i="22"/>
  <c r="K307" i="22" s="1"/>
  <c r="K309" i="22" s="1"/>
  <c r="K311" i="22" s="1"/>
  <c r="M54" i="23" s="1"/>
  <c r="J54" i="23"/>
  <c r="K218" i="22"/>
  <c r="K221" i="22" s="1"/>
  <c r="K223" i="22" s="1"/>
  <c r="K225" i="22" s="1"/>
  <c r="M53" i="23" s="1"/>
  <c r="J53" i="23"/>
  <c r="K132" i="22"/>
  <c r="K135" i="22" s="1"/>
  <c r="K137" i="22" s="1"/>
  <c r="K139" i="22" s="1"/>
  <c r="M52" i="23" s="1"/>
  <c r="J52" i="23"/>
  <c r="K46" i="22"/>
  <c r="K49" i="22" s="1"/>
  <c r="J51" i="23"/>
  <c r="K2285" i="22"/>
  <c r="K2287" i="22" s="1"/>
  <c r="K2289" i="22" s="1"/>
  <c r="AB63" i="23" s="1"/>
  <c r="V65" i="23"/>
  <c r="M8" i="22"/>
  <c r="J64" i="23"/>
  <c r="B136" i="27"/>
  <c r="Y20" i="4"/>
  <c r="Z20" i="4"/>
  <c r="Y21" i="4"/>
  <c r="Z21" i="4"/>
  <c r="Y22" i="4"/>
  <c r="Z22" i="4"/>
  <c r="Y23" i="4"/>
  <c r="Y24" i="4"/>
  <c r="Z24" i="4"/>
  <c r="Y25" i="4"/>
  <c r="Z25" i="4"/>
  <c r="Y26" i="4"/>
  <c r="Z26" i="4"/>
  <c r="Y27" i="4"/>
  <c r="Z27" i="4"/>
  <c r="Y28" i="4"/>
  <c r="Z28" i="4"/>
  <c r="Y29" i="4"/>
  <c r="Z29" i="4"/>
  <c r="Y30" i="4"/>
  <c r="Z30" i="4"/>
  <c r="Y31" i="4"/>
  <c r="Z31" i="4"/>
  <c r="Y32" i="4"/>
  <c r="Z32" i="4"/>
  <c r="Y33" i="4"/>
  <c r="Z33" i="4"/>
  <c r="Y34" i="4"/>
  <c r="Z34" i="4"/>
  <c r="Y35" i="4"/>
  <c r="Z35" i="4"/>
  <c r="Z19" i="4"/>
  <c r="Y19" i="4"/>
  <c r="U35" i="4"/>
  <c r="Q7" i="4"/>
  <c r="N1" i="22" s="1"/>
  <c r="Q8" i="4"/>
  <c r="N1" i="24" s="1"/>
  <c r="Q9" i="4"/>
  <c r="N1" i="30" s="1"/>
  <c r="Q10" i="4"/>
  <c r="M1" i="18" s="1"/>
  <c r="Q11" i="4"/>
  <c r="N1" i="19" s="1"/>
  <c r="Q12" i="4"/>
  <c r="O1" i="20" s="1"/>
  <c r="Q13" i="4"/>
  <c r="AO1" i="42" s="1"/>
  <c r="Q14" i="4"/>
  <c r="Q15" i="4"/>
  <c r="AO1" i="43" s="1"/>
  <c r="Q16" i="4"/>
  <c r="AO1" i="41" s="1"/>
  <c r="Q17" i="4"/>
  <c r="B92" i="20"/>
  <c r="C95" i="20" s="1"/>
  <c r="B84" i="20"/>
  <c r="C87" i="20" s="1"/>
  <c r="B78" i="20"/>
  <c r="C80" i="20" s="1"/>
  <c r="B74" i="20"/>
  <c r="C75" i="20" s="1"/>
  <c r="B70" i="20"/>
  <c r="C73" i="20" s="1"/>
  <c r="B66" i="20"/>
  <c r="C69" i="20" s="1"/>
  <c r="B62" i="20"/>
  <c r="C64" i="20" s="1"/>
  <c r="B58" i="20"/>
  <c r="C59" i="20" s="1"/>
  <c r="B51" i="20"/>
  <c r="C54" i="20" s="1"/>
  <c r="B48" i="20"/>
  <c r="C50" i="20" s="1"/>
  <c r="B45" i="20"/>
  <c r="C47" i="20" s="1"/>
  <c r="B42" i="20"/>
  <c r="B41" i="20"/>
  <c r="B40" i="20"/>
  <c r="B37" i="20"/>
  <c r="B36" i="20"/>
  <c r="B33" i="20"/>
  <c r="C35" i="20" s="1"/>
  <c r="B30" i="20"/>
  <c r="C32" i="20" s="1"/>
  <c r="B27" i="20"/>
  <c r="C29" i="20" s="1"/>
  <c r="B23" i="20"/>
  <c r="C26" i="20" s="1"/>
  <c r="B19" i="20"/>
  <c r="C21" i="20" s="1"/>
  <c r="B15" i="20"/>
  <c r="AB81" i="27"/>
  <c r="AB80" i="27"/>
  <c r="AB79" i="27"/>
  <c r="AB78" i="27"/>
  <c r="AB77" i="27"/>
  <c r="AB76" i="27"/>
  <c r="AB75" i="27"/>
  <c r="AB74" i="27"/>
  <c r="AB73" i="27"/>
  <c r="AB72" i="27"/>
  <c r="AB71" i="27"/>
  <c r="AB70" i="27"/>
  <c r="F10" i="27"/>
  <c r="F11" i="27"/>
  <c r="A2" i="27"/>
  <c r="F11" i="23"/>
  <c r="F10" i="23"/>
  <c r="A2" i="23"/>
  <c r="B136" i="23"/>
  <c r="K49" i="18"/>
  <c r="J38" i="19"/>
  <c r="I38" i="19"/>
  <c r="H38" i="19"/>
  <c r="G38" i="19"/>
  <c r="L37" i="19"/>
  <c r="L36" i="19"/>
  <c r="L35" i="19"/>
  <c r="L34" i="19"/>
  <c r="L33" i="19"/>
  <c r="L32" i="19"/>
  <c r="L31" i="19"/>
  <c r="L30" i="19"/>
  <c r="L24" i="19"/>
  <c r="U40" i="4"/>
  <c r="U37" i="4"/>
  <c r="U36" i="4"/>
  <c r="U13" i="4"/>
  <c r="U9" i="4"/>
  <c r="U32" i="4"/>
  <c r="U42" i="4"/>
  <c r="U33" i="4"/>
  <c r="U34" i="4"/>
  <c r="U28" i="4"/>
  <c r="U24" i="4"/>
  <c r="Q6" i="4"/>
  <c r="AE1" i="50" s="1"/>
  <c r="Q5" i="4"/>
  <c r="AE1" i="27" s="1"/>
  <c r="Q4" i="4"/>
  <c r="AE1" i="23" s="1"/>
  <c r="U26" i="4"/>
  <c r="U23" i="4"/>
  <c r="U18" i="4"/>
  <c r="U21" i="4"/>
  <c r="U19" i="4"/>
  <c r="U14" i="4"/>
  <c r="U16" i="4"/>
  <c r="U17" i="4"/>
  <c r="U3" i="4"/>
  <c r="U4" i="4"/>
  <c r="U7" i="4"/>
  <c r="U8" i="4"/>
  <c r="U10" i="4"/>
  <c r="U11" i="4"/>
  <c r="U12" i="4"/>
  <c r="U15" i="4"/>
  <c r="U22" i="4"/>
  <c r="U39" i="4"/>
  <c r="U38" i="4"/>
  <c r="U6" i="4"/>
  <c r="U5" i="4"/>
  <c r="U41" i="4"/>
  <c r="U31" i="4"/>
  <c r="U27" i="4"/>
  <c r="U29" i="4"/>
  <c r="U30" i="4"/>
  <c r="C65" i="20"/>
  <c r="C28" i="20"/>
  <c r="C20" i="20"/>
  <c r="C93" i="20" l="1"/>
  <c r="C79" i="20"/>
  <c r="C61" i="20"/>
  <c r="C17" i="20"/>
  <c r="C16" i="20"/>
  <c r="C18" i="20"/>
  <c r="C25" i="20"/>
  <c r="C39" i="20"/>
  <c r="C38" i="20"/>
  <c r="CC42" i="4"/>
  <c r="BZ42" i="4"/>
  <c r="C77" i="20"/>
  <c r="C76" i="20"/>
  <c r="C24" i="20"/>
  <c r="C68" i="20"/>
  <c r="K51" i="22"/>
  <c r="K53" i="22" s="1"/>
  <c r="AG4" i="4"/>
  <c r="CA25" i="4" s="1"/>
  <c r="AF70" i="23"/>
  <c r="AG2" i="4"/>
  <c r="T20" i="4" s="1"/>
  <c r="I79" i="18"/>
  <c r="G79" i="18"/>
  <c r="H79" i="18"/>
  <c r="F79" i="18"/>
  <c r="C22" i="20"/>
  <c r="AB82" i="27"/>
  <c r="H84" i="27" s="1"/>
  <c r="Y65" i="23"/>
  <c r="AF71" i="23" s="1"/>
  <c r="BZ7" i="4" s="1"/>
  <c r="M610" i="22"/>
  <c r="M1728" i="22"/>
  <c r="M2072" i="22"/>
  <c r="M1212" i="22"/>
  <c r="M1814" i="22"/>
  <c r="M1126" i="22"/>
  <c r="M2158" i="22"/>
  <c r="M1298" i="22"/>
  <c r="M954" i="22"/>
  <c r="M1642" i="22"/>
  <c r="M782" i="22"/>
  <c r="M1900" i="22"/>
  <c r="M1556" i="22"/>
  <c r="M696" i="22"/>
  <c r="M1040" i="22"/>
  <c r="M1986" i="22"/>
  <c r="M1470" i="22"/>
  <c r="M1384" i="22"/>
  <c r="M868" i="22"/>
  <c r="M524" i="22"/>
  <c r="C94" i="20"/>
  <c r="C31" i="20"/>
  <c r="C52" i="20"/>
  <c r="C34" i="20"/>
  <c r="M180" i="22"/>
  <c r="M352" i="22"/>
  <c r="M438" i="22"/>
  <c r="M266" i="22"/>
  <c r="M2244" i="22"/>
  <c r="M94" i="22"/>
  <c r="C72" i="20"/>
  <c r="C46" i="20"/>
  <c r="C85" i="20"/>
  <c r="C67" i="20"/>
  <c r="C49" i="20"/>
  <c r="C81" i="20"/>
  <c r="C71" i="20"/>
  <c r="C60" i="20"/>
  <c r="C63" i="20"/>
  <c r="C86" i="20"/>
  <c r="C53" i="20"/>
  <c r="V65" i="27"/>
  <c r="AF70" i="27" s="1"/>
  <c r="CA11" i="4" s="1"/>
  <c r="N800" i="24"/>
  <c r="N565" i="24"/>
  <c r="N48" i="24"/>
  <c r="N471" i="24"/>
  <c r="N1129" i="24"/>
  <c r="N988" i="24"/>
  <c r="N894" i="24"/>
  <c r="N753" i="24"/>
  <c r="N706" i="24"/>
  <c r="N518" i="24"/>
  <c r="N377" i="24"/>
  <c r="N283" i="24"/>
  <c r="N189" i="24"/>
  <c r="N1176" i="24"/>
  <c r="N659" i="24"/>
  <c r="N1223" i="24"/>
  <c r="N1082" i="24"/>
  <c r="N1035" i="24"/>
  <c r="N941" i="24"/>
  <c r="N847" i="24"/>
  <c r="N612" i="24"/>
  <c r="N424" i="24"/>
  <c r="N95" i="24"/>
  <c r="N330" i="24"/>
  <c r="N236" i="24"/>
  <c r="N142" i="24"/>
  <c r="N345" i="22"/>
  <c r="N259" i="22"/>
  <c r="N2237" i="22"/>
  <c r="N1807" i="22"/>
  <c r="N1635" i="22"/>
  <c r="N1205" i="22"/>
  <c r="N689" i="22"/>
  <c r="N947" i="22"/>
  <c r="N1893" i="22"/>
  <c r="N2065" i="22"/>
  <c r="N1377" i="22"/>
  <c r="N861" i="22"/>
  <c r="N603" i="22"/>
  <c r="N1549" i="22"/>
  <c r="N1721" i="22"/>
  <c r="N1033" i="22"/>
  <c r="N1463" i="22"/>
  <c r="N517" i="22"/>
  <c r="N431" i="22"/>
  <c r="N2151" i="22"/>
  <c r="N1979" i="22"/>
  <c r="N1291" i="22"/>
  <c r="N1119" i="22"/>
  <c r="N173" i="22"/>
  <c r="N87" i="22"/>
  <c r="N775" i="22"/>
  <c r="L38" i="19"/>
  <c r="A12" i="19" s="1"/>
  <c r="CG29" i="4" s="1"/>
  <c r="AB65" i="27"/>
  <c r="AF72" i="27" s="1"/>
  <c r="CA13" i="4" s="1"/>
  <c r="T25" i="4" l="1"/>
  <c r="U25" i="4" s="1"/>
  <c r="M51" i="23"/>
  <c r="AB65" i="23" s="1"/>
  <c r="AF72" i="23" s="1"/>
  <c r="BZ8" i="4" s="1"/>
  <c r="BZ6" i="4"/>
  <c r="CD25" i="4"/>
  <c r="CG2" i="4"/>
  <c r="U20" i="4"/>
  <c r="CC20" i="4"/>
  <c r="K79" i="18"/>
  <c r="A12" i="18" s="1"/>
  <c r="CF29" i="4" s="1"/>
  <c r="AF85" i="27"/>
  <c r="CA19" i="4" s="1"/>
  <c r="Y65" i="27"/>
  <c r="H84" i="23"/>
  <c r="AG13" i="4"/>
  <c r="AG12" i="4" l="1"/>
  <c r="AF12" i="23"/>
  <c r="BZ29" i="4" s="1"/>
  <c r="CF2" i="4"/>
  <c r="AF71" i="27"/>
  <c r="CA12" i="4" s="1"/>
  <c r="AF12" i="27"/>
  <c r="CA29" i="4" s="1"/>
  <c r="BZ20" i="4"/>
  <c r="N14" i="24"/>
  <c r="N47" i="27" s="1"/>
  <c r="M337" i="24"/>
  <c r="M55" i="24"/>
  <c r="M431" i="24"/>
  <c r="M666" i="24"/>
  <c r="M901" i="24"/>
  <c r="M995" i="24"/>
  <c r="M243" i="24"/>
  <c r="M384" i="24"/>
  <c r="M1136" i="24"/>
  <c r="M478" i="24"/>
  <c r="M854" i="24"/>
  <c r="M102" i="24"/>
  <c r="M1089" i="24"/>
  <c r="M760" i="24"/>
  <c r="M196" i="24"/>
  <c r="M619" i="24"/>
  <c r="M1042" i="24"/>
  <c r="M290" i="24"/>
  <c r="M948" i="24"/>
  <c r="M807" i="24"/>
  <c r="M713" i="24"/>
  <c r="M149" i="24"/>
  <c r="M1183" i="24"/>
  <c r="M572" i="24"/>
  <c r="M525" i="24"/>
  <c r="M8" i="24"/>
  <c r="M1230" i="24"/>
  <c r="CB2" i="4" l="1"/>
  <c r="BZ2" i="4"/>
  <c r="A12" i="24"/>
  <c r="CD29" i="4" s="1"/>
  <c r="CD2" i="4" s="1"/>
  <c r="CA2" i="4"/>
  <c r="N14" i="22"/>
  <c r="N47" i="23" l="1"/>
  <c r="A12" i="22"/>
  <c r="CC29" i="4" s="1"/>
  <c r="CC2" i="4" s="1"/>
  <c r="BY2" i="4" s="1"/>
  <c r="AQ1" i="4"/>
</calcChain>
</file>

<file path=xl/sharedStrings.xml><?xml version="1.0" encoding="utf-8"?>
<sst xmlns="http://schemas.openxmlformats.org/spreadsheetml/2006/main" count="11268" uniqueCount="2601">
  <si>
    <t>Produkcja pojazdów samochodowych przeznaczonych do przewozu towarów</t>
  </si>
  <si>
    <t>29.10.E</t>
  </si>
  <si>
    <t>Produkcja pozostałych pojazdów samochodowych, z wyłączeniem motocykli</t>
  </si>
  <si>
    <t>29.20.Z</t>
  </si>
  <si>
    <t>29.31.Z</t>
  </si>
  <si>
    <t xml:space="preserve">Produkcja wyposażenia elektrycznego i elektronicznego do pojazdów silnikowych </t>
  </si>
  <si>
    <t>29.32.Z</t>
  </si>
  <si>
    <t xml:space="preserve">Produkcja pozostałych części i akcesoriów do pojazdów silnikowych, z wyłączeniem motocykli </t>
  </si>
  <si>
    <t>30.11.Z</t>
  </si>
  <si>
    <t>30.12.Z</t>
  </si>
  <si>
    <t>30.20.Z</t>
  </si>
  <si>
    <t>30.30.Z</t>
  </si>
  <si>
    <t xml:space="preserve">Produkcja statków powietrznych, statków kosmicznych </t>
  </si>
  <si>
    <t>30.40.Z</t>
  </si>
  <si>
    <t>położonych na terenie Gminy Kluczbork</t>
  </si>
  <si>
    <t>47.29.Z</t>
  </si>
  <si>
    <t xml:space="preserve">Sprzedaż detaliczna pozostałej żywności prowadzona w wyspecjalizowanych sklepach </t>
  </si>
  <si>
    <t>47.30.Z</t>
  </si>
  <si>
    <t xml:space="preserve">Sprzedaż detaliczna paliw do pojazdów silnikowych </t>
  </si>
  <si>
    <t>47.41.Z</t>
  </si>
  <si>
    <t xml:space="preserve">Sprzedaż detaliczna komputerów, urządzeń peryferyjnych </t>
  </si>
  <si>
    <t>47.42.Z</t>
  </si>
  <si>
    <t xml:space="preserve">Sprzedaż detaliczna sprzętu telekomunikacyjnego prowadzona </t>
  </si>
  <si>
    <t>47.43.Z</t>
  </si>
  <si>
    <t>Sprzedaż detaliczna sprzętu audiowizualnego prowadzona</t>
  </si>
  <si>
    <t>47.51.Z</t>
  </si>
  <si>
    <t xml:space="preserve">Sprzedaż detaliczna wyrobów tekstylnych prowadzona </t>
  </si>
  <si>
    <t>47.52.Z</t>
  </si>
  <si>
    <t>47.53.Z</t>
  </si>
  <si>
    <t>DR.11. ADNOTACJE ORGANU PODATKOWEGO</t>
  </si>
  <si>
    <t>2. pozostałe budowle.</t>
  </si>
  <si>
    <t>47.23.Z</t>
  </si>
  <si>
    <t xml:space="preserve">Sprzedaż detaliczna ryb, skorupiaków i mięczaków prowadzona </t>
  </si>
  <si>
    <t>47.24.Z</t>
  </si>
  <si>
    <t xml:space="preserve">Produkcja pozostałych wyrobów z betonu, gipsu i cementu </t>
  </si>
  <si>
    <t>23.70.Z</t>
  </si>
  <si>
    <t>23.91.Z</t>
  </si>
  <si>
    <t>23.99.Z</t>
  </si>
  <si>
    <t>24.10.Z</t>
  </si>
  <si>
    <t>24.20.Z</t>
  </si>
  <si>
    <t>Produkcja rur, przewodów, kształtowników zamkniętych</t>
  </si>
  <si>
    <t>24.31.Z</t>
  </si>
  <si>
    <t xml:space="preserve">Produkcja prętów ciągnionych na zimno </t>
  </si>
  <si>
    <t>24.32.Z</t>
  </si>
  <si>
    <t>24.33.Z</t>
  </si>
  <si>
    <t>24.34.Z</t>
  </si>
  <si>
    <t>24.41.Z</t>
  </si>
  <si>
    <t>24.42.A</t>
  </si>
  <si>
    <t>Produkcja aluminium hutniczego</t>
  </si>
  <si>
    <t>24.42.B</t>
  </si>
  <si>
    <t>Produkcja wyrobów z aluminium i stopów aluminium</t>
  </si>
  <si>
    <t>24.43.Z</t>
  </si>
  <si>
    <t>24.44.Z</t>
  </si>
  <si>
    <t>24.45.Z</t>
  </si>
  <si>
    <t>20.30.Z</t>
  </si>
  <si>
    <t>20.41.Z</t>
  </si>
  <si>
    <t>20.42.Z</t>
  </si>
  <si>
    <t>20.51.Z</t>
  </si>
  <si>
    <t>20.52.Z</t>
  </si>
  <si>
    <t>20.53.Z</t>
  </si>
  <si>
    <t>20.59.Z</t>
  </si>
  <si>
    <t>20.60.Z</t>
  </si>
  <si>
    <t>21.10.Z</t>
  </si>
  <si>
    <t>21.20.Z</t>
  </si>
  <si>
    <t>22.11.Z</t>
  </si>
  <si>
    <t xml:space="preserve">Produkcja opon i dętek z gumy; bieżnikowanie i regenerowanie opon z gumy </t>
  </si>
  <si>
    <t>22.19.Z</t>
  </si>
  <si>
    <t xml:space="preserve">Rybołówstwo w wodach morskich </t>
  </si>
  <si>
    <t>03.12.Z</t>
  </si>
  <si>
    <t xml:space="preserve">Rybołówstwo w wodach śródlądowych </t>
  </si>
  <si>
    <t>03.21.Z</t>
  </si>
  <si>
    <t xml:space="preserve">Chów i hodowla ryb oraz pozostałych organizmów wodnych </t>
  </si>
  <si>
    <t>03.22.Z</t>
  </si>
  <si>
    <t>05.10.Z</t>
  </si>
  <si>
    <t>05.20.Z</t>
  </si>
  <si>
    <t>06.10.Z</t>
  </si>
  <si>
    <t>06.20.Z</t>
  </si>
  <si>
    <t>07.10.Z</t>
  </si>
  <si>
    <t>07.21.Z</t>
  </si>
  <si>
    <t>07.29.Z</t>
  </si>
  <si>
    <t>08.11.Z</t>
  </si>
  <si>
    <t>08.12.Z</t>
  </si>
  <si>
    <t>08.91.Z</t>
  </si>
  <si>
    <t xml:space="preserve">Wydobywanie minerałów dla przemysłu chemicznego </t>
  </si>
  <si>
    <t>08.92.Z</t>
  </si>
  <si>
    <t>08.93.Z</t>
  </si>
  <si>
    <t>08.99.Z</t>
  </si>
  <si>
    <t>09.10.Z</t>
  </si>
  <si>
    <t>09.90.Z</t>
  </si>
  <si>
    <t>Działalność usługowa wspomagająca pozostałe górnictwo</t>
  </si>
  <si>
    <t>10.11.Z</t>
  </si>
  <si>
    <t>Nadawanie programów radiofonicznych</t>
  </si>
  <si>
    <t>Nadawanie programów telewizyjnych ogólnodostępnych</t>
  </si>
  <si>
    <t>deklaracja</t>
  </si>
  <si>
    <t>do 15 stycznia danego roku podatkowego lub w terminie 14 dni od dnia wystąpienia okoliczności uzasadniających powstanie, wygaśnięcie obowiązku podatkowego lub zdarzenia mającego wpływ na wysokość opodatkowania w danym roku.</t>
  </si>
  <si>
    <t xml:space="preserve">Produkcja ceramicznych wyrobów sanitarnych </t>
  </si>
  <si>
    <t>23.43.Z</t>
  </si>
  <si>
    <t>23.44.Z</t>
  </si>
  <si>
    <t xml:space="preserve">Produkcja pozostałych technicznych wyrobów ceramicznych </t>
  </si>
  <si>
    <t>23.49.Z</t>
  </si>
  <si>
    <t>23.51.Z</t>
  </si>
  <si>
    <t>23.52.Z</t>
  </si>
  <si>
    <t>23.61.Z</t>
  </si>
  <si>
    <t>23.62.Z</t>
  </si>
  <si>
    <t>23.63.Z</t>
  </si>
  <si>
    <t>23.64.Z</t>
  </si>
  <si>
    <t>POBÓR, UZDATNIANIE I DOSTARCZANIE WODY </t>
  </si>
  <si>
    <t>37.00.Z</t>
  </si>
  <si>
    <t>38.11.Z</t>
  </si>
  <si>
    <t>38.12.Z</t>
  </si>
  <si>
    <t>38.21.Z</t>
  </si>
  <si>
    <t>38.22.Z</t>
  </si>
  <si>
    <t>38.31.Z</t>
  </si>
  <si>
    <t>38.32.Z</t>
  </si>
  <si>
    <t xml:space="preserve">Odzysk surowców z materiałów segregowanych </t>
  </si>
  <si>
    <t>39.00.Z</t>
  </si>
  <si>
    <t>41.10.Z</t>
  </si>
  <si>
    <t>41.20.Z</t>
  </si>
  <si>
    <t>42.11.Z</t>
  </si>
  <si>
    <t>Chów i hodowla koni i pozostałych zwierząt koniowatych</t>
  </si>
  <si>
    <t>Chów i hodowla wielbłądów i zwierząt wielbłądowatych</t>
  </si>
  <si>
    <t>Chów i hodowla owiec i kóz</t>
  </si>
  <si>
    <t>Chów i hodowla świń</t>
  </si>
  <si>
    <t>MIEJSCOWOŚĆ:</t>
  </si>
  <si>
    <t>POZ.REJ.:</t>
  </si>
  <si>
    <t>Produkcja pozostałych wyrobów chemicznych, gdzie indziej niesklasyfikowana</t>
  </si>
  <si>
    <t>Produkcja włókien chemicznych</t>
  </si>
  <si>
    <t>DN.2. DANE IDENTYFIKACYJNE I ADRES</t>
  </si>
  <si>
    <t>DN.2.1. Dane podatnika</t>
  </si>
  <si>
    <t>Produkcja papieru falistego i tektury falistej oraz opakowań</t>
  </si>
  <si>
    <t>Pozaszkolne formy edukacji z zakresu nauki jazdy i pilotażu</t>
  </si>
  <si>
    <t>2.</t>
  </si>
  <si>
    <t>Wydobywanie żwiru i piasku; wydobywanie gliny i kaolinu</t>
  </si>
  <si>
    <t>powiatowy zasób nieruchomości</t>
  </si>
  <si>
    <t>zasób nieruchomości SP</t>
  </si>
  <si>
    <t>użytkownik</t>
  </si>
  <si>
    <t>współzarządca</t>
  </si>
  <si>
    <t>zarządca</t>
  </si>
  <si>
    <t>trwały zarząd</t>
  </si>
  <si>
    <t>numer</t>
  </si>
  <si>
    <t>z dnia</t>
  </si>
  <si>
    <t>Działalność związana z pakowaniem</t>
  </si>
  <si>
    <t>Kierowanie podstawowymi rodzajami działalności publicznej</t>
  </si>
  <si>
    <t>Kierowanie w zakresie efektywności gospodarowania</t>
  </si>
  <si>
    <t>Sprawy zagraniczne</t>
  </si>
  <si>
    <t>Obrona narodowa</t>
  </si>
  <si>
    <t>Działalność wspomagająca edukację</t>
  </si>
  <si>
    <t>Działalność szpitali</t>
  </si>
  <si>
    <t>Pomoc społeczna z zakwaterowaniem dla osób z zaburzeniami psychicznymi</t>
  </si>
  <si>
    <t xml:space="preserve">Roboty związane z budową obiektów inżynierii wodnej </t>
  </si>
  <si>
    <t>42.99.Z</t>
  </si>
  <si>
    <t>43.11.Z</t>
  </si>
  <si>
    <t>43.12.Z</t>
  </si>
  <si>
    <t>43.13.Z</t>
  </si>
  <si>
    <t>43.21.Z</t>
  </si>
  <si>
    <t>43.22.Z</t>
  </si>
  <si>
    <t>43.29.Z</t>
  </si>
  <si>
    <t>43.31.Z</t>
  </si>
  <si>
    <t>43.32.Z</t>
  </si>
  <si>
    <t>43.33.Z</t>
  </si>
  <si>
    <t>43.34.Z</t>
  </si>
  <si>
    <t>0057</t>
  </si>
  <si>
    <t>0058</t>
  </si>
  <si>
    <t>0063</t>
  </si>
  <si>
    <t>0070</t>
  </si>
  <si>
    <t>0084</t>
  </si>
  <si>
    <t>tyteg</t>
  </si>
  <si>
    <t>termin</t>
  </si>
  <si>
    <t>Wartość budowli</t>
  </si>
  <si>
    <t>Zarządzanie rynkami finansowymi</t>
  </si>
  <si>
    <t>Przetwarzanie i konserwowanie ziemniaków</t>
  </si>
  <si>
    <t>Produkcja soków z owoców i warzyw</t>
  </si>
  <si>
    <t>Zarządzanie nieruchomościami wykonywane na zlecenie</t>
  </si>
  <si>
    <t>Działalność prawnicza</t>
  </si>
  <si>
    <t>46.15.Z</t>
  </si>
  <si>
    <t>46.16.Z</t>
  </si>
  <si>
    <t>46.17.Z</t>
  </si>
  <si>
    <t>42.12.Z</t>
  </si>
  <si>
    <t>42.13.Z</t>
  </si>
  <si>
    <t>42.21.Z</t>
  </si>
  <si>
    <t>42.22.Z</t>
  </si>
  <si>
    <t>Ligota Górna</t>
  </si>
  <si>
    <t xml:space="preserve">Działalność agentów zajmujących się sprzedażą żywności, napojów i wyrobów tytoniowych </t>
  </si>
  <si>
    <t>46.18.Z</t>
  </si>
  <si>
    <t xml:space="preserve">Działalność agentów specjalizujących się w sprzedaży pozostałych określonych towarów </t>
  </si>
  <si>
    <t>46.19.Z</t>
  </si>
  <si>
    <t>46.21.Z</t>
  </si>
  <si>
    <t>46.22.Z</t>
  </si>
  <si>
    <t>46.23.Z</t>
  </si>
  <si>
    <t>46.24.Z</t>
  </si>
  <si>
    <t xml:space="preserve">Sprzedaż hurtowa skór </t>
  </si>
  <si>
    <t>46.31.Z</t>
  </si>
  <si>
    <t>46.32.Z</t>
  </si>
  <si>
    <t>46.33.Z</t>
  </si>
  <si>
    <t>Szkoły policealne</t>
  </si>
  <si>
    <t>DR.2.2. Dane współwłaściciela (współposiadacza)</t>
  </si>
  <si>
    <t>Wypożyczanie i dzierżawa pozostałych artykułów użytku osobistego i domowego</t>
  </si>
  <si>
    <t>Chów i hodowla ryb oraz pozostałych organizmów wodnych</t>
  </si>
  <si>
    <t>DL.2.1. Dane podatnika</t>
  </si>
  <si>
    <t>45.20.Z</t>
  </si>
  <si>
    <t>Konserwacja i naprawa pojazdów samochodowych,</t>
  </si>
  <si>
    <t>45.31.Z</t>
  </si>
  <si>
    <t>45.32.Z</t>
  </si>
  <si>
    <t>45.40.Z</t>
  </si>
  <si>
    <t xml:space="preserve">Sprzedaż hurtowa i detaliczna motocykli, ich naprawa </t>
  </si>
  <si>
    <t>46.11.Z</t>
  </si>
  <si>
    <t>46.43.Z</t>
  </si>
  <si>
    <t>Produkcja pozostałych artykułów spożywczych, gdzie indziej niesklasyfikowana</t>
  </si>
  <si>
    <t>Produkcja gotowej paszy dla zwierząt gospodarskich</t>
  </si>
  <si>
    <t>Produkcja gotowej karmy dla zwierząt domowych</t>
  </si>
  <si>
    <t>Destylowanie, rektyfikowanie i mieszanie alkoholi</t>
  </si>
  <si>
    <t>Produkcja win gronowych</t>
  </si>
  <si>
    <t>Produkcja cydru i pozostałych win owocowych</t>
  </si>
  <si>
    <t>Produkcja piwa</t>
  </si>
  <si>
    <t>PRODUKCJA WYROBÓW TYTONIOWYCH </t>
  </si>
  <si>
    <t>Wykończanie wyrobów włókienniczych</t>
  </si>
  <si>
    <t>Produkcja dzianin metrażowych</t>
  </si>
  <si>
    <t>Produkcja gotowych wyrobów tekstylnych</t>
  </si>
  <si>
    <t>DL.3. INFORMACJA O ZAŁĄCZNIKACH</t>
  </si>
  <si>
    <t>Badanie rynku i opinii publicznej</t>
  </si>
  <si>
    <t>Działalność w zakresie specjalistycznego projektowania</t>
  </si>
  <si>
    <t>Organem podatkowym właściwym w sprawie podatku od nieruchomości jest terenowy organ administracji samorządowej, na którego terenie działania położona jest nieruchomość.</t>
  </si>
  <si>
    <t>Jeżeli obowiązek podatkowy powstał lub wygasł w ciągu roku, podatek leśny za ten rok ustala się proporcjonalnie do liczby miesięcy, w których istniał ten obowiązek.</t>
  </si>
  <si>
    <t>Działalność w zakresie telekomunikacji przewodowej</t>
  </si>
  <si>
    <t>Działalność w zakresie telekomunikacji satelitarnej</t>
  </si>
  <si>
    <t>Działalność związana z oprogramowaniem</t>
  </si>
  <si>
    <t>Działalność związana z doradztwem w zakresie informatyki</t>
  </si>
  <si>
    <t>Pola kempingowe (włączając pola dla pojazdów kempingowych) i pola namiotowe</t>
  </si>
  <si>
    <t>Pozostała usługowa działalność gastronomiczna</t>
  </si>
  <si>
    <t>Sprzedaż detaliczna mebli, sprzętu oświetleniowego i pozostałych artykułów użytku domowego prowadzona w wyspecjalizowanych sklepach</t>
  </si>
  <si>
    <t>Bażany</t>
  </si>
  <si>
    <t>Smardy Dolne</t>
  </si>
  <si>
    <t>Lasy pozostałe</t>
  </si>
  <si>
    <t>RAZEM</t>
  </si>
  <si>
    <t>Produkcja pojemników metalowych</t>
  </si>
  <si>
    <t>Produkcja złączy i śrub</t>
  </si>
  <si>
    <t>Przygotowywanie i podawanie napojów</t>
  </si>
  <si>
    <t>Wydawanie książek</t>
  </si>
  <si>
    <t>b) korekta deklaracji nr :</t>
  </si>
  <si>
    <t>a) nowa deklaracja</t>
  </si>
  <si>
    <t>51.10.Z</t>
  </si>
  <si>
    <t>51.21.Z</t>
  </si>
  <si>
    <t>51.22.Z</t>
  </si>
  <si>
    <t>52.10.A</t>
  </si>
  <si>
    <t>Magazynowanie i przechowywanie paliw gazowych</t>
  </si>
  <si>
    <t>52.10.B</t>
  </si>
  <si>
    <t>Magazynowanie i przechowywanie pozostałych towarów</t>
  </si>
  <si>
    <t>52.21.Z</t>
  </si>
  <si>
    <t>52.22.A</t>
  </si>
  <si>
    <t>Działalność usługowa wspomagająca transport morski</t>
  </si>
  <si>
    <t>52.22.B</t>
  </si>
  <si>
    <t>Działalność usługowa wspomagająca transport śródlądowy</t>
  </si>
  <si>
    <t>52.23.Z</t>
  </si>
  <si>
    <t>52.24.A</t>
  </si>
  <si>
    <t>Przeładunek towarów w portach morskich</t>
  </si>
  <si>
    <t>52.24.B</t>
  </si>
  <si>
    <t>Przeładunek towarów w portach śródlądowych</t>
  </si>
  <si>
    <t>52.24.C</t>
  </si>
  <si>
    <t>Przeładunek towarów w pozostałych punktach przeładunkowych</t>
  </si>
  <si>
    <t>52.29.A</t>
  </si>
  <si>
    <t>Działalność morskich agencji transportowych</t>
  </si>
  <si>
    <t>Naprawa i konserwacja urządzeń gospodarstwa domowego oraz sprzętu użytku domowego i ogrodniczego</t>
  </si>
  <si>
    <t>Naprawa obuwia i wyrobów skórzanych</t>
  </si>
  <si>
    <t>Naprawa i konserwacja mebli i wyposażenia domowego</t>
  </si>
  <si>
    <t>Wydawanie czasopism i pozostałych periodyków</t>
  </si>
  <si>
    <t>Działalność wydawnicza w zakresie gier komputerowych</t>
  </si>
  <si>
    <t>Działalność wydawnicza w zakresie pozostałego oprogramowania</t>
  </si>
  <si>
    <t>korekta deklaracji nr</t>
  </si>
  <si>
    <t>Produkcja pozostałych metali nieżelaznych</t>
  </si>
  <si>
    <t>Wytwarzanie paliw jądrowych</t>
  </si>
  <si>
    <t>Odlewnictwo żeliwa</t>
  </si>
  <si>
    <t>Odlewnictwo staliwa</t>
  </si>
  <si>
    <t>Badania naukowe i prace rozwojowe w dziedzinie biotechnologii</t>
  </si>
  <si>
    <t>Badania naukowe i prace rozwojowe w dziedzinie pozostałych nauk przyrodniczych i technicznych</t>
  </si>
  <si>
    <t>Badania naukowe i prace rozwojowe w dziedzinie nauk społecznych i humanistycznych</t>
  </si>
  <si>
    <t>Działalność agencji reklamowych</t>
  </si>
  <si>
    <t>Gotartów</t>
  </si>
  <si>
    <t>Kluczbork</t>
  </si>
  <si>
    <t>Krasków</t>
  </si>
  <si>
    <t>Krężel</t>
  </si>
  <si>
    <t>Krzywizna</t>
  </si>
  <si>
    <t>Kujakowice Dolne</t>
  </si>
  <si>
    <t>Kujakowice Górne</t>
  </si>
  <si>
    <t>Kuniów</t>
  </si>
  <si>
    <t>Ligota Dolna</t>
  </si>
  <si>
    <t>Ligota Zamecka</t>
  </si>
  <si>
    <t>Łowkowice</t>
  </si>
  <si>
    <t>Maciejów</t>
  </si>
  <si>
    <t>Nowa Bogacica</t>
  </si>
  <si>
    <t>Smardy Górne</t>
  </si>
  <si>
    <t>Unieszów</t>
  </si>
  <si>
    <t/>
  </si>
  <si>
    <t>wersja</t>
  </si>
  <si>
    <t>Wydawanie wykazów oraz list (np. adresowych, telefonicznych)</t>
  </si>
  <si>
    <t>Wydawanie gazet</t>
  </si>
  <si>
    <t>Podatek
w rozliczeniu na miesiące
[kol.5 * kol.6 / 12]</t>
  </si>
  <si>
    <t>Wydobywanie węgla kamiennego </t>
  </si>
  <si>
    <t>Wydobywanie węgla brunatnego (lignitu)</t>
  </si>
  <si>
    <t>Górnictwo ropy naftowej </t>
  </si>
  <si>
    <t>Górnictwo gazu ziemnego </t>
  </si>
  <si>
    <t>Górnictwo rud żelaza </t>
  </si>
  <si>
    <t>Górnictwo rud uranu i toru</t>
  </si>
  <si>
    <t xml:space="preserve">Sprzedaż detaliczna wyrobów farmaceutycznych prowadzona </t>
  </si>
  <si>
    <t>47.74.Z</t>
  </si>
  <si>
    <t>47.75.Z</t>
  </si>
  <si>
    <t>47.76.Z</t>
  </si>
  <si>
    <t>Działalność związana z oceną ryzyka i szacowaniem poniesionych strat</t>
  </si>
  <si>
    <t>Działalność agentów i brokerów ubezpieczeniowych</t>
  </si>
  <si>
    <t>Żabiniec</t>
  </si>
  <si>
    <t>obręby</t>
  </si>
  <si>
    <t>Deklaracja na podatek OD NIERUCHOMOŚCI na</t>
  </si>
  <si>
    <t>Działalność pozostałych organizacji członkowskich, gdzie indziej niesklasyfikowana</t>
  </si>
  <si>
    <t>Naprawa i konserwacja komputerów i urządzeń peryferyjnych</t>
  </si>
  <si>
    <t>Naprawa i konserwacja sprzętu (tele)komunikacyjnego</t>
  </si>
  <si>
    <t xml:space="preserve">Sprzedaż detaliczna obuwia i wyrobów skórzanych prowadzona </t>
  </si>
  <si>
    <t>47.73.Z</t>
  </si>
  <si>
    <t xml:space="preserve">Pozostała działalność wydawnicza </t>
  </si>
  <si>
    <t>58.21.Z</t>
  </si>
  <si>
    <t>58.29.Z</t>
  </si>
  <si>
    <t>59.11.Z</t>
  </si>
  <si>
    <t xml:space="preserve">Działalność związana z produkcją filmów, nagrań wideo </t>
  </si>
  <si>
    <t>Fundusze emerytalne</t>
  </si>
  <si>
    <t>Naprawa pozostałych artykułów użytku osobistego i domowego</t>
  </si>
  <si>
    <t>Pranie i czyszczenie wyrobów włókienniczych i futrzarskich</t>
  </si>
  <si>
    <t>Fryzjerstwo i pozostałe zabiegi kosmetyczne</t>
  </si>
  <si>
    <t>Pogrzeby i działalność pokrewna</t>
  </si>
  <si>
    <t>Działalność usługowa związana z poprawą kondycji fizycznej</t>
  </si>
  <si>
    <t>Gospodarstwa domowe świadczące usługi na własne potrzeby</t>
  </si>
  <si>
    <t>ORGANIZACJE I ZESPOŁY EKSTERYTORIALNE</t>
  </si>
  <si>
    <t>Bąków</t>
  </si>
  <si>
    <t>Biadacz</t>
  </si>
  <si>
    <t>Bogdańczowice</t>
  </si>
  <si>
    <t>Borkowice</t>
  </si>
  <si>
    <t xml:space="preserve">Sprzedaż detaliczna kwiatów, roślin, nasion, nawozów, żywych zwierząt domowych, karmy dla zwierząt domowych prowadzona </t>
  </si>
  <si>
    <t>47.77.Z</t>
  </si>
  <si>
    <t xml:space="preserve"> DR.6. RATY PODATKU</t>
  </si>
  <si>
    <t xml:space="preserve">Działalność związana z wyszukiwaniem miejsc pracy </t>
  </si>
  <si>
    <t>78.20.Z</t>
  </si>
  <si>
    <t xml:space="preserve">Działalność agencji pracy tymczasowej </t>
  </si>
  <si>
    <t>78.30.Z</t>
  </si>
  <si>
    <t xml:space="preserve">Pozostała działalność związana z udostępnianiem pracowników </t>
  </si>
  <si>
    <t>79.11.A</t>
  </si>
  <si>
    <t>Działalność agentów turystycznych</t>
  </si>
  <si>
    <t>termin2</t>
  </si>
  <si>
    <t>77.31.Z</t>
  </si>
  <si>
    <t>77.32.Z</t>
  </si>
  <si>
    <t xml:space="preserve">Wynajem i dzierżawa maszyn i urządzeń budowlanych </t>
  </si>
  <si>
    <t>77.33.Z</t>
  </si>
  <si>
    <t>77.34.Z</t>
  </si>
  <si>
    <t>77.35.Z</t>
  </si>
  <si>
    <t>77.39.Z</t>
  </si>
  <si>
    <t>77.40.Z</t>
  </si>
  <si>
    <t>Dzierżawa własności intelektualnej i podobnych produktów,</t>
  </si>
  <si>
    <t>78.10.Z</t>
  </si>
  <si>
    <t>Produkcja maszyn dla rolnictwa i leśnictwa</t>
  </si>
  <si>
    <t>Produkcja maszyn do obróbki metalu</t>
  </si>
  <si>
    <t>Produkcja pozostałych narzędzi mechanicznych</t>
  </si>
  <si>
    <t>Produkcja maszyn dla metalurgii</t>
  </si>
  <si>
    <t xml:space="preserve">Działalność związana z dystrybucją filmów, nagrań wideo </t>
  </si>
  <si>
    <t>59.14.Z</t>
  </si>
  <si>
    <t xml:space="preserve">Działalność związana z projekcją filmów </t>
  </si>
  <si>
    <t>59.20.Z</t>
  </si>
  <si>
    <t>60.10.Z</t>
  </si>
  <si>
    <t>60.20.Z</t>
  </si>
  <si>
    <t>61.10.Z</t>
  </si>
  <si>
    <t>Produkcja sprzętu (tele)komunikacyjnego</t>
  </si>
  <si>
    <t xml:space="preserve">Pozostała pomoc społeczna z zakwaterowaniem </t>
  </si>
  <si>
    <t>88.10.Z</t>
  </si>
  <si>
    <t xml:space="preserve">Pomoc społeczna bez zakwaterowania dla osób w podeszłym wieku i osób niepełnosprawnych </t>
  </si>
  <si>
    <t>88.91.Z</t>
  </si>
  <si>
    <t>88.99.Z</t>
  </si>
  <si>
    <t>70.10.Z</t>
  </si>
  <si>
    <t xml:space="preserve">Działalność firm centralnych (head offices) i holdingów, </t>
  </si>
  <si>
    <t>70.21.Z</t>
  </si>
  <si>
    <t>70.22.Z</t>
  </si>
  <si>
    <t xml:space="preserve">Pozostałe doradztwo w zakresie prowadzenia działalności gospodarczej i zarządzania </t>
  </si>
  <si>
    <t>71.11.Z</t>
  </si>
  <si>
    <t xml:space="preserve">Działalność w zakresie architektury </t>
  </si>
  <si>
    <t>71.12.Z</t>
  </si>
  <si>
    <t>71.20.A</t>
  </si>
  <si>
    <t xml:space="preserve">Badania i analizy związane z jakością żywności </t>
  </si>
  <si>
    <t>71.20.B</t>
  </si>
  <si>
    <t>Pozostałe badania i analizy techniczne</t>
  </si>
  <si>
    <t>72.11.Z</t>
  </si>
  <si>
    <t>72.19.Z</t>
  </si>
  <si>
    <t>72.20.Z</t>
  </si>
  <si>
    <t>73.11.Z</t>
  </si>
  <si>
    <t>73.12.A</t>
  </si>
  <si>
    <t xml:space="preserve">Pośrednictwo w sprzedaży czasu i miejsca na cele reklamowe </t>
  </si>
  <si>
    <t>73.12.B</t>
  </si>
  <si>
    <t>Pośrednictwo w sprzedaży miejsca na cele reklamowe w mediach drukowanych</t>
  </si>
  <si>
    <t>73.12.C</t>
  </si>
  <si>
    <t>Pośrednictwo w sprzedaży miejsca na cele reklamowe w mediach elektronicznych (Internet)</t>
  </si>
  <si>
    <t>73.12.D</t>
  </si>
  <si>
    <t xml:space="preserve">Pośrednictwo w sprzedaży miejsca na cele reklamowe </t>
  </si>
  <si>
    <t>73.20.Z</t>
  </si>
  <si>
    <t>74.10.Z</t>
  </si>
  <si>
    <t>74.20.Z</t>
  </si>
  <si>
    <t>74.30.Z</t>
  </si>
  <si>
    <t xml:space="preserve">Działalność związana z tłumaczeniami </t>
  </si>
  <si>
    <t>74.90.Z</t>
  </si>
  <si>
    <t>DN.4.1. POWIERZCHNIA GRUNTÓW :</t>
  </si>
  <si>
    <t>Produkcja maszyn i sprzętu biurowego, z wyłączeniem komputerów i urządzeń peryferyjnych</t>
  </si>
  <si>
    <t>Produkcja narzędzi ręcznych mechanicznych</t>
  </si>
  <si>
    <t>Przesyłanie energii elektrycznej</t>
  </si>
  <si>
    <t>Dystrybucja energii elektrycznej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</si>
  <si>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</si>
  <si>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</si>
  <si>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</si>
  <si>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</si>
  <si>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</si>
  <si>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</si>
  <si>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</si>
  <si>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</si>
  <si>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</si>
  <si>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</si>
  <si>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</si>
  <si>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 xml:space="preserve"> 17.</t>
  </si>
  <si>
    <t xml:space="preserve"> 18.</t>
  </si>
  <si>
    <t xml:space="preserve"> 19.</t>
  </si>
  <si>
    <t xml:space="preserve"> 20.</t>
  </si>
  <si>
    <t xml:space="preserve"> 21.</t>
  </si>
  <si>
    <t xml:space="preserve"> 22.</t>
  </si>
  <si>
    <t xml:space="preserve"> 23.</t>
  </si>
  <si>
    <t xml:space="preserve"> 24.</t>
  </si>
  <si>
    <t xml:space="preserve"> 25.</t>
  </si>
  <si>
    <t xml:space="preserve"> 26.</t>
  </si>
  <si>
    <t xml:space="preserve"> 27.</t>
  </si>
  <si>
    <t xml:space="preserve"> 28.</t>
  </si>
  <si>
    <t xml:space="preserve"> 29.</t>
  </si>
  <si>
    <t xml:space="preserve"> 30.</t>
  </si>
  <si>
    <t xml:space="preserve"> 31.</t>
  </si>
  <si>
    <t xml:space="preserve"> 32.</t>
  </si>
  <si>
    <t xml:space="preserve"> 33.</t>
  </si>
  <si>
    <t xml:space="preserve"> 34.</t>
  </si>
  <si>
    <t xml:space="preserve"> 35.</t>
  </si>
  <si>
    <t xml:space="preserve"> 36.</t>
  </si>
  <si>
    <t xml:space="preserve"> 37.</t>
  </si>
  <si>
    <t xml:space="preserve"> 38.</t>
  </si>
  <si>
    <t xml:space="preserve"> 39.</t>
  </si>
  <si>
    <t xml:space="preserve"> 40.</t>
  </si>
  <si>
    <t xml:space="preserve"> 41.</t>
  </si>
  <si>
    <t xml:space="preserve"> 42.</t>
  </si>
  <si>
    <t xml:space="preserve"> 43.</t>
  </si>
  <si>
    <t xml:space="preserve"> 44.</t>
  </si>
  <si>
    <t xml:space="preserve"> 45.</t>
  </si>
  <si>
    <t xml:space="preserve"> 46.</t>
  </si>
  <si>
    <t xml:space="preserve"> 47.</t>
  </si>
  <si>
    <t xml:space="preserve"> 48.</t>
  </si>
  <si>
    <t xml:space="preserve"> 49.</t>
  </si>
  <si>
    <t xml:space="preserve"> 50.</t>
  </si>
  <si>
    <t>75.00.Z</t>
  </si>
  <si>
    <t>77.11.Z</t>
  </si>
  <si>
    <t>77.12.Z</t>
  </si>
  <si>
    <t>Sprzedaż hurtowa mebli, dywanów i sprzętu oświetleniowego</t>
  </si>
  <si>
    <t>Sprzedaż hurtowa zegarków, zegarów i biżuterii</t>
  </si>
  <si>
    <t>Sprzedaż hurtowa pozostałych artykułów użytku domowego</t>
  </si>
  <si>
    <t xml:space="preserve">Pozostała działalność wspomagająca usługi finansowe, </t>
  </si>
  <si>
    <t>66.21.Z</t>
  </si>
  <si>
    <t>66.22.Z</t>
  </si>
  <si>
    <t>66.29.Z</t>
  </si>
  <si>
    <t xml:space="preserve">Pozostała działalność wspomagająca ubezpieczenia </t>
  </si>
  <si>
    <t>66.30.Z</t>
  </si>
  <si>
    <t>68.10.Z</t>
  </si>
  <si>
    <t>68.20.Z</t>
  </si>
  <si>
    <t>68.31.Z</t>
  </si>
  <si>
    <t>68.32.Z</t>
  </si>
  <si>
    <t>69.10.Z</t>
  </si>
  <si>
    <t>69.20.Z</t>
  </si>
  <si>
    <t xml:space="preserve">Naprawa i konserwacja elektronicznego sprzętu powszechnego użytku </t>
  </si>
  <si>
    <t>95.22.Z</t>
  </si>
  <si>
    <t>95.23.Z</t>
  </si>
  <si>
    <t>95.24.Z</t>
  </si>
  <si>
    <t>95.25.Z</t>
  </si>
  <si>
    <t xml:space="preserve">Naprawa zegarów, zegarków oraz biżuterii </t>
  </si>
  <si>
    <t>95.29.Z</t>
  </si>
  <si>
    <t>96.01.Z</t>
  </si>
  <si>
    <t>96.02.Z</t>
  </si>
  <si>
    <t>96.03.Z</t>
  </si>
  <si>
    <t>96.04.Z</t>
  </si>
  <si>
    <t>96.09.Z</t>
  </si>
  <si>
    <t xml:space="preserve">Pozostała działalność usługowa, gdzie indziej niesklasyfikowana </t>
  </si>
  <si>
    <t>97.00.Z</t>
  </si>
  <si>
    <t xml:space="preserve">GOSPODARSTWA DOMOWE ZATRUDNIAJĄCE PRACOWNIKÓW </t>
  </si>
  <si>
    <t>98.10.Z</t>
  </si>
  <si>
    <t>Roboty związane z budową pozostałych obiektów inżynierii lądowej i wodnej, gdzie indziej niesklasyfikowane</t>
  </si>
  <si>
    <t>Rozbiórka i burzenie obiektów budowlanych</t>
  </si>
  <si>
    <t>Przygotowanie terenu pod budowę</t>
  </si>
  <si>
    <t>Wykonywanie wykopów i wierceń geologiczno-inżynierskich</t>
  </si>
  <si>
    <t>Wykonywanie instalacji elektrycznych</t>
  </si>
  <si>
    <t>Wykonywanie instalacji wodno-kanalizacyjnych, cieplnych, gazowych i klimatyzacyjnych</t>
  </si>
  <si>
    <t>Wykonywanie pozostałych instalacji budowlanych</t>
  </si>
  <si>
    <t>Tynkowanie</t>
  </si>
  <si>
    <t>Zakładanie stolarki budowlanej</t>
  </si>
  <si>
    <t>Posadzkarstwo; tapetowanie i oblicowywanie ścian</t>
  </si>
  <si>
    <t>Produkcja pestycydów i pozostałych środków agrochemicznych</t>
  </si>
  <si>
    <t>5)</t>
  </si>
  <si>
    <t>Roboty budowlane związane ze wznoszeniem budynków mieszkalnych i niemieszkalnych</t>
  </si>
  <si>
    <t>Produkcja elektronicznych obwodów drukowanych</t>
  </si>
  <si>
    <t>Produkcja komputerów i urządzeń peryferyjnych</t>
  </si>
  <si>
    <t>62.01.Z</t>
  </si>
  <si>
    <t>62.02.Z</t>
  </si>
  <si>
    <t>62.03.Z</t>
  </si>
  <si>
    <t>62.09.Z</t>
  </si>
  <si>
    <t xml:space="preserve">Pozostała działalność usługowa w zakresie technologii informatycznych i komputerowych </t>
  </si>
  <si>
    <t>63.11.Z</t>
  </si>
  <si>
    <t>79.11.B</t>
  </si>
  <si>
    <t>Działalność pośredników turystycznych</t>
  </si>
  <si>
    <t>Produkcja elektronicznego sprzętu powszechnego użytku</t>
  </si>
  <si>
    <t>Produkcja zegarków i zegarów</t>
  </si>
  <si>
    <t>91.02.Z</t>
  </si>
  <si>
    <t>91.03.Z</t>
  </si>
  <si>
    <t>wkład do RSP</t>
  </si>
  <si>
    <t>pełnomocnik</t>
  </si>
  <si>
    <t>udziałowiec</t>
  </si>
  <si>
    <t>współudziałowiec</t>
  </si>
  <si>
    <t>państwowy fundusz ziemi</t>
  </si>
  <si>
    <t>Obróbka i usuwanie odpadów innych niż niebezpieczne</t>
  </si>
  <si>
    <t>Jeżeli obowiązek podatkowy powstał lub wygasł w ciągu roku, podatek rolny za ten rok ustala się proporcjonalnie do liczby miesięcy, w których istniał ten obowiązek.</t>
  </si>
  <si>
    <t xml:space="preserve">Działalność pomocnicza związana z utrzymaniem porządku </t>
  </si>
  <si>
    <t>81.21.Z</t>
  </si>
  <si>
    <t>81.22.Z</t>
  </si>
  <si>
    <t>81.29.Z</t>
  </si>
  <si>
    <t xml:space="preserve">Pozaszkolne formy edukacji artystycznej </t>
  </si>
  <si>
    <t>85.53.Z</t>
  </si>
  <si>
    <t>85.59.A</t>
  </si>
  <si>
    <t>Nauka języków obcych</t>
  </si>
  <si>
    <t>85.59.B</t>
  </si>
  <si>
    <t>Uprawa tytoniu</t>
  </si>
  <si>
    <t>Uprawa roślin włóknistych</t>
  </si>
  <si>
    <t>Uprawa drzew i krzewów owocowych ziarnkowych i pestkowych</t>
  </si>
  <si>
    <t>Produkcja nieelektrycznego sprzętu gospodarstwa domowego</t>
  </si>
  <si>
    <t>95.21.Z</t>
  </si>
  <si>
    <t>Sprzedaż hurtowa pozostałych maszyn i urządzeń biurowych</t>
  </si>
  <si>
    <t>Działalność usługowa związana z zagospodarowaniem terenów zieleni</t>
  </si>
  <si>
    <t>Produkcja elektrycznych silników, prądnic i transformatorów</t>
  </si>
  <si>
    <t>Produkcja aparatury rozdzielczej i sterowniczej energii elektrycznej</t>
  </si>
  <si>
    <t>Produkcja baterii i akumulatorów</t>
  </si>
  <si>
    <t>Produkcja kabli światłowodowych</t>
  </si>
  <si>
    <t>Produkcja mydła i detergentów, środków myjących i czyszczących</t>
  </si>
  <si>
    <t>Produkcja wyrobów kosmetycznych i toaletowych</t>
  </si>
  <si>
    <t>Produkcja materiałów wybuchowych</t>
  </si>
  <si>
    <t>Produkcja klejów</t>
  </si>
  <si>
    <t>Produkcja olejków eterycznych</t>
  </si>
  <si>
    <t>Produkcja instrumentów optycznych i sprzętu fotograficznego</t>
  </si>
  <si>
    <t>84.23.Z</t>
  </si>
  <si>
    <t>84.24.Z</t>
  </si>
  <si>
    <t>84.25.Z</t>
  </si>
  <si>
    <t xml:space="preserve">Ochrona przeciwpożarowa </t>
  </si>
  <si>
    <t>84.30.Z</t>
  </si>
  <si>
    <t>85.10.Z</t>
  </si>
  <si>
    <t>85.20.Z</t>
  </si>
  <si>
    <t>85.31.A</t>
  </si>
  <si>
    <t>Gimnazja</t>
  </si>
  <si>
    <t>85.31.B</t>
  </si>
  <si>
    <t>Licea ogólnokształcące</t>
  </si>
  <si>
    <t>85.31.C</t>
  </si>
  <si>
    <t>Licea profilowane</t>
  </si>
  <si>
    <t>85.32.A</t>
  </si>
  <si>
    <t>Technika</t>
  </si>
  <si>
    <t>85.32.B</t>
  </si>
  <si>
    <t>Zasadnicze szkoły zawodowe</t>
  </si>
  <si>
    <t>Działalność organizatorów turystyki</t>
  </si>
  <si>
    <t>Działalność ochroniarska, z wyłączeniem obsługi systemów bezpieczeństwa</t>
  </si>
  <si>
    <t>Działalność ochroniarska w zakresie obsługi systemów bezpieczeństwa</t>
  </si>
  <si>
    <t>Działalność detektywistyczna</t>
  </si>
  <si>
    <t>Produkcja łożysk, kół zębatych, przekładni zębatych i elementów napędowych</t>
  </si>
  <si>
    <t>Produkcja pieców, palenisk i palników piecowych</t>
  </si>
  <si>
    <t>Produkcja urządzeń dźwigowych i chwytaków</t>
  </si>
  <si>
    <t>Produkcja gier i zabawek</t>
  </si>
  <si>
    <t xml:space="preserve">Przetwarzanie danych; zarządzanie stronami internetowymi (hosting) i podobna działalność </t>
  </si>
  <si>
    <t>63.12.Z</t>
  </si>
  <si>
    <t>63.91.Z</t>
  </si>
  <si>
    <t>63.99.Z</t>
  </si>
  <si>
    <t>64.11.Z</t>
  </si>
  <si>
    <t>64.19.Z</t>
  </si>
  <si>
    <t xml:space="preserve">Pozostałe pośrednictwo pieniężne </t>
  </si>
  <si>
    <t>działalność</t>
  </si>
  <si>
    <t>jeziora</t>
  </si>
  <si>
    <t>pozostałe</t>
  </si>
  <si>
    <t>budynki</t>
  </si>
  <si>
    <t>mieszkalne</t>
  </si>
  <si>
    <t>mat. siewny</t>
  </si>
  <si>
    <t>św.zdrowotne</t>
  </si>
  <si>
    <t>PKD</t>
  </si>
  <si>
    <t>Kształtowanie i obróbka szkła płaskiego</t>
  </si>
  <si>
    <t>93.29.Z</t>
  </si>
  <si>
    <t xml:space="preserve">Pozostała działalność rozrywkowa i rekreacyjna </t>
  </si>
  <si>
    <t>94.11.Z</t>
  </si>
  <si>
    <t>94.12.Z</t>
  </si>
  <si>
    <t>94.20.Z</t>
  </si>
  <si>
    <t>94.91.Z</t>
  </si>
  <si>
    <t>94.92.Z</t>
  </si>
  <si>
    <t>94.99.Z</t>
  </si>
  <si>
    <t>95.11.Z</t>
  </si>
  <si>
    <t>95.12.Z</t>
  </si>
  <si>
    <t xml:space="preserve">Działalność historycznych miejsc i budynków oraz podobnych atrakcji turystycznych </t>
  </si>
  <si>
    <t>91.04.Z</t>
  </si>
  <si>
    <t>I</t>
  </si>
  <si>
    <t>ha</t>
  </si>
  <si>
    <t>II</t>
  </si>
  <si>
    <t>IIIa</t>
  </si>
  <si>
    <t>IIIb</t>
  </si>
  <si>
    <t>IVa</t>
  </si>
  <si>
    <t>IVb</t>
  </si>
  <si>
    <t>V</t>
  </si>
  <si>
    <t>VI</t>
  </si>
  <si>
    <t>Sprzedaż detaliczna odzieży prowadzona w wyspecjalizowanych sklepach</t>
  </si>
  <si>
    <t>Sprzedaż detaliczna wyrobów medycznych, włączając ortopedyczne, prowadzona w wyspecjalizowanych sklepach</t>
  </si>
  <si>
    <t>wykonywanie prawa własność SP</t>
  </si>
  <si>
    <t>Pozostała działalność usługowa w zakresie rezerwacji, gdzie indziej niesklasyfikowana</t>
  </si>
  <si>
    <t>80.10.Z</t>
  </si>
  <si>
    <t>80.20.Z</t>
  </si>
  <si>
    <t>80.30.Z</t>
  </si>
  <si>
    <t>Produkcja pozostałych wyrobów, gdzie indziej niesklasyfikowana</t>
  </si>
  <si>
    <t>txt.</t>
  </si>
  <si>
    <t>59.12.Z</t>
  </si>
  <si>
    <t>59.13.Z</t>
  </si>
  <si>
    <t>Sprzedaż hurtowa wyrobów tekstylnych</t>
  </si>
  <si>
    <t>Sprzedaż hurtowa odzieży i obuwia</t>
  </si>
  <si>
    <t>III</t>
  </si>
  <si>
    <t>IV</t>
  </si>
  <si>
    <t>Produkcja sprzętu instalacyjnego</t>
  </si>
  <si>
    <t>Produkcja elektrycznego sprzętu oświetleniowego</t>
  </si>
  <si>
    <t>Produkcja elektrycznego sprzętu gospodarstwa domowego</t>
  </si>
  <si>
    <t>Przetwarzanie i unieszkodliwianie odpadów niebezpiecznych</t>
  </si>
  <si>
    <t>Demontaż wyrobów zużytych</t>
  </si>
  <si>
    <t>Produkcja maszyn dla górnictwa i do wydobywania oraz budownictwa</t>
  </si>
  <si>
    <t>Produkcja maszyn dla przemysłu papierniczego</t>
  </si>
  <si>
    <t>Działalność portali internetowych</t>
  </si>
  <si>
    <t>Działalność agencji informacyjnych</t>
  </si>
  <si>
    <t>PODATEK LEŚNY</t>
  </si>
  <si>
    <t xml:space="preserve">Gospodarstwa domowe produkujące wyroby na własne potrzeby </t>
  </si>
  <si>
    <t>98.20.Z</t>
  </si>
  <si>
    <t>Niespecjalistyczne sprzątanie budynków i obiektów przemysłowych</t>
  </si>
  <si>
    <t>Specjalistyczne sprzątanie budynków i obiektów przemysłowych</t>
  </si>
  <si>
    <t>Produkcja tworzyw sztucznych w formach podstawowych</t>
  </si>
  <si>
    <t>Rady Miejskiej w Kluczborku z dnia</t>
  </si>
  <si>
    <t>Wynajem i dzierżawa maszyn i urządzeń rolniczych</t>
  </si>
  <si>
    <t>Wynajem i dzierżawa maszyn i urządzeń biurowych, włączając komputery</t>
  </si>
  <si>
    <t>Produkcja pozostałych wyrobów z papieru i tektury</t>
  </si>
  <si>
    <t>Sprzedaż hurtowa paliw i produktów pochodnych</t>
  </si>
  <si>
    <t>Sprzedaż hurtowa metali i rud metali</t>
  </si>
  <si>
    <t>Produkcja szkła gospodarczego</t>
  </si>
  <si>
    <t>Produkcja włókien szklanych</t>
  </si>
  <si>
    <t>Produkcja i obróbka pozostałego szkła, włączając szkło techniczne</t>
  </si>
  <si>
    <t>Produkcja wyrobów ogniotrwałych</t>
  </si>
  <si>
    <t>Produkcja ceramicznych kafli i płytek</t>
  </si>
  <si>
    <t>Produkcja cegieł, dachówek i materiałów budowlanych, z wypalanej gliny</t>
  </si>
  <si>
    <t>Produkcja ceramicznych wyrobów stołowych i ozdobnych</t>
  </si>
  <si>
    <t>Produkcja ceramicznych izolatorów i osłon izolacyjnych</t>
  </si>
  <si>
    <t>Produkcja pozostałych wyrobów ceramicznych</t>
  </si>
  <si>
    <t>Produkcja cementu</t>
  </si>
  <si>
    <t>Produkcja pozostałych pomp i sprężarek</t>
  </si>
  <si>
    <t>Produkcja pozostałych kurków i zaworów</t>
  </si>
  <si>
    <t>Produkcja mebli biurowych i sklepowych</t>
  </si>
  <si>
    <t>Produkcja mebli kuchennych</t>
  </si>
  <si>
    <t>Działalność pocztowa objęta obowiązkiem świadczenia usług powszechnych (operatora publicznego)</t>
  </si>
  <si>
    <t>Uprawa ryżu</t>
  </si>
  <si>
    <t>Uprawa trzciny cukrowej</t>
  </si>
  <si>
    <t>WSP</t>
  </si>
  <si>
    <t>24.46.Z</t>
  </si>
  <si>
    <t>24.51.Z</t>
  </si>
  <si>
    <t>24.52.Z</t>
  </si>
  <si>
    <t>24.53.Z</t>
  </si>
  <si>
    <t>24.54.A</t>
  </si>
  <si>
    <t>Produkcja materaców</t>
  </si>
  <si>
    <t>Produkcja pozostałych mebli</t>
  </si>
  <si>
    <t>Produkcja monet</t>
  </si>
  <si>
    <t>Sprzedaż hurtowa maszyn i urządzeń rolniczych oraz dodatkowego wyposażenia</t>
  </si>
  <si>
    <t>Sprzedaż hurtowa obrabiarek</t>
  </si>
  <si>
    <t>Sprzedaż hurtowa maszyn wykorzystywanych w górnictwie, budownictwie oraz inżynierii lądowej i wodnej</t>
  </si>
  <si>
    <t>Sprzedaż hurtowa mebli biurowych</t>
  </si>
  <si>
    <t>1)</t>
  </si>
  <si>
    <t>Produkcja urządzeń, instrumentów oraz wyrobów medycznych, włączając dentystyczne</t>
  </si>
  <si>
    <t>Produkcja mioteł, szczotek i pędzli</t>
  </si>
  <si>
    <t>79.90.A</t>
  </si>
  <si>
    <t>Działalność pilotów wycieczek i przewodników turystycznych</t>
  </si>
  <si>
    <t>79.90.B</t>
  </si>
  <si>
    <t xml:space="preserve">Działalność w zakresie informacji turystycznej </t>
  </si>
  <si>
    <t>79.90.C</t>
  </si>
  <si>
    <t>zasób gruntów</t>
  </si>
  <si>
    <t>spadkobierca</t>
  </si>
  <si>
    <t>współspadkobierca</t>
  </si>
  <si>
    <t>użytkownik dożywotni</t>
  </si>
  <si>
    <t>Liczba miesięcy obowiązywania deklaracji lub korekty dekl.</t>
  </si>
  <si>
    <t>zgodnie z załącznikiem ZN</t>
  </si>
  <si>
    <t>81.10.Z</t>
  </si>
  <si>
    <t>Produkcja magnetycznych i optycznych niezapisanych nośników informacji</t>
  </si>
  <si>
    <t>28.21.Z</t>
  </si>
  <si>
    <t>28.22.Z</t>
  </si>
  <si>
    <t>28.23.Z</t>
  </si>
  <si>
    <t>28.24.Z</t>
  </si>
  <si>
    <t>28.25.Z</t>
  </si>
  <si>
    <t>28.29.Z</t>
  </si>
  <si>
    <t>28.30.Z</t>
  </si>
  <si>
    <t>28.41.Z</t>
  </si>
  <si>
    <t>28.49.Z</t>
  </si>
  <si>
    <t>28.91.Z</t>
  </si>
  <si>
    <t>28.92.Z</t>
  </si>
  <si>
    <t>28.93.Z</t>
  </si>
  <si>
    <t>43.91.Z</t>
  </si>
  <si>
    <t>43.99.Z</t>
  </si>
  <si>
    <t xml:space="preserve">Pozostałe specjalistyczne roboty budowlane, gdzie indziej niesklasyfikowane </t>
  </si>
  <si>
    <t>45.11.Z</t>
  </si>
  <si>
    <t>45.19.Z</t>
  </si>
  <si>
    <t>Działalność agentów zajmujących się sprzedażą wyrobów tekstylnych, odzieży, wyrobów futrzarskich, obuwia i artykułów skórzanych</t>
  </si>
  <si>
    <t>Działalność agentów zajmujących się sprzedażą towarów różnego rodzaju</t>
  </si>
  <si>
    <t>Produkcja artykułów piśmiennych</t>
  </si>
  <si>
    <t>(podać liczbę dołączonych formularzy)</t>
  </si>
  <si>
    <t>szt.</t>
  </si>
  <si>
    <t xml:space="preserve">Produkcja wyrobów z mięsa, włączając wyroby z mięsa drobiowego </t>
  </si>
  <si>
    <t>10.20.Z</t>
  </si>
  <si>
    <t>Zbieranie odpadów innych niż niebezpieczne</t>
  </si>
  <si>
    <t>Zbieranie odpadów niebezpiecznych</t>
  </si>
  <si>
    <t xml:space="preserve"> DR.5. ŁĄCZNA KWOTA PODATKU</t>
  </si>
  <si>
    <t>28.11.Z</t>
  </si>
  <si>
    <t>28.12.Z</t>
  </si>
  <si>
    <t xml:space="preserve">Produkcja sprzętu i wyposażenia do napędu hydraulicznego </t>
  </si>
  <si>
    <t>28.13.Z</t>
  </si>
  <si>
    <t>28.14.Z</t>
  </si>
  <si>
    <t>28.15.Z</t>
  </si>
  <si>
    <t>Produkcja wytwornic pary, z wyłączeniem kotłów do centralnego ogrzewania gorącą wodą</t>
  </si>
  <si>
    <t>Produkcja broni i amunicji</t>
  </si>
  <si>
    <t>Produkcja wapna i gipsu</t>
  </si>
  <si>
    <t>Produkcja wyrobów budowlanych z betonu</t>
  </si>
  <si>
    <t>Produkcja wyrobów budowlanych z gipsu</t>
  </si>
  <si>
    <t>Produkcja masy betonowej prefabrykowanej</t>
  </si>
  <si>
    <t>Produkcja zaprawy murarskiej</t>
  </si>
  <si>
    <t>Reprodukcja zapisanych nośników informacji</t>
  </si>
  <si>
    <t>Wytwarzanie i przetwarzanie koksu</t>
  </si>
  <si>
    <t>Produkcja farb, lakierów i podobnych powłok, farb drukarskich i mas uszczelniających</t>
  </si>
  <si>
    <t xml:space="preserve">Produkcja wyrobów z drutu, łańcuchów i sprężyn </t>
  </si>
  <si>
    <t>25.94.Z</t>
  </si>
  <si>
    <t>25.99.Z</t>
  </si>
  <si>
    <t>26.11.Z</t>
  </si>
  <si>
    <t>26.12.Z</t>
  </si>
  <si>
    <t>26.20.Z</t>
  </si>
  <si>
    <t>26.30.Z</t>
  </si>
  <si>
    <t>26.40.Z</t>
  </si>
  <si>
    <t>26.51.Z</t>
  </si>
  <si>
    <t xml:space="preserve">Produkcja instrumentów i przyrządów pomiarowych, kontrolnych </t>
  </si>
  <si>
    <t>26.52.Z</t>
  </si>
  <si>
    <t>26.60.Z</t>
  </si>
  <si>
    <t>26.70.Z</t>
  </si>
  <si>
    <t>26.80.Z</t>
  </si>
  <si>
    <t>27.11.Z</t>
  </si>
  <si>
    <t>27.12.Z</t>
  </si>
  <si>
    <t>27.20.Z</t>
  </si>
  <si>
    <t>27.31.Z</t>
  </si>
  <si>
    <t>27.32.Z</t>
  </si>
  <si>
    <t>2)</t>
  </si>
  <si>
    <t>Sprzedaż detaliczna wyrobów tekstylnych, odzieży i obuwia prowadzona na straganach i targowiskach</t>
  </si>
  <si>
    <t>Sprzedaż detaliczna prowadzona przez domy sprzedaży wysyłkowej lub Internet</t>
  </si>
  <si>
    <t>Pozostała sprzedaż detaliczna prowadzona poza siecią sklepową, straganami i targowiskami</t>
  </si>
  <si>
    <t>Produkcja tapet</t>
  </si>
  <si>
    <t>NrKonta</t>
  </si>
  <si>
    <t>01.64.Z</t>
  </si>
  <si>
    <t>01.70.Z</t>
  </si>
  <si>
    <t>02.10.Z</t>
  </si>
  <si>
    <t xml:space="preserve">Gospodarka leśna i pozostała działalność leśna, </t>
  </si>
  <si>
    <t>02.20.Z</t>
  </si>
  <si>
    <t>02.30.Z</t>
  </si>
  <si>
    <t>Sprzedaż hurtowa drewna, materiałów budowlanych i wyposażenia sanitarnego</t>
  </si>
  <si>
    <t>Sprzedaż hurtowa wyrobów chemicznych</t>
  </si>
  <si>
    <t>Sprzedaż hurtowa pozostałych półproduktów</t>
  </si>
  <si>
    <t>Sprzedaż hurtowa odpadów i złomu</t>
  </si>
  <si>
    <t>Sprzedaż hurtowa niewyspecjalizowana</t>
  </si>
  <si>
    <t>Sprzedaż detaliczna prowadzona w niewyspecjalizowanych sklepach z przewagą żywności, napojów i wyrobów tytoniowych</t>
  </si>
  <si>
    <t>Pozostała sprzedaż detaliczna prowadzona w niewyspecjalizowanych sklepach</t>
  </si>
  <si>
    <r>
      <t>Dane dotyczące podstawy opodatkowania podaje się na podstawie rejestru gruntów z dokładnością do 0,0001ha (1m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), a </t>
    </r>
    <r>
      <rPr>
        <b/>
        <sz val="10"/>
        <rFont val="Arial CE"/>
        <charset val="238"/>
      </rPr>
      <t>łączną kwotę podatku</t>
    </r>
    <r>
      <rPr>
        <sz val="10"/>
        <rFont val="Arial CE"/>
        <family val="2"/>
        <charset val="238"/>
      </rPr>
      <t xml:space="preserve"> w zaokrągleniu do 1,00zł.</t>
    </r>
  </si>
  <si>
    <t>Wytwarzanie i przetwarzanie produktów rafinacji ropy naftowej</t>
  </si>
  <si>
    <t>Produkcja gazów technicznych</t>
  </si>
  <si>
    <t>Produkcja barwników i pigmentów</t>
  </si>
  <si>
    <t>Produkcja pozostałych podstawowych chemikaliów nieorganicznych</t>
  </si>
  <si>
    <t xml:space="preserve">Uprawa drzew i krzewów owocowych tropikalnych </t>
  </si>
  <si>
    <t>01.23.Z</t>
  </si>
  <si>
    <t>01.24.Z</t>
  </si>
  <si>
    <t>01.25.Z</t>
  </si>
  <si>
    <t>01.26.Z</t>
  </si>
  <si>
    <t>01.27.Z</t>
  </si>
  <si>
    <t>01.28.Z</t>
  </si>
  <si>
    <t>01.29.Z</t>
  </si>
  <si>
    <t>01.30.Z</t>
  </si>
  <si>
    <t>01.41.Z</t>
  </si>
  <si>
    <t>01.42.Z</t>
  </si>
  <si>
    <t>01.43.Z</t>
  </si>
  <si>
    <t>01.44.Z</t>
  </si>
  <si>
    <t>01.45.Z</t>
  </si>
  <si>
    <t>01.46.Z</t>
  </si>
  <si>
    <t>01.47.Z</t>
  </si>
  <si>
    <t>01.49.Z</t>
  </si>
  <si>
    <t>m²</t>
  </si>
  <si>
    <t xml:space="preserve">Pozostała pomoc społeczna bez zakwaterowania, gdzie indziej niesklasyfikowana </t>
  </si>
  <si>
    <t>90.01.Z</t>
  </si>
  <si>
    <t xml:space="preserve">Działalność związana z wystawianiem przedstawień artystycznych </t>
  </si>
  <si>
    <t>90.02.Z</t>
  </si>
  <si>
    <t xml:space="preserve">Działalność wspomagająca wystawianie przedstawień artystycznych </t>
  </si>
  <si>
    <t>90.03.Z</t>
  </si>
  <si>
    <t xml:space="preserve">Artystyczna i literacka działalność twórcza </t>
  </si>
  <si>
    <t>90.04.Z</t>
  </si>
  <si>
    <t xml:space="preserve">Działalność obiektów kulturalnych </t>
  </si>
  <si>
    <t>91.01.A</t>
  </si>
  <si>
    <t xml:space="preserve">Działalność bibliotek </t>
  </si>
  <si>
    <t>91.01.B</t>
  </si>
  <si>
    <t>Działalność archiwów</t>
  </si>
  <si>
    <t>ZN.1. Dane podatnika (właściciela)</t>
  </si>
  <si>
    <t>Roboty związane z budową rurociągów przesyłowych i sieci rozdzielczych</t>
  </si>
  <si>
    <t>Chów i hodowla drobiu</t>
  </si>
  <si>
    <t>Działalność usługowa następująca po zbiorach</t>
  </si>
  <si>
    <t>Wykonywanie pozostałych robót budowlanych wykończeniowych</t>
  </si>
  <si>
    <t>Wykonywanie konstrukcji i pokryć dachowych</t>
  </si>
  <si>
    <t xml:space="preserve">Produkcja artykułów gospodarstwa domowego, toaletowych </t>
  </si>
  <si>
    <t>17.23.Z</t>
  </si>
  <si>
    <t>Działalność postprodukcyjna związana z filmami, nagraniami wideo i programami telewizyjnymi</t>
  </si>
  <si>
    <t>Działalność w zakresie nagrań dźwiękowych i muzycznych</t>
  </si>
  <si>
    <t>Kucie, prasowanie, wytłaczanie i walcowanie metali; metalurgia proszków</t>
  </si>
  <si>
    <t>Obróbka metali i nakładanie powłok na metale</t>
  </si>
  <si>
    <t>Obróbka mechaniczna elementów metalowych</t>
  </si>
  <si>
    <t xml:space="preserve">Produkcja pozostałych elektronicznych i elektrycznych przewodów </t>
  </si>
  <si>
    <t>27.33.Z</t>
  </si>
  <si>
    <t>27.40.Z</t>
  </si>
  <si>
    <t>27.51.Z</t>
  </si>
  <si>
    <t>27.52.Z</t>
  </si>
  <si>
    <t>27.90.Z</t>
  </si>
  <si>
    <t>Odlewnictwo miedzi i stopów miedzi</t>
  </si>
  <si>
    <t>24.54.B</t>
  </si>
  <si>
    <t>Odlewnictwo pozostałych metali nieżelaznych, gdzie indziej niesklasyfikowane</t>
  </si>
  <si>
    <t xml:space="preserve">25.11.Z </t>
  </si>
  <si>
    <t>25.12.Z</t>
  </si>
  <si>
    <t>25.21.Z</t>
  </si>
  <si>
    <t>25.29.Z</t>
  </si>
  <si>
    <t>25.30.Z</t>
  </si>
  <si>
    <t>25.40.Z</t>
  </si>
  <si>
    <t>25.50.Z</t>
  </si>
  <si>
    <t>25.61.Z</t>
  </si>
  <si>
    <t>25.62.Z</t>
  </si>
  <si>
    <t>25.71.Z</t>
  </si>
  <si>
    <t>25.72.Z</t>
  </si>
  <si>
    <t>25.73.Z</t>
  </si>
  <si>
    <t>25.91.Z</t>
  </si>
  <si>
    <t>25.92.Z</t>
  </si>
  <si>
    <t>01.50.Z</t>
  </si>
  <si>
    <t>01.61.Z</t>
  </si>
  <si>
    <t>01.62.Z</t>
  </si>
  <si>
    <t>01.63.Z</t>
  </si>
  <si>
    <t>Produkcja pozostałych podstawowych chemikaliów organicznych</t>
  </si>
  <si>
    <t>Produkcja nawozów i związków azotowych</t>
  </si>
  <si>
    <t>DR</t>
  </si>
  <si>
    <t>DL</t>
  </si>
  <si>
    <t>DN</t>
  </si>
  <si>
    <t>IN</t>
  </si>
  <si>
    <t>GRLN</t>
  </si>
  <si>
    <t>ZN</t>
  </si>
  <si>
    <t>Numer ewidencyjny</t>
  </si>
  <si>
    <t>Imię i nazwisko osoby reprezentującej  podatnika:</t>
  </si>
  <si>
    <t>Produkcja pozostałego sprzętu elektrycznego</t>
  </si>
  <si>
    <t>Produkcja silników i turbin, z wyłączeniem silników lotniczych, samochodowych i motocyklowych</t>
  </si>
  <si>
    <t>Sprzedaż detaliczna napojów alkoholowych i bezalkoholowych prowadzona w wyspecjalizowanych sklepach</t>
  </si>
  <si>
    <t>Produkcja wyrobów jubilerskich i podobnych</t>
  </si>
  <si>
    <t>Produkcja sztucznej biżuterii i wyrobów podobnych</t>
  </si>
  <si>
    <t>Produkcja instrumentów muzycznych</t>
  </si>
  <si>
    <t>Produkcja sprzętu sportowego</t>
  </si>
  <si>
    <t>Imię i nazwisko osoby reprezentującej  współposiadacza:</t>
  </si>
  <si>
    <t>Produkcja kauczuku syntetycznego w formach podstawowych</t>
  </si>
  <si>
    <t>99.00.Z</t>
  </si>
  <si>
    <t>Uprawa pozostałych roślin wieloletnich</t>
  </si>
  <si>
    <t>Rozmnażanie roślin </t>
  </si>
  <si>
    <t>Chów i hodowla bydła mlecznego</t>
  </si>
  <si>
    <t>Uprawa winogron</t>
  </si>
  <si>
    <t>Uprawa drzew i krzewów owocowych cytrusowych</t>
  </si>
  <si>
    <t>Chów i hodowla pozostałego bydła i bawołów</t>
  </si>
  <si>
    <t>Sprzedaż detaliczna żywności, napojów i wyrobów tytoniowych prowadzona na straganach i targowiskach</t>
  </si>
  <si>
    <t>DZIAŁALNOŚĆ ZWIĄZANA Z REKULTYWACJĄ I POZOSTAŁA DZIAŁALNOŚĆ USŁUGOWA ZWIĄZANA Z GOSPODARKĄ ODPADAMI</t>
  </si>
  <si>
    <t>DEKLARACJĘ NALEŻY WYPEŁNIAĆ  NA MASZYNIE, KOMPUTEROWO LUB RĘCZNIE, DUŻYMI, DRUKOWANYMI LITERAMI</t>
  </si>
  <si>
    <t>info</t>
  </si>
  <si>
    <t>DANE IDENTYFIKACYJNE OSOBY SPORZĄDZAJĄCEJ DEKLARACJĘ</t>
  </si>
  <si>
    <t>Imię:</t>
  </si>
  <si>
    <t>Data sporządzenia deklaracji:</t>
  </si>
  <si>
    <t>Telefon kontaktowy:</t>
  </si>
  <si>
    <t>Produkcja dywanów i chodników</t>
  </si>
  <si>
    <t>Produkcja wyrobów powroźniczych, lin, szpagatów i wyrobów sieciowych</t>
  </si>
  <si>
    <t>Produkcja pozostałych technicznych i przemysłowych wyrobów tekstylnych</t>
  </si>
  <si>
    <t>Produkcja odzieży skórzanej</t>
  </si>
  <si>
    <t>Produkcja odzieży roboczej</t>
  </si>
  <si>
    <t>Produkcja pozostałej odzieży wierzchniej</t>
  </si>
  <si>
    <t>Produkcja bielizny</t>
  </si>
  <si>
    <t>Uprawa zbóż, roślin strączkowych i roślin oleistych na nasiona, z wyłączeniem ryżu</t>
  </si>
  <si>
    <t>Pozostała działalność profesjonalna, naukowa i techniczna, gdzie indziej niesklasyfikowana</t>
  </si>
  <si>
    <t>DZIAŁALNOŚĆ WETERYNARYJNA</t>
  </si>
  <si>
    <t>Wynajem i dzierżawa samochodów osobowych i furgonetek</t>
  </si>
  <si>
    <t>Działalność fotograficzna</t>
  </si>
  <si>
    <t>Produkcja podstawowych substancji farmaceutycznych</t>
  </si>
  <si>
    <t xml:space="preserve">Przetwarzanie i konserwowanie mięsa, z wyłączeniem mięsa </t>
  </si>
  <si>
    <t>10.12.Z</t>
  </si>
  <si>
    <t xml:space="preserve">Przetwarzanie i konserwowanie mięsa z drobiu </t>
  </si>
  <si>
    <t>10.13.Z</t>
  </si>
  <si>
    <t>gospodarowanie</t>
  </si>
  <si>
    <t>dzierżawca</t>
  </si>
  <si>
    <t>współdzierżawca</t>
  </si>
  <si>
    <t>dysponent</t>
  </si>
  <si>
    <t>wl</t>
  </si>
  <si>
    <t>właściciel</t>
  </si>
  <si>
    <t>ws</t>
  </si>
  <si>
    <t>współwłaściciel</t>
  </si>
  <si>
    <t>si</t>
  </si>
  <si>
    <t>posiadacz samoistny</t>
  </si>
  <si>
    <t>wi</t>
  </si>
  <si>
    <t>współposiadacz samoistny</t>
  </si>
  <si>
    <t>wd</t>
  </si>
  <si>
    <t>władający</t>
  </si>
  <si>
    <t>uw</t>
  </si>
  <si>
    <t>Deklaracja na podatek ROLNY na</t>
  </si>
  <si>
    <t>rok</t>
  </si>
  <si>
    <t>Podstawa prawna:</t>
  </si>
  <si>
    <t>DR.2.1. Dane podatnika</t>
  </si>
  <si>
    <t>Nazwisko:</t>
  </si>
  <si>
    <t>wo</t>
  </si>
  <si>
    <t>23.65.Z</t>
  </si>
  <si>
    <t xml:space="preserve">Produkcja cementu wzmocnionego włóknem </t>
  </si>
  <si>
    <t>23.69.Z</t>
  </si>
  <si>
    <t>Współwłaściciele - WSP</t>
  </si>
  <si>
    <t>1.</t>
  </si>
  <si>
    <t>a)</t>
  </si>
  <si>
    <t>Odlewnictwo metali lekkich</t>
  </si>
  <si>
    <t>Produkcja konstrukcji metalowych i ich części</t>
  </si>
  <si>
    <t>Produkcja metalowych elementów stolarki budowlanej</t>
  </si>
  <si>
    <t>budowle sanitarne</t>
  </si>
  <si>
    <t xml:space="preserve">Wytwarzanie i zaopatrywanie w parę wodną, gorącą wodę </t>
  </si>
  <si>
    <t>36.00.Z</t>
  </si>
  <si>
    <t>47.54.Z</t>
  </si>
  <si>
    <t>47.59.Z</t>
  </si>
  <si>
    <t>47.61.Z</t>
  </si>
  <si>
    <t>47.62.Z</t>
  </si>
  <si>
    <t>Produkcja pozostałych gotowych wyrobów metalowych, gdzie indziej niesklasyfikowana</t>
  </si>
  <si>
    <t>Produkcja elementów elektronicznych</t>
  </si>
  <si>
    <t>Wytwarzanie produktów przemiału zbóż</t>
  </si>
  <si>
    <t>Wytwarzanie skrobi i wyrobów skrobiowych</t>
  </si>
  <si>
    <t>Produkcja makaronów, klusek, kuskusu i podobnych wyrobów mącznych</t>
  </si>
  <si>
    <t>Produkcja cukru</t>
  </si>
  <si>
    <t>Produkcja kakao, czekolady i wyrobów cukierniczych</t>
  </si>
  <si>
    <t>Przetwórstwo herbaty i kawy</t>
  </si>
  <si>
    <t>Produkcja przypraw</t>
  </si>
  <si>
    <t>Wytwarzanie gotowych posiłków i dań</t>
  </si>
  <si>
    <t>Produkcja artykułów spożywczych homogenizowanych i żywności dietetycznej</t>
  </si>
  <si>
    <t>Produkcja przędzy wełnianej</t>
  </si>
  <si>
    <t>13.10.C</t>
  </si>
  <si>
    <t>Produkcja przędzy z włókien chemicznych</t>
  </si>
  <si>
    <t>13.10.D</t>
  </si>
  <si>
    <t>Produkcja przędzy z pozostałych włókien tekstylnych, włączając produkcję nici</t>
  </si>
  <si>
    <t>13.20.A</t>
  </si>
  <si>
    <t>13.20.B</t>
  </si>
  <si>
    <t>Produkcja tkanin wełnianych</t>
  </si>
  <si>
    <t>13.20.C</t>
  </si>
  <si>
    <t>Produkcja tkanin z włókien chemicznych</t>
  </si>
  <si>
    <t>13.20.D</t>
  </si>
  <si>
    <t>Produkcja pozostałych tkanin</t>
  </si>
  <si>
    <t>13.30.Z</t>
  </si>
  <si>
    <t>13.91.Z</t>
  </si>
  <si>
    <t>13.92.Z</t>
  </si>
  <si>
    <t>13.93.Z</t>
  </si>
  <si>
    <t>13.94.Z</t>
  </si>
  <si>
    <t>13.95.Z</t>
  </si>
  <si>
    <t>Produkcja włóknin i wyrobów wykonanych z włóknin,</t>
  </si>
  <si>
    <t>13.96.Z</t>
  </si>
  <si>
    <t>13.99.Z</t>
  </si>
  <si>
    <t>Obróbka nasion dla celów rozmnażania roślin</t>
  </si>
  <si>
    <t>Łowiectwo i pozyskiwanie zwierząt łownych, włączając działalność usługową </t>
  </si>
  <si>
    <t>Pozyskiwanie drewna </t>
  </si>
  <si>
    <t>Działalność usługowa związana z leśnictwem </t>
  </si>
  <si>
    <t>Drukowanie gazet</t>
  </si>
  <si>
    <t>Produkcja płyt, arkuszy, rur i kształtowników z tworzyw sztucznych</t>
  </si>
  <si>
    <t>Produkcja opakowań z tworzyw sztucznych</t>
  </si>
  <si>
    <t>Produkcja wyrobów dla budownictwa z tworzyw sztucznych</t>
  </si>
  <si>
    <t>budowle pozostałe</t>
  </si>
  <si>
    <t>Produkcja grzejników i kotłów centralnego ogrzewania</t>
  </si>
  <si>
    <t>Produkcja pozostałych zbiorników, cystern i pojemników metalowych</t>
  </si>
  <si>
    <t>administrator</t>
  </si>
  <si>
    <t>ułamkowa część własności</t>
  </si>
  <si>
    <t>współużytkownik</t>
  </si>
  <si>
    <t>wojewódzki zasób nieruchomości</t>
  </si>
  <si>
    <t>gminny zasób nieruchomości</t>
  </si>
  <si>
    <t>Sprzedaż hurtowa zboża, nieprzetworzonego tytoniu, nasion i pasz dla zwierząt</t>
  </si>
  <si>
    <t>Sprzedaż hurtowa kwiatów i roślin</t>
  </si>
  <si>
    <t>Sprzedaż hurtowa żywych zwierząt</t>
  </si>
  <si>
    <t>Sprzedaż hurtowa owoców i warzyw</t>
  </si>
  <si>
    <t>Sprzedaż hurtowa mięsa i wyrobów z mięsa</t>
  </si>
  <si>
    <t>ZAŁĄCZNIK NALEŻY WYPEŁNIAĆ  NA MASZYNIE, KOMPUTEROWO LUB RĘCZNIE, DUŻYMI, DRUKOWANYMI LITERAMI</t>
  </si>
  <si>
    <t>Załącznik do deklaracji lub informacji o nieruchomościach</t>
  </si>
  <si>
    <t>Produkcja pozostałego sprzętu transportowego, gdzie indziej niesklasyfikowana</t>
  </si>
  <si>
    <t>30.91.Z</t>
  </si>
  <si>
    <t>30.92.Z</t>
  </si>
  <si>
    <t>30.99.Z</t>
  </si>
  <si>
    <t>31.01.Z</t>
  </si>
  <si>
    <t>31.02.Z</t>
  </si>
  <si>
    <t>31.03.Z</t>
  </si>
  <si>
    <t>31.09.Z</t>
  </si>
  <si>
    <t>32.11.Z</t>
  </si>
  <si>
    <t>32.12.Z</t>
  </si>
  <si>
    <t>32.13.Z</t>
  </si>
  <si>
    <t>32.20.Z</t>
  </si>
  <si>
    <t>32.30.Z</t>
  </si>
  <si>
    <t>32.40.Z</t>
  </si>
  <si>
    <t>32.50.Z</t>
  </si>
  <si>
    <t>32.91.Z</t>
  </si>
  <si>
    <t>32.99.Z</t>
  </si>
  <si>
    <t>33.11.Z</t>
  </si>
  <si>
    <t xml:space="preserve">Naprawa i konserwacja metalowych wyrobów gotowych </t>
  </si>
  <si>
    <t>użytkownik wieczysty</t>
  </si>
  <si>
    <t>ww</t>
  </si>
  <si>
    <t>współużytkownik wieczysty</t>
  </si>
  <si>
    <t>za</t>
  </si>
  <si>
    <t>zd</t>
  </si>
  <si>
    <t>wa</t>
  </si>
  <si>
    <t>pw</t>
  </si>
  <si>
    <t>uk</t>
  </si>
  <si>
    <t>sk</t>
  </si>
  <si>
    <t>po</t>
  </si>
  <si>
    <t>gm</t>
  </si>
  <si>
    <t>wu</t>
  </si>
  <si>
    <t>cw</t>
  </si>
  <si>
    <t>ad</t>
  </si>
  <si>
    <t xml:space="preserve">Produkcja pozostałych wyrobów z gumy </t>
  </si>
  <si>
    <t>22.21.Z</t>
  </si>
  <si>
    <t>22.22.Z</t>
  </si>
  <si>
    <t>22.23.Z</t>
  </si>
  <si>
    <t>22.29.Z</t>
  </si>
  <si>
    <t>23.11.Z</t>
  </si>
  <si>
    <t>23.12.Z</t>
  </si>
  <si>
    <t>23.13.Z</t>
  </si>
  <si>
    <t>23.14.Z</t>
  </si>
  <si>
    <t>23.19.Z</t>
  </si>
  <si>
    <t>23.20.Z</t>
  </si>
  <si>
    <t>23.31.Z</t>
  </si>
  <si>
    <t>23.32.Z</t>
  </si>
  <si>
    <t>23.41.Z</t>
  </si>
  <si>
    <t>23.42.Z</t>
  </si>
  <si>
    <t xml:space="preserve">Produkcja pozostałych wyrobów tekstylnych, gdzie indziej niesklasyfikowana </t>
  </si>
  <si>
    <t>14.11.Z</t>
  </si>
  <si>
    <t>14.12.Z</t>
  </si>
  <si>
    <t>14.13.Z</t>
  </si>
  <si>
    <t>14.14.Z</t>
  </si>
  <si>
    <t>14.19.Z</t>
  </si>
  <si>
    <t>14.20.Z</t>
  </si>
  <si>
    <t>14.31.Z</t>
  </si>
  <si>
    <t>14.39.Z</t>
  </si>
  <si>
    <t xml:space="preserve">Produkcja pozostałej odzieży dzianej </t>
  </si>
  <si>
    <t>15.11.Z</t>
  </si>
  <si>
    <t xml:space="preserve">Wyprawa skór, garbowanie; wyprawa i barwienie skór futerkowych </t>
  </si>
  <si>
    <t>15.12.Z</t>
  </si>
  <si>
    <t>15.20.Z</t>
  </si>
  <si>
    <t>16.10.Z</t>
  </si>
  <si>
    <t>16.21.Z</t>
  </si>
  <si>
    <t>16.22.Z</t>
  </si>
  <si>
    <t xml:space="preserve">Produkcja gotowych parkietów podłogowych </t>
  </si>
  <si>
    <t>16.23.Z</t>
  </si>
  <si>
    <t>16.24.Z</t>
  </si>
  <si>
    <t>16.29.Z</t>
  </si>
  <si>
    <t>17.11.Z</t>
  </si>
  <si>
    <t>17.12.Z</t>
  </si>
  <si>
    <t>17.21.Z</t>
  </si>
  <si>
    <t>17.22.Z</t>
  </si>
  <si>
    <t>Sprzedaż detaliczna kosmetyków i artykułów toaletowych prowadzona w wyspecjalizowanych sklepach</t>
  </si>
  <si>
    <t>Produkcja przędzy bawełnianej</t>
  </si>
  <si>
    <t>Produkcja tkanin bawełnianych</t>
  </si>
  <si>
    <t>FORMA WŁADANIA:</t>
  </si>
  <si>
    <t>DR.8. OBJAŚNIENIA</t>
  </si>
  <si>
    <t>Opis klasy rodzaju działalności gospodarczej</t>
  </si>
  <si>
    <t>Działalność usługowa wspomagająca transport lotniczy</t>
  </si>
  <si>
    <t xml:space="preserve">Sprzedaż hurtowa i detaliczna pozostałych pojazdów samochodowych, z wyłączeniem motocykli </t>
  </si>
  <si>
    <t xml:space="preserve">Produkcja maszyn stosowanych w przetwórstwie żywności, tytoniu </t>
  </si>
  <si>
    <t>28.94.Z</t>
  </si>
  <si>
    <t xml:space="preserve">Produkcja maszyn dla przemysłu tekstylnego, odzieżowego </t>
  </si>
  <si>
    <t>28.95.Z</t>
  </si>
  <si>
    <t>28.96.Z</t>
  </si>
  <si>
    <t>28.99.Z</t>
  </si>
  <si>
    <t>29.10.A</t>
  </si>
  <si>
    <t>10.31.Z</t>
  </si>
  <si>
    <t>10.32.Z</t>
  </si>
  <si>
    <t>10.39.Z</t>
  </si>
  <si>
    <t>10.41.Z</t>
  </si>
  <si>
    <t>10.42.Z</t>
  </si>
  <si>
    <t>10.51.Z</t>
  </si>
  <si>
    <t>10.52.Z</t>
  </si>
  <si>
    <t>10.61.Z</t>
  </si>
  <si>
    <t>10.62.Z</t>
  </si>
  <si>
    <t>10.71.Z</t>
  </si>
  <si>
    <t xml:space="preserve">Produkcja pieczywa; produkcja świeżych wyrobów ciastkarskich i ciastek </t>
  </si>
  <si>
    <t>10.72.Z</t>
  </si>
  <si>
    <t xml:space="preserve">Produkcja sucharów i herbatników; produkcja konserwowanych wyrobów ciastkarskich i ciastek </t>
  </si>
  <si>
    <t>10.73.Z</t>
  </si>
  <si>
    <t>10.81.Z</t>
  </si>
  <si>
    <t>10.82.Z</t>
  </si>
  <si>
    <t>10.83.Z</t>
  </si>
  <si>
    <t>10.84.Z</t>
  </si>
  <si>
    <t xml:space="preserve">Produkcja pozostałych niedestylowanych napojów fermentowanych </t>
  </si>
  <si>
    <t>11.05.Z</t>
  </si>
  <si>
    <t>11.06.Z</t>
  </si>
  <si>
    <t xml:space="preserve">Produkcja słodu </t>
  </si>
  <si>
    <t>11.07.Z</t>
  </si>
  <si>
    <t>Produkcja napojów bezalkoholowych; produkcja wód mineralnych</t>
  </si>
  <si>
    <t>12.00.Z</t>
  </si>
  <si>
    <t>13.10.A</t>
  </si>
  <si>
    <t>13.10.B</t>
  </si>
  <si>
    <t xml:space="preserve">Pozyskiwanie dziko rosnących produktów leśnych, </t>
  </si>
  <si>
    <t>02.40.Z</t>
  </si>
  <si>
    <t>03.11.Z</t>
  </si>
  <si>
    <t>Działalność agentów zajmujących się sprzedażą maszyn, urządzeń przemysłowych, statków i samolotów</t>
  </si>
  <si>
    <t>Działalność agentów zajmujących się sprzedażą mebli, artykułów gospodarstwa domowego i drobnych wyrobów metalowych</t>
  </si>
  <si>
    <t>Wykonywanie fotokopii, przygotowywanie dokumentów i pozostała specjalistyczna działalność wspomagająca prowadzenie biura</t>
  </si>
  <si>
    <t>Działalność centrów telefonicznych (call center)</t>
  </si>
  <si>
    <t>Sąd Rejonowy w Kluczborku</t>
  </si>
  <si>
    <t xml:space="preserve">Sprzedaż detaliczna owoców i warzyw prowadzona </t>
  </si>
  <si>
    <t>47.22.Z</t>
  </si>
  <si>
    <t>Produkcja silników do pojazdów samochodowych (z wyłączeniem motocykli) oraz do ciągników rolniczych</t>
  </si>
  <si>
    <t>29.10.B</t>
  </si>
  <si>
    <t>Produkcja samochodów osobowych</t>
  </si>
  <si>
    <t>29.10.C</t>
  </si>
  <si>
    <t>Produkcja autobusów</t>
  </si>
  <si>
    <t>29.10.D</t>
  </si>
  <si>
    <t xml:space="preserve">Produkcja opakowań z metali </t>
  </si>
  <si>
    <t>25.93.Z</t>
  </si>
  <si>
    <t>Uprawa drzew oleistych</t>
  </si>
  <si>
    <t>Uprawa roślin wykorzystywanych do produkcji napojów</t>
  </si>
  <si>
    <t>Uprawa roślin przyprawowych i aromatycznych oraz roślin wykorzystywanych do produkcji leków i wyrobów farmaceutycznych</t>
  </si>
  <si>
    <t>Transport wodny śródlądowy towarów</t>
  </si>
  <si>
    <t>Transport lotniczy pasażerski</t>
  </si>
  <si>
    <t>Transport lotniczy towarów</t>
  </si>
  <si>
    <t>Transport kosmiczny</t>
  </si>
  <si>
    <t>Działalność usługowa wspomagająca transport lądowy</t>
  </si>
  <si>
    <t>10.86.Z</t>
  </si>
  <si>
    <t>10.89.Z</t>
  </si>
  <si>
    <t>46.72.Z</t>
  </si>
  <si>
    <t>46.73.Z</t>
  </si>
  <si>
    <t>46.74.Z</t>
  </si>
  <si>
    <t>10.85.Z</t>
  </si>
  <si>
    <t>10.91.Z</t>
  </si>
  <si>
    <t>10.92.Z</t>
  </si>
  <si>
    <t>11.01.Z</t>
  </si>
  <si>
    <t>11.02.Z</t>
  </si>
  <si>
    <t>11.03.Z</t>
  </si>
  <si>
    <t>11.04.Z</t>
  </si>
  <si>
    <t>Wydobywanie kamieni ozdobnych oraz kamienia dla potrzeb budownictwa, skał wapiennych, gipsu, kredy i łupków</t>
  </si>
  <si>
    <t>Obiekty noclegowe turystyczne i miejsca krótkotrwałego zakwaterowania  </t>
  </si>
  <si>
    <t>zł</t>
  </si>
  <si>
    <t>Bogacica</t>
  </si>
  <si>
    <t>33.12.Z</t>
  </si>
  <si>
    <t xml:space="preserve">Naprawa i konserwacja maszyn </t>
  </si>
  <si>
    <t>33.13.Z</t>
  </si>
  <si>
    <t>33.14.Z</t>
  </si>
  <si>
    <t>33.15.Z</t>
  </si>
  <si>
    <t>33.16.Z</t>
  </si>
  <si>
    <t>33.17.Z</t>
  </si>
  <si>
    <t>33.19.Z</t>
  </si>
  <si>
    <t>33.20.Z</t>
  </si>
  <si>
    <t>35.11.Z</t>
  </si>
  <si>
    <t>35.12.Z</t>
  </si>
  <si>
    <t>35.13.Z</t>
  </si>
  <si>
    <t>35.14.Z</t>
  </si>
  <si>
    <t>35.21.Z</t>
  </si>
  <si>
    <t>35.22.Z</t>
  </si>
  <si>
    <t>35.23.Z</t>
  </si>
  <si>
    <t>35.30.Z</t>
  </si>
  <si>
    <t>Jeżeli obowiązek podatkowy powstał lub wygasł w ciągu roku, podatek za ten rok ustala się proporcjonalnie do liczby miesięcy, w których istniał obowiązek.</t>
  </si>
  <si>
    <t xml:space="preserve">Sprzedaż detaliczna mięsa i wyrobów z mięsa prowadzona </t>
  </si>
  <si>
    <t>Działalność usługowa związana z przeprowadzkami</t>
  </si>
  <si>
    <t>Transport morski i przybrzeżny pasażerski </t>
  </si>
  <si>
    <t>Transport wodny śródlądowy pasażerski </t>
  </si>
  <si>
    <t>47.19.Z</t>
  </si>
  <si>
    <t>47.21.Z</t>
  </si>
  <si>
    <t>Sprzedaż detaliczna nagrań dźwiękowych i audiowizualnych prowadzona w wyspecjalizowanych sklepach</t>
  </si>
  <si>
    <t>DR.9.DANE IDENTYFIKACYJNE OSOBY SPORZĄDZAJĄCEJ DEKLARACJĘ</t>
  </si>
  <si>
    <t>Deklaracja na podatek LEŚNY na</t>
  </si>
  <si>
    <r>
      <t>m</t>
    </r>
    <r>
      <rPr>
        <vertAlign val="superscript"/>
        <sz val="11"/>
        <rFont val="Arial"/>
        <family val="2"/>
        <charset val="238"/>
      </rPr>
      <t>2</t>
    </r>
  </si>
  <si>
    <t>Produkcja pozostałej odzieży i dodatków do odzieży</t>
  </si>
  <si>
    <t>Produkcja wyrobów futrzarskich</t>
  </si>
  <si>
    <t>Produkcja wyrobów pończoszniczych</t>
  </si>
  <si>
    <t>Produkcja toreb bagażowych, toreb ręcznych i podobnych wyrobów kaletniczych; produkcja wyrobów rymarskich</t>
  </si>
  <si>
    <t>Produkcja obuwia</t>
  </si>
  <si>
    <t>Produkcja wyrobów tartacznych</t>
  </si>
  <si>
    <t>Produkcja arkuszy fornirowych i płyt wykonanych na bazie drewna</t>
  </si>
  <si>
    <t xml:space="preserve">Działalność agentów zajmujących się sprzedażą paliw, rud, metali </t>
  </si>
  <si>
    <t>46.13.Z</t>
  </si>
  <si>
    <t xml:space="preserve">Działalność agentów zajmujących się sprzedażą drewna </t>
  </si>
  <si>
    <t>46.14.Z</t>
  </si>
  <si>
    <t xml:space="preserve">Sprzedaż hurtowa wyrobów porcelanowych, ceramicznych </t>
  </si>
  <si>
    <t>46.45.Z</t>
  </si>
  <si>
    <t>46.46.Z</t>
  </si>
  <si>
    <t>46.47.Z</t>
  </si>
  <si>
    <t>46.48.Z</t>
  </si>
  <si>
    <t>46.49.Z</t>
  </si>
  <si>
    <t>46.51.Z</t>
  </si>
  <si>
    <t xml:space="preserve">Sprzedaż hurtowa komputerów, urządzeń peryferyjnych </t>
  </si>
  <si>
    <t>46.52.Z</t>
  </si>
  <si>
    <t>46.61.Z</t>
  </si>
  <si>
    <t>46.62.Z</t>
  </si>
  <si>
    <t>46.63.Z</t>
  </si>
  <si>
    <t>46.64.Z</t>
  </si>
  <si>
    <t xml:space="preserve">Sprzedaż hurtowa maszyn dla przemysłu tekstylnego oraz maszyn do szycia i maszyn dziewiarskich </t>
  </si>
  <si>
    <t>46.65.Z</t>
  </si>
  <si>
    <t xml:space="preserve">Sprzedaż hurtowa elektrycznych artykułów użytku domowego </t>
  </si>
  <si>
    <t>46.44.Z</t>
  </si>
  <si>
    <t>Nr</t>
  </si>
  <si>
    <t>46.66.Z</t>
  </si>
  <si>
    <t>46.69.Z</t>
  </si>
  <si>
    <t xml:space="preserve">Sprzedaż hurtowa pozostałych maszyn i urządzeń </t>
  </si>
  <si>
    <t>46.71.Z</t>
  </si>
  <si>
    <t>3)</t>
  </si>
  <si>
    <t>4)</t>
  </si>
  <si>
    <t>17.24.Z</t>
  </si>
  <si>
    <t>17.29.Z</t>
  </si>
  <si>
    <t>18.11.Z</t>
  </si>
  <si>
    <t>18.12.Z</t>
  </si>
  <si>
    <t xml:space="preserve">Pozostałe drukowanie </t>
  </si>
  <si>
    <t>18.13.Z</t>
  </si>
  <si>
    <t xml:space="preserve">Działalność usługowa związana z przygotowywaniem do druku </t>
  </si>
  <si>
    <t>18.14.Z</t>
  </si>
  <si>
    <t xml:space="preserve">Introligatorstwo i podobne usługi </t>
  </si>
  <si>
    <t>18.20.Z</t>
  </si>
  <si>
    <t>19.10.Z</t>
  </si>
  <si>
    <t>19.20.Z</t>
  </si>
  <si>
    <t>20.11.Z</t>
  </si>
  <si>
    <t>20.12.Z</t>
  </si>
  <si>
    <t>20.13.Z</t>
  </si>
  <si>
    <t>20.14.Z</t>
  </si>
  <si>
    <t>20.15.Z</t>
  </si>
  <si>
    <t>20.16.Z</t>
  </si>
  <si>
    <t>20.17.Z</t>
  </si>
  <si>
    <t>20.20.Z</t>
  </si>
  <si>
    <t>Sprzedaż hurtowa herbaty, kawy, kakao i przypraw</t>
  </si>
  <si>
    <t xml:space="preserve">Sprzedaż hurtowa wyrobów metalowych oraz sprzętu </t>
  </si>
  <si>
    <t>46.75.Z</t>
  </si>
  <si>
    <t>46.76.Z</t>
  </si>
  <si>
    <t>46.77.Z</t>
  </si>
  <si>
    <t>46.90.Z</t>
  </si>
  <si>
    <t>47.11.Z</t>
  </si>
  <si>
    <t>VI rata</t>
  </si>
  <si>
    <t>VII rata</t>
  </si>
  <si>
    <t>VIII rata</t>
  </si>
  <si>
    <t>IX rata</t>
  </si>
  <si>
    <t>X rata</t>
  </si>
  <si>
    <t>Produkcja maszyn do obróbki gumy lub tworzyw sztucznych oraz wytwarzania wyrobów z tych materiałów</t>
  </si>
  <si>
    <t>Produkcja pozostałych maszyn specjalnego przeznaczenia, gdzie indziej niesklasyfikowana</t>
  </si>
  <si>
    <t>Produkcja nadwozi do pojazdów silnikowych; produkcja przyczep i naczep</t>
  </si>
  <si>
    <t>Produkcja statków i konstrukcji pływających</t>
  </si>
  <si>
    <t>Produkcja łodzi wycieczkowych i sportowych</t>
  </si>
  <si>
    <t>Produkcja lokomotyw kolejowych oraz taboru szynowego</t>
  </si>
  <si>
    <t xml:space="preserve">Roboty związane z budową linii telekomunikacyjnych </t>
  </si>
  <si>
    <t>42.91.Z</t>
  </si>
  <si>
    <t>Produkcja wojskowych pojazdów bojowych</t>
  </si>
  <si>
    <t>Produkcja motocykli</t>
  </si>
  <si>
    <t>Produkcja rowerów i wózków inwalidzkich</t>
  </si>
  <si>
    <t xml:space="preserve">Malowanie i szklenie </t>
  </si>
  <si>
    <t>43.39.Z</t>
  </si>
  <si>
    <t>Działalność rachunkowo-księgowa; doradztwo podatkowe</t>
  </si>
  <si>
    <t>Stosunki międzyludzkie (public relations) i komunikacja</t>
  </si>
  <si>
    <t>Działalność w zakresie inżynierii i związane z nią doradztwo techniczne</t>
  </si>
  <si>
    <t>cena żyta</t>
  </si>
  <si>
    <t>DN.3. INFORMACJA O ZAŁĄCZNIKACH</t>
  </si>
  <si>
    <t>Zwolnienia w podatku od nieruchomości - ZN</t>
  </si>
  <si>
    <t>DN.4. DANE DOTYCZĄCE PRZEDMIOTÓW OPODATKOWANIA</t>
  </si>
  <si>
    <t>Powierzchnia gruntów</t>
  </si>
  <si>
    <t>Stawka podatku</t>
  </si>
  <si>
    <t>niepodlegających zwolnieniu</t>
  </si>
  <si>
    <t>b)</t>
  </si>
  <si>
    <t>c)</t>
  </si>
  <si>
    <t>Produkcja metali szlachetnych</t>
  </si>
  <si>
    <t>Produkcja ołowiu, cynku i cyny</t>
  </si>
  <si>
    <t>Produkcja miedzi</t>
  </si>
  <si>
    <t xml:space="preserve">Sprzedaż detaliczna pieczywa, ciast, wyrobów ciastkarskich </t>
  </si>
  <si>
    <t>47.25.Z</t>
  </si>
  <si>
    <t>47.26.Z</t>
  </si>
  <si>
    <t xml:space="preserve">Sprzedaż detaliczna wyrobów tytoniowych prowadzona </t>
  </si>
  <si>
    <t>pr</t>
  </si>
  <si>
    <t>pl</t>
  </si>
  <si>
    <t>opkor</t>
  </si>
  <si>
    <t>0001</t>
  </si>
  <si>
    <t>0002</t>
  </si>
  <si>
    <t>0003</t>
  </si>
  <si>
    <t>0005</t>
  </si>
  <si>
    <t>0006</t>
  </si>
  <si>
    <t>0008</t>
  </si>
  <si>
    <t>0014</t>
  </si>
  <si>
    <t>0015</t>
  </si>
  <si>
    <t>0022</t>
  </si>
  <si>
    <t>46.38.Z</t>
  </si>
  <si>
    <t>Produkcja pozostałych wyrobów stolarskich i ciesielskich dla budownictwa</t>
  </si>
  <si>
    <t>Produkcja opakowań drewnianych</t>
  </si>
  <si>
    <t>Produkcja pozostałych wyrobów z drewna; produkcja wyrobów</t>
  </si>
  <si>
    <t>Produkcja masy włóknistej</t>
  </si>
  <si>
    <t>Produkcja papieru i tektury</t>
  </si>
  <si>
    <t>5.</t>
  </si>
  <si>
    <t>3.</t>
  </si>
  <si>
    <t>4.</t>
  </si>
  <si>
    <t>współużytkownik dożywotni</t>
  </si>
  <si>
    <t xml:space="preserve">Sprzedaż hurtowa pozostałej żywności, włączając ryby, skorupiaki </t>
  </si>
  <si>
    <t>46.39.Z</t>
  </si>
  <si>
    <t xml:space="preserve">Sprzedaż hurtowa niewyspecjalizowana żywności, napojów </t>
  </si>
  <si>
    <t>46.41.Z</t>
  </si>
  <si>
    <t>46.42.Z</t>
  </si>
  <si>
    <t>Sprzedaż hurtowa wyrobów tytoniowych</t>
  </si>
  <si>
    <t>DN.5. ŁĄCZNA KWOTA PODATKU</t>
  </si>
  <si>
    <t>I rata</t>
  </si>
  <si>
    <t>II rata</t>
  </si>
  <si>
    <t>III rata</t>
  </si>
  <si>
    <t>IV rata</t>
  </si>
  <si>
    <t>V rata</t>
  </si>
  <si>
    <t>Cięcie, formowanie i wykańczanie kamienia</t>
  </si>
  <si>
    <t>Produkcja wyrobów ściernych</t>
  </si>
  <si>
    <t>Produkcja pozostałych wyrobów z mineralnych surowców niemetalicznych, gdzie indziej niesklasyfikowana</t>
  </si>
  <si>
    <t>Produkcja surówki, żelazostopów, żeliwa i stali oraz wyrobów hutniczych</t>
  </si>
  <si>
    <t>Produkcja wyrobów płaskich walcowanych na zimno</t>
  </si>
  <si>
    <t>Produkcja wyrobów formowanych na zimno</t>
  </si>
  <si>
    <t>Produkcja drutu</t>
  </si>
  <si>
    <t>Szkoły podstawowe</t>
  </si>
  <si>
    <t>Produkcja leków i pozostałych wyrobów farmaceutycznych</t>
  </si>
  <si>
    <t>DANE PODATNIKA</t>
  </si>
  <si>
    <t>Opieka dzienna nad dziećmi</t>
  </si>
  <si>
    <t>Działalność muzeów</t>
  </si>
  <si>
    <t>Pozostałe przetwarzanie i konserwowanie owoców i warzyw</t>
  </si>
  <si>
    <t>Produkcja olejów i pozostałych tłuszczów płynnych</t>
  </si>
  <si>
    <t>Produkcja margaryny i podobnych tłuszczów jadalnych</t>
  </si>
  <si>
    <t>Przetwórstwo mleka i wyrób serów</t>
  </si>
  <si>
    <t>Produkcja lodów</t>
  </si>
  <si>
    <t>Naprawa i konserwacja statków powietrznych i statków kosmicznych</t>
  </si>
  <si>
    <t>Naprawa i konserwacja pozostałego sprzętu transportowego</t>
  </si>
  <si>
    <t>Naprawa i konserwacja pozostałego sprzętu i wyposażenia</t>
  </si>
  <si>
    <t>Instalowanie maszyn przemysłowych, sprzętu i wyposażenia</t>
  </si>
  <si>
    <t>Wytwarzanie energii elektrycznej</t>
  </si>
  <si>
    <t>Przetwarzanie i konserwowanie ryb, skorupiaków i mięczaków</t>
  </si>
  <si>
    <t>Sprzedaż detaliczna drobnych wyrobów metalowych, farb i szkła prowadzona w wyspecjalizowanych sklepach</t>
  </si>
  <si>
    <t>Sprzedaż detaliczna elektrycznego sprzętu gospodarstwa domowego prowadzona w wyspecjalizowanych sklepach</t>
  </si>
  <si>
    <t>Sprzedaż detaliczna książek prowadzona w wyspecjalizowanych sklepach</t>
  </si>
  <si>
    <t>działalność &lt;= 45000</t>
  </si>
  <si>
    <t>działalność &gt; 45000</t>
  </si>
  <si>
    <t>Podatek 
(kol.2 + kol.3 + kol.4)</t>
  </si>
  <si>
    <t>Czaple Stare</t>
  </si>
  <si>
    <t>Bogacka Szklarnia</t>
  </si>
  <si>
    <t>Wymiar sprawiedliwości</t>
  </si>
  <si>
    <t>Bezpieczeństwo państwa, porządek i bezpieczeństwo publiczne</t>
  </si>
  <si>
    <t>Obowiązkowe zabezpieczenia społeczne</t>
  </si>
  <si>
    <t>Wychowanie przedszkolne</t>
  </si>
  <si>
    <t>grunty</t>
  </si>
  <si>
    <t>budowle</t>
  </si>
  <si>
    <t>Górnictwo pozostałych rud metali nieżelaznych</t>
  </si>
  <si>
    <t>Wydobywanie torfu</t>
  </si>
  <si>
    <t>Wydobywanie soli</t>
  </si>
  <si>
    <t>Pozostałe górnictwo i wydobywanie, gdzie indziej niesklasyfikowane</t>
  </si>
  <si>
    <t>Działalność usługowa wspomagająca eksploatację złóż ropy naftowej i gazu ziemnego </t>
  </si>
  <si>
    <t xml:space="preserve">Działalność agentów zajmujących się sprzedażą płodów rolnych, żywych zwierząt, surowców dla przemysłu tekstylnego </t>
  </si>
  <si>
    <t>46.12.Z</t>
  </si>
  <si>
    <t>W</t>
  </si>
  <si>
    <t>Sprzedaż hurtowa części i akcesoriów do pojazdów samochodowych, z wyłączeniem motocykli</t>
  </si>
  <si>
    <t>Sprzedaż detaliczna części i akcesoriów do pojazdów samochodowych, z wyłączeniem motocykli</t>
  </si>
  <si>
    <t>Pozostała działalność pocztowa  i kurierska</t>
  </si>
  <si>
    <t>Hotele i podobne obiekty zakwaterowania</t>
  </si>
  <si>
    <t>opiol</t>
  </si>
  <si>
    <t>Termin składania deklaracji:</t>
  </si>
  <si>
    <t xml:space="preserve">Przygotowywanie i dostarczanie żywności dla odbiorców zewnętrznych (katering) </t>
  </si>
  <si>
    <t>56.29.Z</t>
  </si>
  <si>
    <t>56.30.Z</t>
  </si>
  <si>
    <t>58.11.Z</t>
  </si>
  <si>
    <t>58.12.Z</t>
  </si>
  <si>
    <t>58.13.Z</t>
  </si>
  <si>
    <t>58.14.Z</t>
  </si>
  <si>
    <t>58.19.Z</t>
  </si>
  <si>
    <t xml:space="preserve">Sprzedaż hurtowa mleka, wyrobów mleczarskich, jaj, olejów </t>
  </si>
  <si>
    <t>46.34.A</t>
  </si>
  <si>
    <t>Sprzedaż hurtowa napojów alkoholowych</t>
  </si>
  <si>
    <t>46.34.B</t>
  </si>
  <si>
    <t>Sprzedaż hurtowa napojów bezalkoholowych</t>
  </si>
  <si>
    <t>46.35.Z</t>
  </si>
  <si>
    <t>46.36.Z</t>
  </si>
  <si>
    <t xml:space="preserve">Sprzedaż hurtowa cukru, czekolady, wyrobów cukierniczych i piekarskich </t>
  </si>
  <si>
    <t>46.37.Z</t>
  </si>
  <si>
    <t>Nr lokalu</t>
  </si>
  <si>
    <t>Województwo</t>
  </si>
  <si>
    <t>Powiat</t>
  </si>
  <si>
    <t>Gmina</t>
  </si>
  <si>
    <t>Poczta</t>
  </si>
  <si>
    <t>DN.4.3. WARTOŚĆ BUDOWLI LUB ICH CZĘŚCI ZWIĄZANYCH Z PROWADZENIEM DZIAŁALNOŚCI GOSPODARCZEJ</t>
  </si>
  <si>
    <t>1. budowle sieci kanalizacji sanitarnej wraz z przykanalikami,</t>
  </si>
  <si>
    <t>Działalność związana z zarządzaniem funduszami</t>
  </si>
  <si>
    <t>Kupno i sprzedaż nieruchomości na własny rachunek</t>
  </si>
  <si>
    <t>Wynajem i zarządzanie nieruchomościami własnymi lub dzierżawionymi</t>
  </si>
  <si>
    <t>Pośrednictwo w obrocie nieruchomościami</t>
  </si>
  <si>
    <t>Roboty związane z budową dróg i autostrad</t>
  </si>
  <si>
    <t>Roboty związane z budową dróg szynowych i kolei podziemnej</t>
  </si>
  <si>
    <t>Roboty związane z budową mostów i tuneli</t>
  </si>
  <si>
    <t>Produkcja urządzeń napromieniowujących, sprzętu elektromedycznego i elektroterapeutycznego</t>
  </si>
  <si>
    <t xml:space="preserve"> 5.</t>
  </si>
  <si>
    <t>49.50.B</t>
  </si>
  <si>
    <t>Transport rurociągowy pozostałych towarów</t>
  </si>
  <si>
    <t>50.10.Z</t>
  </si>
  <si>
    <t>50.20.Z</t>
  </si>
  <si>
    <t>Transport morski i  przybrzeżny towarów</t>
  </si>
  <si>
    <t>50.30.Z</t>
  </si>
  <si>
    <t>50.40.Z</t>
  </si>
  <si>
    <t>Ulica</t>
  </si>
  <si>
    <t>Działalność związana z zarządzaniem urządzeniami informatycznymi</t>
  </si>
  <si>
    <t>XI rata</t>
  </si>
  <si>
    <t>XII rata</t>
  </si>
  <si>
    <t>Naprawa i konserwacja urządzeń elektronicznych i optycznych</t>
  </si>
  <si>
    <t>Naprawa i konserwacja urządzeń elektrycznych</t>
  </si>
  <si>
    <t>Naprawa i konserwacja statków i łodzi</t>
  </si>
  <si>
    <t>Pozostała działalność usługowa w zakresie informacji, gdzie indziej niesklasyfikowana</t>
  </si>
  <si>
    <t>Działalność banku centralnego</t>
  </si>
  <si>
    <t>Działalność holdingów finansowych</t>
  </si>
  <si>
    <t>Działalność trustów, funduszów i podobnych instytucji finansowych</t>
  </si>
  <si>
    <t>Leasing finansowy</t>
  </si>
  <si>
    <t xml:space="preserve">Wynajem i dzierżawa pozostałych pojazdów samochodowych, </t>
  </si>
  <si>
    <t>77.21.Z</t>
  </si>
  <si>
    <t xml:space="preserve">Wypożyczanie i dzierżawa sprzętu rekreacyjnego i sportowego </t>
  </si>
  <si>
    <t>77.22.Z</t>
  </si>
  <si>
    <t xml:space="preserve">Wypożyczanie kaset wideo, płyt CD, DVD itp. </t>
  </si>
  <si>
    <t>77.29.Z</t>
  </si>
  <si>
    <t>Sprzedaż detaliczna zegarków, zegarów i biżuterii prowadzona</t>
  </si>
  <si>
    <t>47.78.Z</t>
  </si>
  <si>
    <t xml:space="preserve">Praktyka lekarska specjalistyczna </t>
  </si>
  <si>
    <t>86.23.Z</t>
  </si>
  <si>
    <t xml:space="preserve">Praktyka lekarska dentystyczna </t>
  </si>
  <si>
    <t>86.90.A</t>
  </si>
  <si>
    <t>Działalność fizjoterapeutyczna</t>
  </si>
  <si>
    <t>86.90.B</t>
  </si>
  <si>
    <t xml:space="preserve">Działalność pogotowia ratunkowego </t>
  </si>
  <si>
    <t>86.90.C</t>
  </si>
  <si>
    <t>Praktyka pielęgniarek i położnych</t>
  </si>
  <si>
    <t>86.90.D</t>
  </si>
  <si>
    <t>Działalność paramedyczna</t>
  </si>
  <si>
    <t>86.90.E</t>
  </si>
  <si>
    <t>Pozostała działalność w zakresie opieki zdrowotnej, gdzie indziej niesklasyfikowana</t>
  </si>
  <si>
    <t>87.10.Z</t>
  </si>
  <si>
    <t>Transport rurociągami paliw gazowych</t>
  </si>
  <si>
    <t>Nr domu</t>
  </si>
  <si>
    <t>0027</t>
  </si>
  <si>
    <t>0031</t>
  </si>
  <si>
    <t>0033</t>
  </si>
  <si>
    <t>0034</t>
  </si>
  <si>
    <t>0035</t>
  </si>
  <si>
    <t>0036</t>
  </si>
  <si>
    <t>0037</t>
  </si>
  <si>
    <t>0038</t>
  </si>
  <si>
    <t>0040</t>
  </si>
  <si>
    <t>0041</t>
  </si>
  <si>
    <t>0042</t>
  </si>
  <si>
    <t>0047</t>
  </si>
  <si>
    <t>52.29.B</t>
  </si>
  <si>
    <t>Działalność śródlądowych agencji transportowych</t>
  </si>
  <si>
    <t>52.29.C</t>
  </si>
  <si>
    <t>Działalność pozostałych agencji transportowych</t>
  </si>
  <si>
    <t>53.10.Z</t>
  </si>
  <si>
    <t>53.20.Z</t>
  </si>
  <si>
    <t>55.10.Z</t>
  </si>
  <si>
    <t>55.20.Z</t>
  </si>
  <si>
    <t>55.30.Z</t>
  </si>
  <si>
    <t>55.90.Z</t>
  </si>
  <si>
    <t xml:space="preserve">Pozostałe zakwaterowanie </t>
  </si>
  <si>
    <t>56.10.A</t>
  </si>
  <si>
    <t>Restauracje i inne stałe placówki gastronomiczne</t>
  </si>
  <si>
    <t>56.10.B</t>
  </si>
  <si>
    <t>Ruchome placówki gastronomiczne</t>
  </si>
  <si>
    <t>56.21.Z</t>
  </si>
  <si>
    <t xml:space="preserve">Pomoc społeczna z zakwaterowaniem zapewniająca opiekę pielęgniarską </t>
  </si>
  <si>
    <t>87.20.Z</t>
  </si>
  <si>
    <t>87.30.Z</t>
  </si>
  <si>
    <t xml:space="preserve">Pomoc społeczna z zakwaterowaniem dla osób w podeszłym wieku i osób niepełnosprawnych </t>
  </si>
  <si>
    <t>87.90.Z</t>
  </si>
  <si>
    <t>Handel energią elektryczną</t>
  </si>
  <si>
    <t>Wytwarzanie paliw gazowych</t>
  </si>
  <si>
    <t>Dystrybucja paliw gazowych w systemie sieciowym</t>
  </si>
  <si>
    <t>Handel paliwami gazowymi w systemie sieciowym</t>
  </si>
  <si>
    <t xml:space="preserve">Sprzedaż detaliczna gazet i artykułów piśmiennych prowadzona </t>
  </si>
  <si>
    <t>47.63.Z</t>
  </si>
  <si>
    <t>47.64.Z</t>
  </si>
  <si>
    <t xml:space="preserve">Sprzedaż detaliczna sprzętu sportowego prowadzona </t>
  </si>
  <si>
    <t>47.65.Z</t>
  </si>
  <si>
    <t xml:space="preserve">Sprzedaż detaliczna gier i zabawek prowadzona </t>
  </si>
  <si>
    <t>47.71.Z</t>
  </si>
  <si>
    <t>47.72.Z</t>
  </si>
  <si>
    <t xml:space="preserve">Sprzedaż detaliczna pozostałych nowych wyrobów prowadzona </t>
  </si>
  <si>
    <t>47.79.Z</t>
  </si>
  <si>
    <t xml:space="preserve">Sprzedaż detaliczna artykułów używanych prowadzona </t>
  </si>
  <si>
    <t>47.81.Z</t>
  </si>
  <si>
    <t>47.82.Z</t>
  </si>
  <si>
    <t>47.89.Z</t>
  </si>
  <si>
    <t xml:space="preserve">Sprzedaż detaliczna pozostałych wyrobów prowadzona </t>
  </si>
  <si>
    <t>47.91.Z</t>
  </si>
  <si>
    <t>47.99.Z</t>
  </si>
  <si>
    <t>49.10.Z</t>
  </si>
  <si>
    <t>49.20.Z</t>
  </si>
  <si>
    <t>49.31.Z</t>
  </si>
  <si>
    <t xml:space="preserve">Transport lądowy pasażerski, miejski i podmiejski </t>
  </si>
  <si>
    <t>49.32.Z</t>
  </si>
  <si>
    <t xml:space="preserve">Działalność taksówek osobowych </t>
  </si>
  <si>
    <t>49.39.Z</t>
  </si>
  <si>
    <t>49.41.Z</t>
  </si>
  <si>
    <t>49.42.Z</t>
  </si>
  <si>
    <t>49.50.A</t>
  </si>
  <si>
    <t>ds</t>
  </si>
  <si>
    <t>dz</t>
  </si>
  <si>
    <t>wz</t>
  </si>
  <si>
    <t>gs</t>
  </si>
  <si>
    <t>ud</t>
  </si>
  <si>
    <t>wt</t>
  </si>
  <si>
    <t>sp</t>
  </si>
  <si>
    <t>wp</t>
  </si>
  <si>
    <t>zg</t>
  </si>
  <si>
    <t>fz</t>
  </si>
  <si>
    <t>uc</t>
  </si>
  <si>
    <t>wc</t>
  </si>
  <si>
    <t>wg</t>
  </si>
  <si>
    <t>pn</t>
  </si>
  <si>
    <t>wk</t>
  </si>
  <si>
    <t>ok</t>
  </si>
  <si>
    <t>li</t>
  </si>
  <si>
    <t>sc</t>
  </si>
  <si>
    <t>sl</t>
  </si>
  <si>
    <t>na</t>
  </si>
  <si>
    <t>ue</t>
  </si>
  <si>
    <t>in</t>
  </si>
  <si>
    <t>inne</t>
  </si>
  <si>
    <t>najemca</t>
  </si>
  <si>
    <t>służebność</t>
  </si>
  <si>
    <t>spółka cywilna</t>
  </si>
  <si>
    <t>leasing</t>
  </si>
  <si>
    <t>odpłatne korzystanie</t>
  </si>
  <si>
    <t>Produkcja wyrobów nożowniczych i sztućców</t>
  </si>
  <si>
    <t>Produkcja zamków i zawiasów</t>
  </si>
  <si>
    <t>Produkcja narzędzi</t>
  </si>
  <si>
    <t>Sprzedaż hurtowa sprzętu elektronicznego i telekomunikacyjnego oraz części do niego</t>
  </si>
  <si>
    <t xml:space="preserve">korekty deklaracji </t>
  </si>
  <si>
    <t>Deklaracja / korekta deklaracji</t>
  </si>
  <si>
    <t>Sprzedaż hurtowa i detaliczna samochodów osobowych i furgonetek</t>
  </si>
  <si>
    <t>Ubezpieczenia na życie</t>
  </si>
  <si>
    <t>Reasekuracja</t>
  </si>
  <si>
    <t>DZIAŁALNOŚĆ ZWIĄZANA Z GRAMI LOSOWYMI I ZAKŁADAMI WZAJEMNYMI</t>
  </si>
  <si>
    <t>Działalność obiektów sportowych</t>
  </si>
  <si>
    <t>Działalność klubów sportowych</t>
  </si>
  <si>
    <t>Pozostała działalność związana ze sportem</t>
  </si>
  <si>
    <t>Czaple Wolne</t>
  </si>
  <si>
    <t>Działalność organizacji komercyjnych i pracodawców</t>
  </si>
  <si>
    <t>Działalność organizacji profesjonalnych</t>
  </si>
  <si>
    <t>Działalność związków zawodowych</t>
  </si>
  <si>
    <t>Działalność organizacji religijnych</t>
  </si>
  <si>
    <t>Działalność organizacji politycznych</t>
  </si>
  <si>
    <t>REGON</t>
  </si>
  <si>
    <t>Kod pocztowy</t>
  </si>
  <si>
    <t>Miejscowość</t>
  </si>
  <si>
    <t>Sprzedaż hurtowa perfum i kosmetyków</t>
  </si>
  <si>
    <t>Sprzedaż hurtowa wyrobów farmaceutycznych i medycznych</t>
  </si>
  <si>
    <t>Produkcja przemysłowych urządzeń chłodniczych i wentylacyjnych</t>
  </si>
  <si>
    <t>Produkcja pozostałych maszyn ogólnego przeznaczenia, gdzie indziej niesklasyfikowana</t>
  </si>
  <si>
    <t>Realizacja projektów budowlanych związanych ze wznoszeniem budynków</t>
  </si>
  <si>
    <t>Pozostałe pozaszkolne formy edukacji, gdzie indziej niesklasyfikowane</t>
  </si>
  <si>
    <t>85.60.Z</t>
  </si>
  <si>
    <t>86.10.Z</t>
  </si>
  <si>
    <t>86.21.Z</t>
  </si>
  <si>
    <t xml:space="preserve">Praktyka lekarska ogólna </t>
  </si>
  <si>
    <t>86.22.Z</t>
  </si>
  <si>
    <t>64.20.Z</t>
  </si>
  <si>
    <t>64.30.Z</t>
  </si>
  <si>
    <t>64.91.Z</t>
  </si>
  <si>
    <t>64.92.Z</t>
  </si>
  <si>
    <t xml:space="preserve">Pozostałe formy udzielania kredytów </t>
  </si>
  <si>
    <t>64.99.Z</t>
  </si>
  <si>
    <t xml:space="preserve">Pozostała finansowa działalność usługowa, gdzie indziej niesklasyfikowana, z wyłączeniem ubezpieczeń i funduszów emerytalnych </t>
  </si>
  <si>
    <t>65.11.Z</t>
  </si>
  <si>
    <t xml:space="preserve"> 52.</t>
  </si>
  <si>
    <t xml:space="preserve"> 53.</t>
  </si>
  <si>
    <t xml:space="preserve"> 55.</t>
  </si>
  <si>
    <t xml:space="preserve"> 56.</t>
  </si>
  <si>
    <t xml:space="preserve"> 57.</t>
  </si>
  <si>
    <t xml:space="preserve"> 51.</t>
  </si>
  <si>
    <t xml:space="preserve">Pozostałe sprzątanie </t>
  </si>
  <si>
    <t>81.30.Z</t>
  </si>
  <si>
    <t>82.11.Z</t>
  </si>
  <si>
    <t xml:space="preserve">Działalność usługowa związana z administracyjną obsługą biura </t>
  </si>
  <si>
    <t>82.19.Z</t>
  </si>
  <si>
    <t>Transport kolejowy pasażerski międzymiastowy</t>
  </si>
  <si>
    <t>Transport kolejowy towarów</t>
  </si>
  <si>
    <t>Pozostały transport lądowy pasażerski, gdzie indziej niesklasyfikowany</t>
  </si>
  <si>
    <t>Transport drogowy towarów</t>
  </si>
  <si>
    <t>DL.2.2. Dane współwłaściciela (współposiadacza)</t>
  </si>
  <si>
    <t>DN.2.2. Dane współwłaściciela (współposiadacza)</t>
  </si>
  <si>
    <t>drogi</t>
  </si>
  <si>
    <t xml:space="preserve">Działalność ogrodów botanicznych i zoologicznych oraz obszarów </t>
  </si>
  <si>
    <t>92.00.Z</t>
  </si>
  <si>
    <t>93.11.Z</t>
  </si>
  <si>
    <t>93.12.Z</t>
  </si>
  <si>
    <t>93.13.Z</t>
  </si>
  <si>
    <t xml:space="preserve">Działalność obiektów służących poprawie kondycji fizycznej </t>
  </si>
  <si>
    <t>93.19.Z</t>
  </si>
  <si>
    <t>93.21.Z</t>
  </si>
  <si>
    <t xml:space="preserve">Działalność wesołych miasteczek i parków rozrywki </t>
  </si>
  <si>
    <t>61.20.Z</t>
  </si>
  <si>
    <t xml:space="preserve">Działalność w zakresie telekomunikacji bezprzewodowej, </t>
  </si>
  <si>
    <t>61.30.Z</t>
  </si>
  <si>
    <t>61.90.Z</t>
  </si>
  <si>
    <t xml:space="preserve">Działalność w zakresie pozostałej telekomunikacji </t>
  </si>
  <si>
    <t>82.20.Z</t>
  </si>
  <si>
    <t>82.30.Z</t>
  </si>
  <si>
    <t xml:space="preserve">Działalność związana z organizacją targów, wystaw i kongresów </t>
  </si>
  <si>
    <t>82.91.Z</t>
  </si>
  <si>
    <t xml:space="preserve">Działalność świadczona przez agencje inkasa i biura kredytowe </t>
  </si>
  <si>
    <t>82.92.Z</t>
  </si>
  <si>
    <t>82.99.Z</t>
  </si>
  <si>
    <t xml:space="preserve">Pozostała działalność wspomagająca prowadzenie działalności gospodarczej, gdzie indziej niesklasyfikowana </t>
  </si>
  <si>
    <t>84.11.Z</t>
  </si>
  <si>
    <t>84.12.Z</t>
  </si>
  <si>
    <t xml:space="preserve">Kierowanie w zakresie działalności związanej z ochroną zdrowia, edukacją, kulturą oraz pozostałymi usługami społecznymi, </t>
  </si>
  <si>
    <t>84.13.Z</t>
  </si>
  <si>
    <t>84.21.Z</t>
  </si>
  <si>
    <t>84.22.Z</t>
  </si>
  <si>
    <t>65.12.Z</t>
  </si>
  <si>
    <t xml:space="preserve">Pozostałe ubezpieczenia osobowe oraz ubezpieczenia majątkowe </t>
  </si>
  <si>
    <t>65.20.Z</t>
  </si>
  <si>
    <t>65.30.Z</t>
  </si>
  <si>
    <t>66.11.Z</t>
  </si>
  <si>
    <t>66.12.Z</t>
  </si>
  <si>
    <t xml:space="preserve">Działalność maklerska związana z rynkiem papierów wartościowych i towarów giełdowych </t>
  </si>
  <si>
    <t>66.19.Z</t>
  </si>
  <si>
    <t>ODPROWADZANIE I OCZYSZCZANIE ŚCIEKÓW</t>
  </si>
  <si>
    <t>79.12.Z</t>
  </si>
  <si>
    <t>Powierzchnia budynków</t>
  </si>
  <si>
    <t>w  tym kondygnacji o wysokości:</t>
  </si>
  <si>
    <t>- powyżej 2,20 m</t>
  </si>
  <si>
    <t>użyczenie</t>
  </si>
  <si>
    <t>wspólnota gruntowa</t>
  </si>
  <si>
    <t>Chów i hodowla pozostałych zwierząt</t>
  </si>
  <si>
    <t>Uprawy rolne połączone z chowem i hodowlą zwierząt (działalność mieszana) </t>
  </si>
  <si>
    <t>Działalność usługowa wspomagająca produkcję roślinną</t>
  </si>
  <si>
    <t>Działalność usługowa wspomagająca chów i hodowlę zwierząt gospodarskich</t>
  </si>
  <si>
    <t>cena drewna</t>
  </si>
  <si>
    <t>grunt</t>
  </si>
  <si>
    <t>01.11.Z</t>
  </si>
  <si>
    <t>01.12.Z</t>
  </si>
  <si>
    <t>01.13.Z</t>
  </si>
  <si>
    <t xml:space="preserve">Uprawa warzyw, włączając melony oraz uprawa roślin korzeniowych i roślin bulwiastych </t>
  </si>
  <si>
    <t>01.14.Z</t>
  </si>
  <si>
    <t>01.15.Z</t>
  </si>
  <si>
    <t>01.16.Z</t>
  </si>
  <si>
    <t>01.19.Z</t>
  </si>
  <si>
    <t xml:space="preserve">Pozostałe uprawy rolne inne niż wieloletnie </t>
  </si>
  <si>
    <t>01.21.Z</t>
  </si>
  <si>
    <t>01.22.Z</t>
  </si>
  <si>
    <t>Produkcja pozostałych wyrobów z tworzyw sztucznych</t>
  </si>
  <si>
    <t>Produkcja szkła płaskiego</t>
  </si>
  <si>
    <t>Wynajem i dzierżawa środków transportu wodnego</t>
  </si>
  <si>
    <t>Wynajem i dzierżawa środków transportu lotniczego</t>
  </si>
  <si>
    <t>Wynajem i dzierżawa pozostałych maszyn, urządzeń oraz dóbr materialnych, gdzie indziej niesklasyfikowane</t>
  </si>
  <si>
    <t>RAZEM PO ZAOKRĄGLENIU DO PEŁNYCH ZŁOTYCH</t>
  </si>
  <si>
    <t>85.32.C</t>
  </si>
  <si>
    <t>Szkoły specjalne przysposabiające do pracy</t>
  </si>
  <si>
    <t>85.41.Z</t>
  </si>
  <si>
    <t>85.42.A</t>
  </si>
  <si>
    <t>Zakłady kształcenia nauczycieli i kolegia pracowników służb społecznych</t>
  </si>
  <si>
    <t>85.42.B</t>
  </si>
  <si>
    <t>Szkoły wyższe</t>
  </si>
  <si>
    <t>85.51.Z</t>
  </si>
  <si>
    <t>Uprawa pozostałych drzew i krzewów owocowych oraz orzechów</t>
  </si>
  <si>
    <t xml:space="preserve">Pozaszkolne formy edukacji sportowej oraz zajęć sportowych </t>
  </si>
  <si>
    <t>85.52.Z</t>
  </si>
  <si>
    <t>zwolnienie na podstawie Uchwały Rady Miejskiej Nr ___/___/____ z dnia __ - __ - ____ w sprawie</t>
  </si>
  <si>
    <t>Lasy wchodzące w skład rezerwatów przyrody i parków narodowych</t>
  </si>
  <si>
    <t>Grunty pod stawami zarybionymi łososiem, trocią, głowacicą, palią i pstrągiem.</t>
  </si>
  <si>
    <t>Grunty, dla których nie można ustalić przelicznika</t>
  </si>
  <si>
    <t xml:space="preserve"> 2. Imię i nazwisko; nazwa firmy</t>
  </si>
  <si>
    <t>uczelnie;</t>
  </si>
  <si>
    <t>publiczne i niepubliczne jednostki organizacyjne objęte systemem oświaty oraz prowadzące je organy, w zakresie lasów zajętych na działalność oświatową;</t>
  </si>
  <si>
    <t>instytuty naukowe i pomocnicze jednostki naukowe Polskiej Akademii Nauk;</t>
  </si>
  <si>
    <t>instytuty badawcze;</t>
  </si>
  <si>
    <t>ZL - zwolnienia od podatku leśnego</t>
  </si>
  <si>
    <t>ZL.1. Dane podatnika (właściciela)</t>
  </si>
  <si>
    <t>ZL.2.2.</t>
  </si>
  <si>
    <t>ZL.2.3.</t>
  </si>
  <si>
    <t>ZL.2.4.</t>
  </si>
  <si>
    <t>ZL.2.6.</t>
  </si>
  <si>
    <t>ZL.2.7.</t>
  </si>
  <si>
    <t>ZL.2.8.</t>
  </si>
  <si>
    <t>ZL.2.9.</t>
  </si>
  <si>
    <t>ZL.3. DANE O GRUNTACH PODLEGAJĄCYCH ZWOLNIENIU</t>
  </si>
  <si>
    <t>DOTYCZY POZYCJI ZL.2. …</t>
  </si>
  <si>
    <t>ZL.2.1.</t>
  </si>
  <si>
    <t>grunty położone w pasie drogi granicznej;</t>
  </si>
  <si>
    <t>grunty orne, łąki i pastwiska objęte melioracją - w roku, w którym uprawy zostały zniszczone wskutek robót drenarskich;</t>
  </si>
  <si>
    <t>będące przedmiotem prawa własności lub prawa użytkowania wieczystego, nabyte w drodze umowy sprzedaży,</t>
  </si>
  <si>
    <t>będące przedmiotem umowy o oddanie gruntów w użytkowanie wieczyste,</t>
  </si>
  <si>
    <t>wchodzące w skład Zasobu Własności Rolnej Skarbu Państwa, objęte w trwałe zagospodarowanie;</t>
  </si>
  <si>
    <t>grunty gospodarstw rolnych powstałe z zagospodarowania nieużytków - na okres 5 lat, licząc od roku następnego po zakończeniu zagospodarowania;</t>
  </si>
  <si>
    <t>grunty gospodarstw rolnych, na których zaprzestano produkcji rolnej, z tym że zwolnienie może dotyczyć nie więcej niż 20% powierzchni użytków rolnych gospodarstwa rolnego, lecz nie więcej niż 10 ha - na okres nie dłuższy niż 3 lata, w stosunku do tych samych gruntów;</t>
  </si>
  <si>
    <t>użytki ekologiczne;</t>
  </si>
  <si>
    <t>grunty zajęte przez zbiorniki wody służące do zaopatrzenia ludności w wodę;</t>
  </si>
  <si>
    <t>grunty pod wałami przeciwpowodziowymi i grunty położone w międzywałach;</t>
  </si>
  <si>
    <t>grunty wpisane do rejestru zabytków, pod warunkiem ich zagospodarowania i utrzymania zgodnie z przepisami o ochronie zabytków i opiece nad zabytkami;</t>
  </si>
  <si>
    <t>osiągnęli wiek emerytalny,</t>
  </si>
  <si>
    <t>są inwalidami zaliczonymi do I albo II grupy,</t>
  </si>
  <si>
    <t>są niepełnosprawnymi o znacznym lub umiarkowanym stopniu niepełnosprawności,</t>
  </si>
  <si>
    <t>są osobami całkowicie niezdolnymi do pracy w gospodarstwie rolnym albo niezdolnymi do samodzielnej egzystencji.</t>
  </si>
  <si>
    <t>uczelnie; zwolnienie nie dotyczy gruntów przekazanych w posiadanie podmiotom innym niż uczelnie;</t>
  </si>
  <si>
    <t>instytuty naukowe i pomocnicze jednostki naukowe Polskiej Akademii Nauk, w odniesieniu do gruntów, które są niezbędne do realizacji zadań, o których mowa w art. 2 ustawy z dnia 30 kwietnia 2010 r. o Polskiej Akademii Nauk (Dz. U. Nr 96, poz. 619, z 2011 r. Nr 84, poz. 455 oraz z 2013 r. poz. 675);</t>
  </si>
  <si>
    <t>przedsiębiorców o statusie centrum badawczo-rozwojowego uzyskanym na zasadach określonych w przepisach o niektórych formach wspierania działalności innowacyjnej, w odniesieniu do przedmiotów opodatkowania zajętych na cele prowadzonych badań i prac rozwojowych;</t>
  </si>
  <si>
    <t>budowę lub modernizację budynków inwentarskich służących do chowu, hodowli i utrzymywania zwierząt gospodarskich oraz obiektów służących ochronie środowiska,</t>
  </si>
  <si>
    <t>ulga inwestycyjna z tytułu wydatków poniesionych na:</t>
  </si>
  <si>
    <t>ZR.1. Dane podatnika (właściciela)</t>
  </si>
  <si>
    <t>ZR.3. DANE O GRUNTACH PODLEGAJĄCYCH ZWOLNIENIU</t>
  </si>
  <si>
    <t>DOTYCZY POZYCJI ZR.2. …</t>
  </si>
  <si>
    <t>zakup i zainstalowanie deszczowni,</t>
  </si>
  <si>
    <t>zakup i zainstalowanie urządzeń melioracyjnych i urządzeń zaopatrzenia gospodarstwa w wodę,</t>
  </si>
  <si>
    <t>urządzeń do wykorzystywania na cele produkcyjne naturalnych źródeł energii (wiatru, biogazu, słońca, spadku zakup i zainstalowanie wód)</t>
  </si>
  <si>
    <t xml:space="preserve"> 54.</t>
  </si>
  <si>
    <t xml:space="preserve"> 58.</t>
  </si>
  <si>
    <t xml:space="preserve"> 59.</t>
  </si>
  <si>
    <t xml:space="preserve"> 60.</t>
  </si>
  <si>
    <t>ZR</t>
  </si>
  <si>
    <t>ZL</t>
  </si>
  <si>
    <t>budynki gospodarcze lub ich części:</t>
  </si>
  <si>
    <t>służące działalności leśnej lub rybackiej,</t>
  </si>
  <si>
    <t>położone na gruntach gospodarstw rolnych, służące wyłącznie działalności rolniczej,</t>
  </si>
  <si>
    <t>zajęte na prowadzenie działów specjalnych produkcji rolnej;</t>
  </si>
  <si>
    <t>grunty i budynki wpisane indywidualnie do rejestru zabytków, pod warunkiem ich utrzymania i konserwacji, zgodnie z przepisami o ochronie zabytków, z wyjątkiem części zajętych na prowadzenie działalności gospodarczej;</t>
  </si>
  <si>
    <t>grunty i budynki we władaniu muzeów rejestrowanych;</t>
  </si>
  <si>
    <t>grunty pod wodami powierzchniowymi płynącymi jezior,</t>
  </si>
  <si>
    <t>budowle wałów ochronnych, grunty pod wałami ochronnymi i położone w międzywalach, z wyjątkiem zajętych na prowadzenie działalności gospodarczej przez inne podmioty niż spółki wodne, ich związki oraz związki wałowe;</t>
  </si>
  <si>
    <t>grunty stanowiące nieużytki, użytki ekologiczne, grunty zadrzewione i zakrzewione, z wyjątkiem zajętych na prowadzenie działalności gospodarczej;</t>
  </si>
  <si>
    <t>uczelnie, zwolnienie nie dotyczy przedmiotów opodatkowania zajętych na działalność gospodarczą;</t>
  </si>
  <si>
    <t>publiczne i niepubliczne jednostki organizacyjne objęte systemem oświaty oraz prowadzące je organy, w zakresie nieruchomości zajętych na działalność oświatową;</t>
  </si>
  <si>
    <t>instytuty badawcze, z wyjątkiem przedmiotów opodatkowania zajętych na działalność gospodarczą;</t>
  </si>
  <si>
    <t>a) osoba fizyczna</t>
  </si>
  <si>
    <t>b) osoba prawna</t>
  </si>
  <si>
    <t>c) jednostka organizacyjna, w tym spółka nieposiadająca os.prawnej</t>
  </si>
  <si>
    <t>34. Miejscowość</t>
  </si>
  <si>
    <t>35. Ulica</t>
  </si>
  <si>
    <t>36. Nr domu</t>
  </si>
  <si>
    <t>37. Nr lokalu</t>
  </si>
  <si>
    <t>38. Województwo</t>
  </si>
  <si>
    <t>39. Powiat</t>
  </si>
  <si>
    <t>40. Gmina</t>
  </si>
  <si>
    <t>41. Kod pocztowy</t>
  </si>
  <si>
    <t>42. Poczta</t>
  </si>
  <si>
    <t>43.</t>
  </si>
  <si>
    <t>44.</t>
  </si>
  <si>
    <t>45.</t>
  </si>
  <si>
    <t>46.</t>
  </si>
  <si>
    <t>47.</t>
  </si>
  <si>
    <t>Burmistrz Miasta Kluczborka 
ul.Katowicka 1, 46-200 Kluczbork</t>
  </si>
  <si>
    <t>GR.1. Dane podatnika (właściciela)</t>
  </si>
  <si>
    <t>GR.2. DANE O GRUNTACH</t>
  </si>
  <si>
    <t>GR.3. IDENTYFIKATORY GEODEZYJNE DZIAŁEK I KSIĘGI WIECZYSTE</t>
  </si>
  <si>
    <t>dzierżawa</t>
  </si>
  <si>
    <t>RAZEM
ha przeliczeniowe</t>
  </si>
  <si>
    <t xml:space="preserve"> 3. NIP / PESEL</t>
  </si>
  <si>
    <t>GR.3. WYSOKOŚĆ PODATKU</t>
  </si>
  <si>
    <t>wkłady do RSP</t>
  </si>
  <si>
    <t>Grunty orne (R)
i sady (S-R, S-Ł; S-Ps)</t>
  </si>
  <si>
    <t>Łąki i pastwiska trwałe
(Ł; Ps)</t>
  </si>
  <si>
    <t>Tak</t>
  </si>
  <si>
    <r>
      <t xml:space="preserve">Stawy </t>
    </r>
    <r>
      <rPr>
        <vertAlign val="superscript"/>
        <sz val="11"/>
        <rFont val="Arial CE"/>
        <charset val="238"/>
      </rPr>
      <t>3)</t>
    </r>
  </si>
  <si>
    <r>
      <t xml:space="preserve">Stawy </t>
    </r>
    <r>
      <rPr>
        <vertAlign val="superscript"/>
        <sz val="11"/>
        <rFont val="Arial CE"/>
        <charset val="238"/>
      </rPr>
      <t>4)</t>
    </r>
  </si>
  <si>
    <r>
      <t xml:space="preserve">Rowy </t>
    </r>
    <r>
      <rPr>
        <vertAlign val="superscript"/>
        <sz val="11"/>
        <rFont val="Arial CE"/>
        <charset val="238"/>
      </rPr>
      <t>2)</t>
    </r>
  </si>
  <si>
    <r>
      <t xml:space="preserve">Grunty rolne zabudowane </t>
    </r>
    <r>
      <rPr>
        <vertAlign val="superscript"/>
        <sz val="11"/>
        <rFont val="Arial CE"/>
        <charset val="238"/>
      </rPr>
      <t>1)</t>
    </r>
  </si>
  <si>
    <r>
      <t xml:space="preserve">Grunty Lz na użytkach rolnych </t>
    </r>
    <r>
      <rPr>
        <vertAlign val="superscript"/>
        <sz val="10"/>
        <rFont val="Arial"/>
        <family val="2"/>
        <charset val="238"/>
      </rPr>
      <t>5)</t>
    </r>
  </si>
  <si>
    <t>Grunty rolne zabudowane  Br-R, Br-Ł, Br-Ps</t>
  </si>
  <si>
    <t>Rowy W, W-R, W-Ł, W-Ps</t>
  </si>
  <si>
    <t>Grunty zadrzewione i zakrzewione na użytkach rolnych Lz-R, Lz-Ł, Lz-Ps</t>
  </si>
  <si>
    <t xml:space="preserve"> Nie</t>
  </si>
  <si>
    <t>7)</t>
  </si>
  <si>
    <t>6)</t>
  </si>
  <si>
    <t>przel.</t>
  </si>
  <si>
    <t>Powierzchnia użytków rolnych do opodatkowania</t>
  </si>
  <si>
    <t>Podatek rolny po odliczeniu ulg i zwolnień</t>
  </si>
  <si>
    <t>własność / użytk. wieczyste</t>
  </si>
  <si>
    <t xml:space="preserve"> 4.</t>
  </si>
  <si>
    <t>Grunty zadrzewione i zakrzewione</t>
  </si>
  <si>
    <t xml:space="preserve">Grunty ogółem do opodatkowania </t>
  </si>
  <si>
    <t>DR.2. DANE IDENTYFIKACYJNE I ADRES</t>
  </si>
  <si>
    <t>DR.3. INFORMACJA O ZAŁĄCZNIKACH</t>
  </si>
  <si>
    <t>Podatek
w rozliczeniu na miesiące
[kol.4 * kol.5 / 12]</t>
  </si>
  <si>
    <t>Powierzchnia ogółem w ha
(pole. 48)</t>
  </si>
  <si>
    <t>Podatek rolny po odliczeniu ulg i zwolnień
(pole. 50)</t>
  </si>
  <si>
    <t>Powierzchnia ogółem w ha przeliczeniowych 
(pole. 49)</t>
  </si>
  <si>
    <r>
      <rPr>
        <sz val="11"/>
        <rFont val="Arial"/>
        <family val="2"/>
        <charset val="238"/>
      </rPr>
      <t xml:space="preserve">Kwota podatku </t>
    </r>
    <r>
      <rPr>
        <sz val="8"/>
        <rFont val="Arial"/>
        <family val="2"/>
        <charset val="238"/>
      </rPr>
      <t>(pow. gruntów niepodlegających zwolnieniu x stawka)</t>
    </r>
  </si>
  <si>
    <r>
      <rPr>
        <sz val="11"/>
        <rFont val="Arial"/>
        <family val="2"/>
        <charset val="238"/>
      </rPr>
      <t>Kwota podatku</t>
    </r>
    <r>
      <rPr>
        <sz val="8"/>
        <rFont val="Arial"/>
        <family val="2"/>
        <charset val="238"/>
      </rPr>
      <t xml:space="preserve"> (pow. budynków niepodlegających zwolnieniu x stawka)</t>
    </r>
  </si>
  <si>
    <r>
      <rPr>
        <sz val="11"/>
        <rFont val="Arial"/>
        <family val="2"/>
        <charset val="238"/>
      </rPr>
      <t>Kwota podatku</t>
    </r>
    <r>
      <rPr>
        <sz val="8"/>
        <rFont val="Arial"/>
        <family val="2"/>
        <charset val="238"/>
      </rPr>
      <t xml:space="preserve"> (wartość budowli niepodlegających zwolnieniu x stawka)</t>
    </r>
  </si>
  <si>
    <t>GL.1. Dane podatnika (właściciela)</t>
  </si>
  <si>
    <t>GL.3. WYSOKOŚĆ PODATKU</t>
  </si>
  <si>
    <t>GL.3. IDENTYFIKATORY GEODEZYJNE DZIAŁEK I KSIĘGI WIECZYSTE</t>
  </si>
  <si>
    <t>[poz. 7]</t>
  </si>
  <si>
    <t xml:space="preserve"> a) własność</t>
  </si>
  <si>
    <t xml:space="preserve"> b) wieczyste użytkowanie</t>
  </si>
  <si>
    <t xml:space="preserve"> c) posiadanie zależne</t>
  </si>
  <si>
    <t xml:space="preserve"> d) posiadanie samoistne</t>
  </si>
  <si>
    <t xml:space="preserve">Grunty wchodzą w skład gospodarstwa rolnego: </t>
  </si>
  <si>
    <t>DL.4. DANE DOTYCZĄCE PRZEDMIOTÓW OPODATKOWANIA</t>
  </si>
  <si>
    <t xml:space="preserve"> DL.5. ŁĄCZNA KWOTA PODATKU</t>
  </si>
  <si>
    <t xml:space="preserve"> DL.6. RATY PODATKU</t>
  </si>
  <si>
    <t>DL.8. OBJAŚNIENIA</t>
  </si>
  <si>
    <t>DL.9.DANE IDENTYFIKACYJNE OSOBY SPORZĄDZAJĄCEJ DEKLARACJĘ</t>
  </si>
  <si>
    <t>DL.11. ADNOTACJE ORGANU PODATKOWEGO</t>
  </si>
  <si>
    <t>Grunty rolne klasy V i VI</t>
  </si>
  <si>
    <t>I - IV</t>
  </si>
  <si>
    <t>V - VI</t>
  </si>
  <si>
    <r>
      <t xml:space="preserve">[poz. 53 </t>
    </r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lub poz. 52 </t>
    </r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>]</t>
    </r>
  </si>
  <si>
    <r>
      <t xml:space="preserve">[poz. 49 </t>
    </r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lub poz. 48 </t>
    </r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>]</t>
    </r>
  </si>
  <si>
    <t xml:space="preserve"> 61.</t>
  </si>
  <si>
    <t>[poz. 54 - poz. 55 - poz. 56]</t>
  </si>
  <si>
    <t>[poz.57 x poz. 58]</t>
  </si>
  <si>
    <t xml:space="preserve"> 62. Identyfikator działki lub nr działki, arkusz mapy, miejscowość:</t>
  </si>
  <si>
    <t xml:space="preserve"> 63. Numer księgi wieczystej (zbioru dokumentów)</t>
  </si>
  <si>
    <t xml:space="preserve"> 64. Nazwa Sądu</t>
  </si>
  <si>
    <t>z drzewostanem w wieku do 40 lat.</t>
  </si>
  <si>
    <t>wpisane indywidualnie do rejestru zabytków.</t>
  </si>
  <si>
    <t>użytki ekologiczne.</t>
  </si>
  <si>
    <t xml:space="preserve"> 62.</t>
  </si>
  <si>
    <t xml:space="preserve"> 63.</t>
  </si>
  <si>
    <t xml:space="preserve"> 64.</t>
  </si>
  <si>
    <t xml:space="preserve"> 65.</t>
  </si>
  <si>
    <t xml:space="preserve"> 66.</t>
  </si>
  <si>
    <t xml:space="preserve"> 67.</t>
  </si>
  <si>
    <t xml:space="preserve"> 68.</t>
  </si>
  <si>
    <t>GL</t>
  </si>
  <si>
    <t>GR</t>
  </si>
  <si>
    <t>69. Imię</t>
  </si>
  <si>
    <t>70. Nazwisko</t>
  </si>
  <si>
    <t xml:space="preserve">71. Data wypełnienia deklaracji </t>
  </si>
  <si>
    <t>73. Imię i nazwisko osoby upoważnionej do reprezentowania podatnika</t>
  </si>
  <si>
    <t>74. Podpis</t>
  </si>
  <si>
    <t>75. Imię i nazwisko osoby upoważnionej do reprezentowania współposiadacza</t>
  </si>
  <si>
    <t>76. Podpis</t>
  </si>
  <si>
    <t xml:space="preserve"> 77. Uwagi organu podatkowego</t>
  </si>
  <si>
    <t xml:space="preserve"> 78. Data wpłynięcia deklaracji</t>
  </si>
  <si>
    <t xml:space="preserve"> 79. Podpis przyjmującego deklarację</t>
  </si>
  <si>
    <t xml:space="preserve"> 80. Data sprawdzenia deklaracji</t>
  </si>
  <si>
    <t xml:space="preserve"> 81. Podpis sprawdzającego deklarację</t>
  </si>
  <si>
    <t xml:space="preserve"> 83. Podpis wprowadzającego deklarację</t>
  </si>
  <si>
    <t xml:space="preserve"> 82. Data wprowadzenia deklaracji</t>
  </si>
  <si>
    <t xml:space="preserve"> 116.</t>
  </si>
  <si>
    <t xml:space="preserve"> 117.</t>
  </si>
  <si>
    <t xml:space="preserve"> 119.</t>
  </si>
  <si>
    <t xml:space="preserve"> 120.</t>
  </si>
  <si>
    <t xml:space="preserve"> 121.</t>
  </si>
  <si>
    <t xml:space="preserve"> 122.</t>
  </si>
  <si>
    <t xml:space="preserve"> 123.</t>
  </si>
  <si>
    <t xml:space="preserve"> 124.</t>
  </si>
  <si>
    <t xml:space="preserve"> 125.</t>
  </si>
  <si>
    <t xml:space="preserve"> 126.</t>
  </si>
  <si>
    <t xml:space="preserve"> 127.</t>
  </si>
  <si>
    <t xml:space="preserve"> 128.</t>
  </si>
  <si>
    <t xml:space="preserve"> 129.</t>
  </si>
  <si>
    <t>DN.8. OBJAŚNIENIA</t>
  </si>
  <si>
    <t>DN.9.DANE IDENTYFIKACYJNE OSOBY SPORZĄDZAJĄCEJ DEKLARACJĘ</t>
  </si>
  <si>
    <t>DN.11. ADNOTACJE ORGANU PODATKOWEGO</t>
  </si>
  <si>
    <t>w 50 %, a jeżeli wysokość jest mniejsza niż 1,40 m, powierzchnię tę pomija się.</t>
  </si>
  <si>
    <t>Zwolnienia w podatku rolnym - ZR</t>
  </si>
  <si>
    <t>Informacja o gruntach - GR</t>
  </si>
  <si>
    <t>Zwolnienia w podatku leśnym - ZL</t>
  </si>
  <si>
    <t>Informacja o gruntach - GL</t>
  </si>
  <si>
    <t>GN</t>
  </si>
  <si>
    <t>GN.1. Dane podatnika (właściciela)</t>
  </si>
  <si>
    <t>GN.2.1 Grunty</t>
  </si>
  <si>
    <t>GN.2. IDENTYFIKATORY GEODEZYJNE I KSIĘGI WIECZYSTE</t>
  </si>
  <si>
    <t xml:space="preserve"> 5. Powierzchnia</t>
  </si>
  <si>
    <t xml:space="preserve"> 6. Numer księgi wieczystej (zbioru dokumentów)</t>
  </si>
  <si>
    <t xml:space="preserve"> 7. Nazwa Sądu</t>
  </si>
  <si>
    <t xml:space="preserve"> 4. Identyfikator geodezyjny lub nr działki, arkusz mapy, miejscowość:</t>
  </si>
  <si>
    <t xml:space="preserve"> 9. Powierzchnia</t>
  </si>
  <si>
    <t xml:space="preserve"> 10. Numer księgi wieczystej (zbioru dokumentów)</t>
  </si>
  <si>
    <t xml:space="preserve"> 11. Nazwa Sądu</t>
  </si>
  <si>
    <t>GN.2. IDENTYFIKATORY GEODEZYJNE I KSIĘGI WIECZYSTE C.D.</t>
  </si>
  <si>
    <t>GN.2.1 Budynki lub ich części</t>
  </si>
  <si>
    <t xml:space="preserve"> 8. Identyfikator geodezyjny lub miejscowość, ulica, nr domu, nr lokalu</t>
  </si>
  <si>
    <t xml:space="preserve"> 1. Zał. Nr</t>
  </si>
  <si>
    <t>Jeżeli w  GR.2 zaznaczono kwadrat: Tak</t>
  </si>
  <si>
    <t>Jeżeli w  GR.2 zaznaczono kwadrat: Nie</t>
  </si>
  <si>
    <t>Wymiar podatku rolnego (przed odliczeniami wykazanymi w załączniku ZR)</t>
  </si>
  <si>
    <t>[poz.59 - poz.60]</t>
  </si>
  <si>
    <t>Grunty pod stawami zarybionymi innymi gatunkami ryb oraz grunty pod stawami niezarybionymi.</t>
  </si>
  <si>
    <t>Stawka podatku dla lasów wchodzące w skład rezerwatów przyrody i parków narodowych.</t>
  </si>
  <si>
    <t>Stawka podatku.</t>
  </si>
  <si>
    <t>Wymiar podatku leśnego
(przed odliczeniami wykazanymi w załączniku ZL.</t>
  </si>
  <si>
    <t>Ulgi i zwolnienia w podatku rolnym wykazane w załączniku ZL.</t>
  </si>
  <si>
    <t>Podatek leśny po odliczeniu ulg i zwolnień.</t>
  </si>
  <si>
    <t>Powierzchnia lasów wchodzące w skład rezerwatów przyrody i parków narodowych podlegających opodatkowaniu.</t>
  </si>
  <si>
    <t>Powierzchnia lasów pozostałych  podlegających opodatkowaniu.</t>
  </si>
  <si>
    <t>DR.4. DANE DOTYCZĄCE POŁOŻENIA PRZEDMIOTÓW OPODATKOWANIA</t>
  </si>
  <si>
    <t>ZR - zwolnienia od podatku rolnego</t>
  </si>
  <si>
    <t>ZR.2.1.</t>
  </si>
  <si>
    <t>ZR.2.2.</t>
  </si>
  <si>
    <t>ZR.2.3.</t>
  </si>
  <si>
    <t>ZR.2.3.1.</t>
  </si>
  <si>
    <t>ZR.2.3.2.</t>
  </si>
  <si>
    <t>ZR.2.3.3.</t>
  </si>
  <si>
    <t>ZR.2.4.</t>
  </si>
  <si>
    <t>ZR.2.5.</t>
  </si>
  <si>
    <t>ZR.2.6.</t>
  </si>
  <si>
    <t>ZR.2.7.</t>
  </si>
  <si>
    <t>ZR.2.8.</t>
  </si>
  <si>
    <t>ZR.2.9.</t>
  </si>
  <si>
    <t>ZR.2.10.</t>
  </si>
  <si>
    <t>ZR.2.11.</t>
  </si>
  <si>
    <t>ZR.2.11.1.</t>
  </si>
  <si>
    <t>ZR.2.11.2.</t>
  </si>
  <si>
    <t>ZR.2.11.3.</t>
  </si>
  <si>
    <t>ZR.2.11.4.</t>
  </si>
  <si>
    <t>ZR.2.12.</t>
  </si>
  <si>
    <t>ZR.2.13.</t>
  </si>
  <si>
    <t>ZR.2.14.</t>
  </si>
  <si>
    <t>ZR.2.15.</t>
  </si>
  <si>
    <t>ZR.2.16.</t>
  </si>
  <si>
    <t>ZR.2.17.</t>
  </si>
  <si>
    <t>ZR.2.18.</t>
  </si>
  <si>
    <t>ZR.2.18.1.</t>
  </si>
  <si>
    <t>ZR.2.18.2.</t>
  </si>
  <si>
    <t>ZR.2.18.3.</t>
  </si>
  <si>
    <t>ZR.2.18.4.</t>
  </si>
  <si>
    <t>ZR.2.19.</t>
  </si>
  <si>
    <t>ZR.2.20.</t>
  </si>
  <si>
    <t>ZR.2.21.</t>
  </si>
  <si>
    <t>ZL.2.5.</t>
  </si>
  <si>
    <t>użytki ekologiczne,</t>
  </si>
  <si>
    <t>pozostałe.</t>
  </si>
  <si>
    <t>ZN - zwolnienia od podatku od nieruchomości</t>
  </si>
  <si>
    <t>Załącznik do deklaracji na podatek rolny</t>
  </si>
  <si>
    <t>Załącznik do deklaracji na podatek od nieruchomości</t>
  </si>
  <si>
    <t>Załącznik do deklaracji na podatek leśny</t>
  </si>
  <si>
    <t>GR - informacja o gruntach</t>
  </si>
  <si>
    <t>GL - informacja o gruntach</t>
  </si>
  <si>
    <t>IND</t>
  </si>
  <si>
    <t>Zdefiniowane nazwy</t>
  </si>
  <si>
    <t xml:space="preserve">Sprzedaż detaliczna dywanów, chodników i innych pokryć podłogowych oraz pokryć ściennych prowadzona w wyspecjalizowanych sklepach </t>
  </si>
  <si>
    <t>Nazwy załączników</t>
  </si>
  <si>
    <t>Błędy w deklaracjach</t>
  </si>
  <si>
    <t>txt wyświetlany</t>
  </si>
  <si>
    <t>KLASA PKD</t>
  </si>
  <si>
    <t>WSP.1. Dane podatnika</t>
  </si>
  <si>
    <t>WSP.2. DANE IDENTYFIKACYJNE, ADRES ZAMIESZKANIA I FORMA WŁADANIA</t>
  </si>
  <si>
    <t>WSP.2.1.1 Dane współwłaściciela (współposiadacza)</t>
  </si>
  <si>
    <r>
      <t>WSP.2.1.3 Forma władania</t>
    </r>
    <r>
      <rPr>
        <vertAlign val="superscript"/>
        <sz val="14"/>
        <rFont val="Arial CE"/>
        <charset val="238"/>
      </rPr>
      <t xml:space="preserve"> 1)</t>
    </r>
  </si>
  <si>
    <t>WSP.2.2.1 Dane współwłaściciela (współposiadacza)</t>
  </si>
  <si>
    <t>WSP.2.3.1 Dane współwłaściciela (współposiadacza)</t>
  </si>
  <si>
    <t>WSP.2.4.1 Dane współwłaściciela (współposiadacza)</t>
  </si>
  <si>
    <t>WSP.3. OŚWIADCZENIE I PODPISY PODATNIKÓW / OSÓB REPREZENTUJĄCYCH PODATNIKÓW</t>
  </si>
  <si>
    <t>WSP - współwłaściciele</t>
  </si>
  <si>
    <r>
      <t>WSP.2.2.3 Forma władania</t>
    </r>
    <r>
      <rPr>
        <vertAlign val="superscript"/>
        <sz val="14"/>
        <rFont val="Arial CE"/>
        <charset val="238"/>
      </rPr>
      <t xml:space="preserve"> 1)</t>
    </r>
  </si>
  <si>
    <r>
      <t>WSP.2.3.3 Forma władania</t>
    </r>
    <r>
      <rPr>
        <vertAlign val="superscript"/>
        <sz val="14"/>
        <rFont val="Arial CE"/>
        <charset val="238"/>
      </rPr>
      <t xml:space="preserve"> 1)</t>
    </r>
  </si>
  <si>
    <r>
      <t>WSP.2.4.3 Forma władania</t>
    </r>
    <r>
      <rPr>
        <vertAlign val="superscript"/>
        <sz val="14"/>
        <rFont val="Arial CE"/>
        <charset val="238"/>
      </rPr>
      <t xml:space="preserve"> 1)</t>
    </r>
  </si>
  <si>
    <t xml:space="preserve"> 1. Nazwa i adres organu podatkowego:</t>
  </si>
  <si>
    <t xml:space="preserve"> 7. REGON</t>
  </si>
  <si>
    <t xml:space="preserve"> 8. Miejscowość</t>
  </si>
  <si>
    <t xml:space="preserve"> 9. Ulica</t>
  </si>
  <si>
    <t xml:space="preserve"> 10. Nr domu</t>
  </si>
  <si>
    <t xml:space="preserve"> 11. Nr lokalu</t>
  </si>
  <si>
    <t xml:space="preserve"> 12. Województwo</t>
  </si>
  <si>
    <t xml:space="preserve"> 13. Powiat</t>
  </si>
  <si>
    <t xml:space="preserve"> 14. Gmina</t>
  </si>
  <si>
    <t xml:space="preserve"> 15. Kod pocztowy</t>
  </si>
  <si>
    <t xml:space="preserve"> 16. Poczta</t>
  </si>
  <si>
    <t xml:space="preserve"> 15. Województwo</t>
  </si>
  <si>
    <t xml:space="preserve"> 16. Powiat</t>
  </si>
  <si>
    <t xml:space="preserve"> 17. Gmina</t>
  </si>
  <si>
    <t xml:space="preserve"> 22. Miejscowość</t>
  </si>
  <si>
    <t xml:space="preserve"> 23. Ulica</t>
  </si>
  <si>
    <t xml:space="preserve"> 24. Nr domu</t>
  </si>
  <si>
    <t xml:space="preserve"> 25. Nr lokalu</t>
  </si>
  <si>
    <t xml:space="preserve"> 26. Województwo</t>
  </si>
  <si>
    <t xml:space="preserve"> 27. Powiat</t>
  </si>
  <si>
    <t xml:space="preserve"> 28. Gmina</t>
  </si>
  <si>
    <t xml:space="preserve"> 29. Kod pocztowy</t>
  </si>
  <si>
    <t xml:space="preserve"> 30. Poczta</t>
  </si>
  <si>
    <t xml:space="preserve"> 42. Województwo</t>
  </si>
  <si>
    <t xml:space="preserve"> 43. Powiat</t>
  </si>
  <si>
    <t xml:space="preserve"> 44. Gmina</t>
  </si>
  <si>
    <t xml:space="preserve"> 49. Miejscowość</t>
  </si>
  <si>
    <t xml:space="preserve"> 50. Ulica</t>
  </si>
  <si>
    <t xml:space="preserve"> 51. Nr domu</t>
  </si>
  <si>
    <t xml:space="preserve"> 52. Nr lokalu</t>
  </si>
  <si>
    <t xml:space="preserve"> 53. Województwo</t>
  </si>
  <si>
    <t xml:space="preserve"> 54. Powiat</t>
  </si>
  <si>
    <t xml:space="preserve"> 55. Gmina</t>
  </si>
  <si>
    <t xml:space="preserve"> 56. Kod pocztowy</t>
  </si>
  <si>
    <t xml:space="preserve"> 57. Poczta</t>
  </si>
  <si>
    <t xml:space="preserve"> 69. Województwo</t>
  </si>
  <si>
    <t xml:space="preserve"> 70. Powiat</t>
  </si>
  <si>
    <t xml:space="preserve"> 71. Gmina</t>
  </si>
  <si>
    <t xml:space="preserve"> 76. Miejscowość</t>
  </si>
  <si>
    <t xml:space="preserve"> 77. Ulica</t>
  </si>
  <si>
    <t xml:space="preserve"> 78. Nr domu</t>
  </si>
  <si>
    <t xml:space="preserve"> 79. Nr lokalu</t>
  </si>
  <si>
    <t xml:space="preserve"> 80. Województwo</t>
  </si>
  <si>
    <t xml:space="preserve"> 81. Powiat</t>
  </si>
  <si>
    <t xml:space="preserve"> 82. Gmina</t>
  </si>
  <si>
    <t xml:space="preserve"> 83. Kod pocztowy</t>
  </si>
  <si>
    <t xml:space="preserve"> 84. Poczta</t>
  </si>
  <si>
    <t xml:space="preserve"> 146. Imię</t>
  </si>
  <si>
    <t>do 31 stycznia danego roku podatkowego lub w terminie 14 dni od dnia wystąpienia okoliczności uzasadniających powstanie, wygaśnięcie obowiązku podatkowego lub zdarzenia mającego wpływ na wysokość opodatkowania w danym roku.</t>
  </si>
  <si>
    <t xml:space="preserve"> 75.</t>
  </si>
  <si>
    <t>Forma prawna podatnika: OF</t>
  </si>
  <si>
    <t>Forma prawna podatnika: OP</t>
  </si>
  <si>
    <t>Forma prawna podatnika: Inne</t>
  </si>
  <si>
    <t>4a</t>
  </si>
  <si>
    <t>4b</t>
  </si>
  <si>
    <t>4c</t>
  </si>
  <si>
    <t>Imię nazwisko; nazwa firmy</t>
  </si>
  <si>
    <t>NIP/PESEL</t>
  </si>
  <si>
    <t>19a</t>
  </si>
  <si>
    <t>19b</t>
  </si>
  <si>
    <t>19c</t>
  </si>
  <si>
    <t>wiersz</t>
  </si>
  <si>
    <t>kolumna</t>
  </si>
  <si>
    <t>do 31 stycznia danego roku podatkowego lub w terminie 14 dni od dnia wystąpienia okoliczności uzasadniających powstanie, wygaśnięcie obowiązku podatkowego lub zdarzenia mającego wpływ na wysokość opodatkowania w danym roku. 5)</t>
  </si>
  <si>
    <t>formy</t>
  </si>
  <si>
    <t>władania</t>
  </si>
  <si>
    <t xml:space="preserve"> 4. Forma prawna podatnika: 1)</t>
  </si>
  <si>
    <t xml:space="preserve"> 31. Forma prawna podatnika: 1)</t>
  </si>
  <si>
    <t xml:space="preserve"> 58. Forma prawna podatnika: 1)</t>
  </si>
  <si>
    <t xml:space="preserve"> 85. Forma prawna podatnika: 1)</t>
  </si>
  <si>
    <r>
      <t xml:space="preserve">składać, w terminie do dnia 31 stycznia, organowi podatkowemu właściwemu ze względu na miejsce położenia przedmiotów opodatkowania, deklaracje na podatek od nieruchomości na dany rok podatkowy, sporządzone na formularzu według ustalonego wzoru, a jeżeli obowiązek podatkowy powstał po tym dniu - w terminie 14 dni od dnia zaistnienia okoliczności uzasadniających powstanie tego obowiązku., Art.6.9.1 </t>
    </r>
    <r>
      <rPr>
        <vertAlign val="superscript"/>
        <sz val="10"/>
        <rFont val="Arial CE"/>
        <family val="2"/>
        <charset val="238"/>
      </rPr>
      <t>2)</t>
    </r>
  </si>
  <si>
    <r>
      <t xml:space="preserve">odpowiednio skorygować deklaracje w razie zaistnienia zdarzenia, o którym mowa w ust. 3, w terminie 14 dni od dnia zaistnienia tego zdarzenia, Art.6.9.2 </t>
    </r>
    <r>
      <rPr>
        <vertAlign val="superscript"/>
        <sz val="10"/>
        <rFont val="Arial CE"/>
        <family val="2"/>
        <charset val="238"/>
      </rPr>
      <t>2)</t>
    </r>
  </si>
  <si>
    <r>
      <t xml:space="preserve">wpłacać obliczony w deklaracji podatek od nieruchomości - bez wezwania - na rachunek budżetu właściwej gminy, w ratach proporcjonalnych do czasu trwania obowiązku podatkowego, w terminie do dnia 15 każdego miesiąca, a za styczeń do dnia 31 stycznia, Art.6.9.3 </t>
    </r>
    <r>
      <rPr>
        <vertAlign val="superscript"/>
        <sz val="10"/>
        <rFont val="Arial CE"/>
        <family val="2"/>
        <charset val="238"/>
      </rPr>
      <t>2)</t>
    </r>
  </si>
  <si>
    <r>
      <t xml:space="preserve"> Jeżeli nieruchomość lub obiekt budowlany stanowi współwłasność lub znajduje się w posiadaniu osób fizycznych oraz osób prawnych, jednostek organizacyjnych nieposiadających osobowości prawnej lub spółek nieposiadających osobowości prawnej, z wyjątkiem osób tworzących wspólnotę mieszkaniową, osoby fizyczne składają deklarację na podatek od nieruchomości oraz opłacają podatek na zasadach obowiązujących osoby prawne, Art.6.11 </t>
    </r>
    <r>
      <rPr>
        <vertAlign val="superscript"/>
        <sz val="10"/>
        <rFont val="Arial CE"/>
        <charset val="238"/>
      </rPr>
      <t>2)</t>
    </r>
  </si>
  <si>
    <t>DN.6. RATY PODATKU</t>
  </si>
  <si>
    <t>GN - informacja o gruntach i budynkach.</t>
  </si>
  <si>
    <t xml:space="preserve">kasowanie danych </t>
  </si>
  <si>
    <t>K</t>
  </si>
  <si>
    <t>Informacja o gruntach i budynkach - GN</t>
  </si>
  <si>
    <t xml:space="preserve"> 22. Numer księgi wieczystej (zbioru dokumentów)</t>
  </si>
  <si>
    <t xml:space="preserve"> 21. Identyfikator działki lub nr działki, arkusz mapy, miejscowość:</t>
  </si>
  <si>
    <t>[poz. 12]</t>
  </si>
  <si>
    <t>[poz.14 x poz. 15 + poz.16 x poz. 17]</t>
  </si>
  <si>
    <t>[poz.18 - poz.19]</t>
  </si>
  <si>
    <t xml:space="preserve"> 23. Nazwa Sądu</t>
  </si>
  <si>
    <t>należy wpisać dane z pola nr 8 załącznika GL</t>
  </si>
  <si>
    <t>należy wpisać dane z pola nr 13 załącznika GL</t>
  </si>
  <si>
    <t>zwolnienia GR</t>
  </si>
  <si>
    <t>zwolnienia ZR</t>
  </si>
  <si>
    <t>zwolnienia ZL</t>
  </si>
  <si>
    <t>zwolnienia GL</t>
  </si>
  <si>
    <t>zwolnienia DN_G</t>
  </si>
  <si>
    <t>zwolnienia DN_Budowle</t>
  </si>
  <si>
    <t>zwolnienia DN_Budynki</t>
  </si>
  <si>
    <t>zwolnienia ZN_G</t>
  </si>
  <si>
    <t>zwolnienia ZN_Budynki</t>
  </si>
  <si>
    <t>zwolnienia ZN_Budowle</t>
  </si>
  <si>
    <t>Błędne miejscowości GR</t>
  </si>
  <si>
    <t>sumy</t>
  </si>
  <si>
    <t>kontrolne</t>
  </si>
  <si>
    <t>podatkowe</t>
  </si>
  <si>
    <t>Stawki</t>
  </si>
  <si>
    <t>Błędne miejscowości GL</t>
  </si>
  <si>
    <t>txt uwagi</t>
  </si>
  <si>
    <t xml:space="preserve"> 69.</t>
  </si>
  <si>
    <t xml:space="preserve"> 70.</t>
  </si>
  <si>
    <t xml:space="preserve"> 71.</t>
  </si>
  <si>
    <t xml:space="preserve"> 72.</t>
  </si>
  <si>
    <t xml:space="preserve"> 73.</t>
  </si>
  <si>
    <t xml:space="preserve"> 74.</t>
  </si>
  <si>
    <t xml:space="preserve"> 76.</t>
  </si>
  <si>
    <t>77. Imię</t>
  </si>
  <si>
    <t>78. Nazwisko</t>
  </si>
  <si>
    <t xml:space="preserve">79. Data wypełnienia deklaracji </t>
  </si>
  <si>
    <t>81. Imię i nazwisko osoby upoważnionej do reprezentowania podatnika</t>
  </si>
  <si>
    <t>82. Podpis</t>
  </si>
  <si>
    <t>83. Imię i nazwisko osoby upoważnionej do reprezentowania współposiadacza</t>
  </si>
  <si>
    <t>84. Podpis</t>
  </si>
  <si>
    <t xml:space="preserve"> 85. Uwagi organu podatkowego</t>
  </si>
  <si>
    <t xml:space="preserve"> 86. Data wpłynięcia deklaracji</t>
  </si>
  <si>
    <t xml:space="preserve"> 87. Podpis przyjmującego deklarację</t>
  </si>
  <si>
    <t xml:space="preserve"> 88. Data sprawdzenia deklaracji</t>
  </si>
  <si>
    <t xml:space="preserve"> 89. Podpis sprawdzającego deklarację</t>
  </si>
  <si>
    <t xml:space="preserve"> 90. Data wprowadzenia deklaracji</t>
  </si>
  <si>
    <t xml:space="preserve"> 91. Podpis wprowadzającego deklarację</t>
  </si>
  <si>
    <t>rewitalizacja</t>
  </si>
  <si>
    <t xml:space="preserve"> 77.</t>
  </si>
  <si>
    <t xml:space="preserve"> 78.</t>
  </si>
  <si>
    <t xml:space="preserve"> 79.</t>
  </si>
  <si>
    <t xml:space="preserve"> 80.</t>
  </si>
  <si>
    <t xml:space="preserve"> 81.</t>
  </si>
  <si>
    <t xml:space="preserve"> 82.</t>
  </si>
  <si>
    <t xml:space="preserve"> 83.</t>
  </si>
  <si>
    <t xml:space="preserve"> 84.</t>
  </si>
  <si>
    <t xml:space="preserve"> 85.</t>
  </si>
  <si>
    <t xml:space="preserve"> 86.</t>
  </si>
  <si>
    <t xml:space="preserve"> 87.</t>
  </si>
  <si>
    <t xml:space="preserve"> 88.</t>
  </si>
  <si>
    <t xml:space="preserve"> 89.</t>
  </si>
  <si>
    <t xml:space="preserve"> 90.</t>
  </si>
  <si>
    <t xml:space="preserve"> 91.</t>
  </si>
  <si>
    <t xml:space="preserve"> 92.</t>
  </si>
  <si>
    <t xml:space="preserve"> 93.</t>
  </si>
  <si>
    <t xml:space="preserve"> 94.</t>
  </si>
  <si>
    <t xml:space="preserve"> 96.</t>
  </si>
  <si>
    <t xml:space="preserve"> 97.</t>
  </si>
  <si>
    <t xml:space="preserve"> 98.</t>
  </si>
  <si>
    <t xml:space="preserve"> 99.</t>
  </si>
  <si>
    <t xml:space="preserve"> 100.</t>
  </si>
  <si>
    <t xml:space="preserve"> 101.</t>
  </si>
  <si>
    <t xml:space="preserve"> 102.</t>
  </si>
  <si>
    <t xml:space="preserve"> 103.</t>
  </si>
  <si>
    <t xml:space="preserve"> 104.</t>
  </si>
  <si>
    <t xml:space="preserve"> 105.</t>
  </si>
  <si>
    <t xml:space="preserve"> 106.</t>
  </si>
  <si>
    <t xml:space="preserve"> 107.</t>
  </si>
  <si>
    <t xml:space="preserve"> 108.</t>
  </si>
  <si>
    <t xml:space="preserve"> 109.</t>
  </si>
  <si>
    <t xml:space="preserve"> 110.</t>
  </si>
  <si>
    <t xml:space="preserve"> 111.</t>
  </si>
  <si>
    <t xml:space="preserve"> 112.</t>
  </si>
  <si>
    <t xml:space="preserve"> 113.</t>
  </si>
  <si>
    <t xml:space="preserve"> 115.</t>
  </si>
  <si>
    <t xml:space="preserve"> 130.</t>
  </si>
  <si>
    <t xml:space="preserve"> 131.</t>
  </si>
  <si>
    <t xml:space="preserve"> 132.</t>
  </si>
  <si>
    <t xml:space="preserve"> 133.</t>
  </si>
  <si>
    <r>
      <t xml:space="preserve">Kwota podatku od </t>
    </r>
    <r>
      <rPr>
        <b/>
        <sz val="10"/>
        <rFont val="Arial"/>
        <family val="2"/>
        <charset val="238"/>
      </rPr>
      <t>gruntów</t>
    </r>
    <r>
      <rPr>
        <sz val="10"/>
        <rFont val="Arial"/>
        <family val="2"/>
        <charset val="238"/>
      </rPr>
      <t xml:space="preserve"> (suma pól 51, 55, 59, 63 i 67)</t>
    </r>
  </si>
  <si>
    <r>
      <t xml:space="preserve">Kwota podatku od </t>
    </r>
    <r>
      <rPr>
        <b/>
        <sz val="10"/>
        <rFont val="Arial"/>
        <family val="2"/>
        <charset val="238"/>
      </rPr>
      <t>budynków</t>
    </r>
    <r>
      <rPr>
        <sz val="10"/>
        <rFont val="Arial"/>
        <family val="2"/>
        <charset val="238"/>
      </rPr>
      <t xml:space="preserve"> (suma pól 71, 79, 83, 91,
99 i 107)</t>
    </r>
  </si>
  <si>
    <t>1. związanych z prowadzeniem działalności gospodarczej, bez względu na sposób zakwalifikowania w ewidencji gruntów i budynków,</t>
  </si>
  <si>
    <t>2. pod wodami powierzchniowymi stojącymi lub wodami powierzchniowymi płynącymi jezior i zbiorników sztucznych,</t>
  </si>
  <si>
    <t>1. mieszkalnych,</t>
  </si>
  <si>
    <t>3. zajętych na prowadzenie działalności gospodarczej w zakresie obrotu kwalifikowanym materiałem siewnym,</t>
  </si>
  <si>
    <t>4. związanych z udzielaniem świadczeń zdrowotnych w rozumieniu przepisów o działalności leczniczej, zajętych przez podmioty udzielające tych świadczeń,</t>
  </si>
  <si>
    <t>5. pozostałych, w tym zajętych na prowadzenie odpłatnej statutowej działalności, pożytku publicznego przez organizacje pożytku publicznego,</t>
  </si>
  <si>
    <t xml:space="preserve"> 134.</t>
  </si>
  <si>
    <t xml:space="preserve"> 135.</t>
  </si>
  <si>
    <t xml:space="preserve"> 136.</t>
  </si>
  <si>
    <t xml:space="preserve"> 137.</t>
  </si>
  <si>
    <t xml:space="preserve"> 138.</t>
  </si>
  <si>
    <t xml:space="preserve"> 139.</t>
  </si>
  <si>
    <t xml:space="preserve"> 140.</t>
  </si>
  <si>
    <t xml:space="preserve"> 141.</t>
  </si>
  <si>
    <t xml:space="preserve"> 142.</t>
  </si>
  <si>
    <t xml:space="preserve"> 143.</t>
  </si>
  <si>
    <t xml:space="preserve"> 144.</t>
  </si>
  <si>
    <t xml:space="preserve"> 145.</t>
  </si>
  <si>
    <t xml:space="preserve"> 147. Nazwisko</t>
  </si>
  <si>
    <t xml:space="preserve"> 148. Data wypełnienia deklaracji </t>
  </si>
  <si>
    <t xml:space="preserve"> 150. Imię i nazwisko osoby upoważnionej do reprezentowania podatnika</t>
  </si>
  <si>
    <t xml:space="preserve"> 151. Podpis</t>
  </si>
  <si>
    <t xml:space="preserve"> 152. Imię i nazwisko osoby upoważnionej do reprezentowania współposiadacza</t>
  </si>
  <si>
    <t xml:space="preserve"> 153. Podpis</t>
  </si>
  <si>
    <t xml:space="preserve"> 154. Uwagi organu podatkowego</t>
  </si>
  <si>
    <t xml:space="preserve"> 155. Data wpłynięcia deklaracji</t>
  </si>
  <si>
    <t xml:space="preserve"> 156. Podpis przyjmującego deklarację</t>
  </si>
  <si>
    <t xml:space="preserve"> 157. Data sprawdzenia deklaracji</t>
  </si>
  <si>
    <t xml:space="preserve"> 158. Podpis sprawdzającego deklarację</t>
  </si>
  <si>
    <t xml:space="preserve"> 159. Data wprowadzenia deklaracji</t>
  </si>
  <si>
    <t xml:space="preserve"> 160. Podpis wprowadzającego deklarację</t>
  </si>
  <si>
    <r>
      <t xml:space="preserve">Kwota podatku od </t>
    </r>
    <r>
      <rPr>
        <b/>
        <sz val="10"/>
        <rFont val="Arial"/>
        <family val="2"/>
        <charset val="238"/>
      </rPr>
      <t>budowli</t>
    </r>
    <r>
      <rPr>
        <sz val="10"/>
        <rFont val="Arial"/>
        <family val="2"/>
        <charset val="238"/>
      </rPr>
      <t xml:space="preserve"> (suma pól 115 i 119)</t>
    </r>
  </si>
  <si>
    <t>ZR.2. Zwolnienia w podatku rolnym.</t>
  </si>
  <si>
    <t>ZL.2. Zwolnienia w podatku leśnym.</t>
  </si>
  <si>
    <t>ZN.2. Zwolnienia w podatku od nieruchomości.</t>
  </si>
  <si>
    <t>grunty i budynki lub ich części, stanowiące własność gminy, z wyjątkiem zajętych na działalność gospodarczą lub będących w posiadaniu innych niż gmina jednostek sektora finansów publicznych oraz pozostałych podmiotów</t>
  </si>
  <si>
    <t>B</t>
  </si>
  <si>
    <t>A</t>
  </si>
  <si>
    <t>C</t>
  </si>
  <si>
    <t>Uwaga dotyczy pól : 72, 73, 84, 85, 92, 93, 100, 101, 108, 109.</t>
  </si>
  <si>
    <t>Grunty rolne zabudowane  Br, Br-R, Br-Ł, Br-Ps</t>
  </si>
  <si>
    <r>
      <t xml:space="preserve">[suma poz.17, 19, 29, 31, 33, 37, 41 i 45 </t>
    </r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
lub suma poz.16, 18, 28, 30, 32, 36, 40 i 44 </t>
    </r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>]</t>
    </r>
  </si>
  <si>
    <t>4. pozostałych, w tym zajętych na prowadzenie odpłatnej statutowej działalności pożytku publicznego przez organizacje pożytku publicznego,</t>
  </si>
  <si>
    <t>5. niezabudowanych objętych obszarem rewitalizacji, o którym mowa w ustawie z dnia 9 października 2015 r. o rewitalizacji (Dz. U. poz. 1777), i położonych na terenach, dla których miejscowy plan zagospodarowania przestrzennego przewiduje przeznaczenie pod zabudowę mieszkaniową, usługową albo zabudowę o przeznaczeniu mieszanym obejmującym wyłącznie te rodzaje zabudowy, jeżeli od dnia wejścia w życie tego planu w odniesieniu do tych gruntów upłynął okres 4 lat, a w tym czasie nie zakończono budowy zgodnie z przepisami prawa budowlanego,</t>
  </si>
  <si>
    <t>Krotność miejscowości w:</t>
  </si>
  <si>
    <t>DN.10. PODPISY PODATNIKÓW/ OSÓB REPREZENTUJĄCYCH PODATNIKÓW</t>
  </si>
  <si>
    <t>DL.10. PODPISY PODATNIKÓW/ OSÓB REPREZENTUJĄCYCH PODATNIKÓW</t>
  </si>
  <si>
    <t>DR.10. PODPISY PODATNIKÓW/ OSÓB REPREZENTUJĄCYCH PODATNIKÓW</t>
  </si>
  <si>
    <t>W przypadku gdy kwota podatku nie przekracza 100 zł, podatek jest płatny jednorazowo w terminie płatności pierwszej raty.</t>
  </si>
  <si>
    <t>6.</t>
  </si>
  <si>
    <t>ZAŁĄCZNIK NALEŻY WYPEŁNIAĆ  NA MASZYNIE, KOMPUTEROWO LUB RĘCZNIE,
DUŻYMI, DRUKOWANYMI LITERAMI</t>
  </si>
  <si>
    <t>GL.2. DANE O GRUNTACH</t>
  </si>
  <si>
    <t>Pouczenie.  Za podanie nieprawdy lub zatajenie prawdy i przez to narażenie podatku na uszczuplenie grozi odpowiedzialność przewidziana
                       w Kodeksie karnym skarbowym.</t>
  </si>
  <si>
    <t>Błędy DR</t>
  </si>
  <si>
    <t>Błędy DL</t>
  </si>
  <si>
    <t>Błędy DN</t>
  </si>
  <si>
    <t>w polu 4 deklaracji nie wybrano formy prawnej podatnika,</t>
  </si>
  <si>
    <t>w polu 19 deklaracji nie wybrano formy prawnej współwłaściciela (współposiadacza),</t>
  </si>
  <si>
    <t>Lasów wchodzących w skład rezerwatów przyrody i parków narodowych
(pole. 48)</t>
  </si>
  <si>
    <t>Lasy pozostałe 
(pole. 49)</t>
  </si>
  <si>
    <t>Podatek leśny po odliczeniu ulg i zwolnień
(pole. 50)</t>
  </si>
  <si>
    <t>Błędy GR</t>
  </si>
  <si>
    <t>Błędy GL</t>
  </si>
  <si>
    <t>Błędy GN</t>
  </si>
  <si>
    <t>Błędy ZR</t>
  </si>
  <si>
    <t>Błędy ZL</t>
  </si>
  <si>
    <t>Błędy ZN</t>
  </si>
  <si>
    <t>Błędy WSP</t>
  </si>
  <si>
    <t>Błędy IN</t>
  </si>
  <si>
    <t>Błędy GRLN</t>
  </si>
  <si>
    <t>Błędy IN.D</t>
  </si>
  <si>
    <t xml:space="preserve"> 3. PESEL/NIP</t>
  </si>
  <si>
    <t xml:space="preserve"> 5. PESEL/NIP</t>
  </si>
  <si>
    <t xml:space="preserve"> 6. Nazwisko</t>
  </si>
  <si>
    <t xml:space="preserve"> 7. Imię</t>
  </si>
  <si>
    <t xml:space="preserve"> 8. Drugie imię</t>
  </si>
  <si>
    <t xml:space="preserve"> 9. Kod pocztowy</t>
  </si>
  <si>
    <t xml:space="preserve"> 10. Miejscowość</t>
  </si>
  <si>
    <t xml:space="preserve"> 11. Ulica</t>
  </si>
  <si>
    <t xml:space="preserve"> 12. Nr domu</t>
  </si>
  <si>
    <t xml:space="preserve"> 13. Nr lokalu</t>
  </si>
  <si>
    <t xml:space="preserve"> 14. Poczta</t>
  </si>
  <si>
    <t xml:space="preserve"> 18. Data urodzenia</t>
  </si>
  <si>
    <t xml:space="preserve"> 19. Imię ojca</t>
  </si>
  <si>
    <t xml:space="preserve"> 20. Imię matki</t>
  </si>
  <si>
    <t xml:space="preserve"> 32. PESEL/NIP</t>
  </si>
  <si>
    <t xml:space="preserve"> 33. Nazwisko</t>
  </si>
  <si>
    <t xml:space="preserve"> 34. Imię</t>
  </si>
  <si>
    <t xml:space="preserve"> 35. Drugie imię</t>
  </si>
  <si>
    <t xml:space="preserve"> 36. Kod pocztowy</t>
  </si>
  <si>
    <t xml:space="preserve"> 37. Miejscowość</t>
  </si>
  <si>
    <t xml:space="preserve"> 38. Ulica</t>
  </si>
  <si>
    <t xml:space="preserve"> 39. Nr domu</t>
  </si>
  <si>
    <t xml:space="preserve"> 40. Nr lokalu</t>
  </si>
  <si>
    <t xml:space="preserve"> 41. Poczta</t>
  </si>
  <si>
    <t xml:space="preserve"> 45. Data urodzenia</t>
  </si>
  <si>
    <t xml:space="preserve"> 46. Imię ojca</t>
  </si>
  <si>
    <t xml:space="preserve"> 47. Imię matki</t>
  </si>
  <si>
    <t xml:space="preserve"> 59. PESEL/NIP</t>
  </si>
  <si>
    <t xml:space="preserve"> 60. Nazwisko</t>
  </si>
  <si>
    <t xml:space="preserve"> 61. Imię</t>
  </si>
  <si>
    <t xml:space="preserve"> 62. Drugie imię</t>
  </si>
  <si>
    <t xml:space="preserve"> 63. Kod pocztowy</t>
  </si>
  <si>
    <t xml:space="preserve"> 64. Miejscowość</t>
  </si>
  <si>
    <t xml:space="preserve"> 65. Ulica</t>
  </si>
  <si>
    <t xml:space="preserve"> 66. Nr domu</t>
  </si>
  <si>
    <t xml:space="preserve"> 67. Nr lokalu</t>
  </si>
  <si>
    <t xml:space="preserve"> 68. Poczta</t>
  </si>
  <si>
    <t xml:space="preserve"> 72. Data urodzenia</t>
  </si>
  <si>
    <t xml:space="preserve"> 73. Imię ojca</t>
  </si>
  <si>
    <t xml:space="preserve"> 74. Imię matki</t>
  </si>
  <si>
    <t xml:space="preserve"> 86. PESEL/NIP</t>
  </si>
  <si>
    <t xml:space="preserve"> 87. Nazwisko</t>
  </si>
  <si>
    <t xml:space="preserve"> 88. Imię</t>
  </si>
  <si>
    <t xml:space="preserve"> 89. Drugie imię</t>
  </si>
  <si>
    <t xml:space="preserve"> 90. Kod pocztowy</t>
  </si>
  <si>
    <t xml:space="preserve"> 91. Miejscowość</t>
  </si>
  <si>
    <t xml:space="preserve"> 92. Ulica</t>
  </si>
  <si>
    <t xml:space="preserve"> 93. Nr domu</t>
  </si>
  <si>
    <t xml:space="preserve"> 94. Nr lokalu</t>
  </si>
  <si>
    <t xml:space="preserve"> 95. Poczta</t>
  </si>
  <si>
    <t xml:space="preserve"> 96. Województwo</t>
  </si>
  <si>
    <t xml:space="preserve"> 97. Powiat</t>
  </si>
  <si>
    <t xml:space="preserve"> 98. Gmina</t>
  </si>
  <si>
    <t xml:space="preserve"> 99. Data urodzenia</t>
  </si>
  <si>
    <t xml:space="preserve"> 100. Imię ojca</t>
  </si>
  <si>
    <t xml:space="preserve"> 101. Imię matki</t>
  </si>
  <si>
    <t xml:space="preserve"> 103. Miejscowość</t>
  </si>
  <si>
    <t xml:space="preserve"> 104. Ulica</t>
  </si>
  <si>
    <t xml:space="preserve"> 105. Nr domu</t>
  </si>
  <si>
    <t xml:space="preserve"> 106. Nr lokalu</t>
  </si>
  <si>
    <t xml:space="preserve"> 107. Województwo</t>
  </si>
  <si>
    <t xml:space="preserve"> 108. Powiat</t>
  </si>
  <si>
    <t xml:space="preserve"> 109. Gmina</t>
  </si>
  <si>
    <t xml:space="preserve"> 110. Kod pocztowy</t>
  </si>
  <si>
    <t xml:space="preserve"> 111. Poczta</t>
  </si>
  <si>
    <t xml:space="preserve"> 112. Data wypełnienia
        informacji.</t>
  </si>
  <si>
    <t xml:space="preserve"> 113. Nazwisko</t>
  </si>
  <si>
    <t xml:space="preserve"> 114. Imię</t>
  </si>
  <si>
    <t xml:space="preserve"> 115. Podpis (WSP.2.1)</t>
  </si>
  <si>
    <t xml:space="preserve"> 116. Nazwisko</t>
  </si>
  <si>
    <t xml:space="preserve"> 117. Imię</t>
  </si>
  <si>
    <t xml:space="preserve"> 118. Podpis (WSP.2.2)</t>
  </si>
  <si>
    <t xml:space="preserve"> 119. Nazwisko</t>
  </si>
  <si>
    <t xml:space="preserve"> 120. Imię</t>
  </si>
  <si>
    <t xml:space="preserve"> 121. Podpis (WSP.2.3)</t>
  </si>
  <si>
    <t xml:space="preserve"> 122. Nazwisko</t>
  </si>
  <si>
    <t xml:space="preserve"> 123. Imię</t>
  </si>
  <si>
    <t xml:space="preserve"> 124. Podpis (WSP.2.4)</t>
  </si>
  <si>
    <t>DL.2. DANE IDENTYFIKACYJNE I ADRES</t>
  </si>
  <si>
    <t>Ulgi i zwolnienia od podatku rolnego wykazane w załączniku ZR</t>
  </si>
  <si>
    <t>w załączniku GR należy zaznaczyć czy posiadane grunty wchodzą w skład gospodarstwa rolnego, czy nie,</t>
  </si>
  <si>
    <t>łączna kwota podatku jest różna od sumy rat podatków,</t>
  </si>
  <si>
    <t>(wpisać 50% powierzchni)</t>
  </si>
  <si>
    <t xml:space="preserve"> 2. Cel złożenia formularza:</t>
  </si>
  <si>
    <t xml:space="preserve"> 3. Data obowiązywania deklaracji lub korekty deklaracji:</t>
  </si>
  <si>
    <t xml:space="preserve"> 4. Forma prawna podatnika:</t>
  </si>
  <si>
    <t xml:space="preserve"> 6. NIP/PESEL</t>
  </si>
  <si>
    <t xml:space="preserve"> 19. Forma prawna podatnika:</t>
  </si>
  <si>
    <t xml:space="preserve"> 21. NIP/PESEL</t>
  </si>
  <si>
    <t xml:space="preserve"> 22. REGON</t>
  </si>
  <si>
    <t xml:space="preserve"> 23. Miejscowość</t>
  </si>
  <si>
    <t xml:space="preserve"> 24. Ulica</t>
  </si>
  <si>
    <t xml:space="preserve"> 25. Nr domu</t>
  </si>
  <si>
    <t xml:space="preserve"> 26. Nr lokalu</t>
  </si>
  <si>
    <t xml:space="preserve"> 27. Województwo</t>
  </si>
  <si>
    <t xml:space="preserve"> 28. Powiat</t>
  </si>
  <si>
    <t xml:space="preserve"> 29. Gmina</t>
  </si>
  <si>
    <t xml:space="preserve"> 30. Kod pocztowy</t>
  </si>
  <si>
    <t xml:space="preserve"> 31. Poczta</t>
  </si>
  <si>
    <t xml:space="preserve"> 95.</t>
  </si>
  <si>
    <t>Łączna Liczba błędów w deklaracjach</t>
  </si>
  <si>
    <t>data obowiązywania deklaracji lub korekty deklaracji w polu nr 3 nie została wpisana lub wpisano ją w niewłaściwym formacie,</t>
  </si>
  <si>
    <t xml:space="preserve">w polu 2 deklaracji powinna być zaznaczona deklaracja i wpisana data obowiązywania lub zaznaczona korekta i wpisany nr korekty oraz data obowiązywania, </t>
  </si>
  <si>
    <t>łączna liczba obwiązywania deklaracji i wszystkich korekt nie może być mniejsza od 1 oraz większa od 12,</t>
  </si>
  <si>
    <t>w deklaracji wielokrotnie wykazana została w ta sama miejscowość,</t>
  </si>
  <si>
    <t>!!! APLIKACJA STWORZONA DLA PROGRAMU MICROSOFT EXCEL !!!
!!! Z INNYMI PROGRAMAMI MOŻE DZIAŁAĆ NIEPRAWIDŁOWO !!!.</t>
  </si>
  <si>
    <t>Aby formularz mógł w pełni funkcjonować należy włączyć obsługę makr.</t>
  </si>
  <si>
    <t>W tym celu należy:</t>
  </si>
  <si>
    <t>dla programu Excel w wersji 2007 i nowszej należy na wyświetlonym powyżej pasku "Ostrzeżenie o zabezpieczeniach" nacisnąć [Opcje] a następnie wybrać "włącz tę zawartość",</t>
  </si>
  <si>
    <t>grunty stanowiące działki przyzagrodowe członków rolniczych spółdzielni produkcyjnych, którzy:</t>
  </si>
  <si>
    <t>GL.4. IDENTYFIKATORY GEODEZYJNE DZIAŁEK I KSIĘGI WIECZYSTE</t>
  </si>
  <si>
    <t>z drzewostanem w wieku
do 40 lat,</t>
  </si>
  <si>
    <t>wpisane indywidualnie
do rejestru zabytków,</t>
  </si>
  <si>
    <t>przedsiębiorców o statusie centrum badawczo-rozwojowego uzyskanym na zasadach określonych w przepisach
o niektórych formach wspierania działalności innowacyjnej, w odniesieniu do przedmiotów opodatkowania zajętych na cele pro-wadzonych badań i prac rozwojowych.</t>
  </si>
  <si>
    <t>grunty przeznaczone na utworzenie nowego gospodarstwa rolnego lub powiększenie już istniejącego do powierzchni
nieprzekraczającej 100 ha:</t>
  </si>
  <si>
    <t>grunty gospodarstw rolnych otrzymane w drodze wymiany lub scalenia - na 1 rok następujący po roku,
w którym dokonano wymiany lub scalenia gruntów;</t>
  </si>
  <si>
    <t>publiczne i niepubliczne jednostki organizacyjne objęte systemem oświaty oraz prowadzące je organy,
w zakresie gruntów zajętych na działalność oświatową;</t>
  </si>
  <si>
    <t>prowadzących zakłady pracy chronionej spełniające warunek, o którym mowa w art. 28 ust. 1 pkt 1 lit. b ustawy z dnia 27 sierpnia 1997 r. o rehabilitacji zawodowej i społecznej oraz zatrudnianiu osób niepełnosprawnych
(Dz. U. z 2011 r. Nr 127, poz. 721, z późn. zm.), lub zakłady aktywności zawodowej - w zakresie gruntów zgłoszonych wojewodzie, jeżeli zgłoszenie zostało potwierdzone decyzją w sprawie przyznania statusu zakładu pracy chronionej lub zakładu aktywności zawodowej albo zaświadczeniem - zajętych na prowadzenie tego zakładu, z wyjątkiem gruntów znajdujących się w posiadaniu zależnym podmiotów niebędących prowadzącymi zakłady pracy chronionej spełniające warunek, o którym mowa w art. 28 ust. 1 pkt 1 lit. b ustawy z dnia
27 sierpnia 1997 r. o rehabilitacji zawodowej i społecznej oraz zatrudnianiu osób niepełnosprawnych lub zakłady aktywności zawodowej;</t>
  </si>
  <si>
    <t>przedsiębiorców o statusie centrum badawczo-rozwojowego uzyskanym na zasadach określonych
w przepisach o niektórych formach wspierania działalności innowacyjnej, w odniesieniu do przedmiotów opodatkowania zajętych na cele prowadzonych badań i prac rozwojowych;</t>
  </si>
  <si>
    <t>114.</t>
  </si>
  <si>
    <t>118.</t>
  </si>
  <si>
    <t>Info_koniec</t>
  </si>
  <si>
    <t>Raty podatku.</t>
  </si>
  <si>
    <t>Zgodnie z art.6 ust.1 pkt.11a ustawy jeżeli kwota podatku nie przekracza 100 zł, podatek jest płatny jednorazowo w terminie płatności pierwszej raty.</t>
  </si>
  <si>
    <t>W razie problemów z aplikacją proszę o informację pod nr tel. 077/418 26 07 lub adres podatki@kluczbork.pl - w miarę naszych możliwości postaramy się poprawić wszelkie nieprawidłowości.
Druki do ręcznego wypełnienia w formacie PDF znajdują się stronie www.kluczbork.eu w zakładce podatki i opłaty.</t>
  </si>
  <si>
    <t>Informacja o ważniejszych zmianach dotyczących prawidłowego wypełnienia deklaracji wyświetli się po otwarciu arkusza z deklaracją. Jeżeli nie chcecie Państwo aby informacja była wyświetlana za każdym razem gdy przejdziecie do konkretnego arkusza, to należy
w dolnym lewym rogu informacji zaznaczyć pole  -  [Nie pokazuj ponownie].</t>
  </si>
  <si>
    <t>NIP_IN_1</t>
  </si>
  <si>
    <t>PESEL_IN_1</t>
  </si>
  <si>
    <t>NIP / PESEL podatnika zawiera błąd</t>
  </si>
  <si>
    <t>NIP / PESEL współwłaściciela zawiera błąd</t>
  </si>
  <si>
    <t>NIP_IN_2</t>
  </si>
  <si>
    <t>PESEL_IN_2</t>
  </si>
  <si>
    <t>NIP_WSP_1</t>
  </si>
  <si>
    <t>PESEL_WSP_1</t>
  </si>
  <si>
    <t>NIP / PESEL osoby wykazanej w WSP.2.1.1 zawiera błąd</t>
  </si>
  <si>
    <t>NIP_WSP_2</t>
  </si>
  <si>
    <t>PESEL_WSP_2</t>
  </si>
  <si>
    <t>NIP_WSP_3</t>
  </si>
  <si>
    <t>PESEL_WSP_3</t>
  </si>
  <si>
    <t>NIP_WSP_4</t>
  </si>
  <si>
    <t>PESEL_WSP_4</t>
  </si>
  <si>
    <t>NIP / PESEL osoby wykazanej w WSP.2.2.1 zawiera błąd</t>
  </si>
  <si>
    <t>NIP / PESEL osoby wykazanej w WSP.2.3.1 zawiera błąd</t>
  </si>
  <si>
    <t>NIP / PESEL osoby wykazanej w WSP.2.4.1 zawiera błąd</t>
  </si>
  <si>
    <t>Nie wybrano formy prawnej osoby wykazanej w WSP.2.1.1</t>
  </si>
  <si>
    <t>Nie wybrano formy prawnej osoby wykazanej w WSP.2.2.1</t>
  </si>
  <si>
    <t>Nie wybrano formy prawnej osoby wykazanej w WSP.2.3.1</t>
  </si>
  <si>
    <t>Nie wybrano formy prawnej osoby wykazanej w WSP.2.4.1</t>
  </si>
  <si>
    <t>W razie problemów z uruchomieniem obsługi makr, na stronie internetowej, z której pobrana została niniejsza deklaracja znajduje się instrukcja włączania obsługi makr dla programu Excel.</t>
  </si>
  <si>
    <t>Osoby prawne, jednostki organizacyjne oraz spółki niemające osobowości prawnej, jednostki organizacyjne  Krajowego Ośrodka Wsparcia Rolnictwa, a także jednostki organizacyjne Państwowego Gospodarstwa Leśnego Lasy Państwowe są obowiązane: Art.6.9 2)</t>
  </si>
  <si>
    <t>od osób prawnych, jednostek organizacyjnych, w tym spółek nieposiadających
osobowości prawnej, jednostek organizacyjnych  Krajowego Ośrodka Wsparcia Rolnictwa oraz  jednostek organizacyjnych Lasów Państwowych.</t>
  </si>
  <si>
    <t>ustawa z dnia 15 listopada 1984r. o podatku rolnym (Dz.U. z 2016r. poz.617 z późniejszymi zmianami).</t>
  </si>
  <si>
    <r>
      <t>Dane dotyczące podstawy opodatkowania podaje się na podstawie rejestru gruntów z dokładnością do 0,0001ha (1m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), a </t>
    </r>
    <r>
      <rPr>
        <b/>
        <sz val="10"/>
        <rFont val="Arial CE"/>
        <charset val="238"/>
      </rPr>
      <t>łączną kwotę podatku</t>
    </r>
    <r>
      <rPr>
        <sz val="10"/>
        <rFont val="Arial CE"/>
        <family val="2"/>
        <charset val="238"/>
      </rPr>
      <t xml:space="preserve"> w zaokrągleniu do 1,00 zł.</t>
    </r>
  </si>
  <si>
    <t>ustawa z dnia 12 stycznia 1991r. o podatkach i opłatach lokalnych (Dz.U. z 2016r. poz.716 z późniejszymi zmianami).</t>
  </si>
  <si>
    <t>ustawa z dnia 30 października 2002r. o podatku leśnym (Dz.U. z 2016r. poz.374 z późniejszymi zmianami).</t>
  </si>
  <si>
    <t>art. 81 §2 ustawy z dnia 29 sierpnia 1997r Ordynacja podatkowa (Dz.U. z 2017 poz.201 z późniejszymi zmianami).</t>
  </si>
  <si>
    <t>grunty, budynki i budowle wchodzące w skład infrastruktury kolejowej w rozumieniu przepisów o transporcie kolejowym, która: jest udostępniana przewoźnikom kolejowym lub jest wykorzystywana do przewozu osób, lub tworzy linie kolejowe o szerokości torów większej niż 1435 mm;</t>
  </si>
  <si>
    <t>grunty, budynki i budowle pozostałe po likwidacji linii kolejowych lub ich odcinków - do czasu przeniesienia ich własności lub prawa użytkowania wieczystego - nie dłużej jednak niż przez 3 lata od pierwszego dnia miesiąca następującego po miesiącu, w którym stała się ostateczna decyzja lub weszło w życie rozporządzenie, wyrażające zgodę na likwidację linii lub ich odcinków, wydane w trybie przewidzianym w przepisach o transporcie kolejowym - z wyjątkiem zajętych na działalność inną niż działalność, o której mowa w przepisach o transporcie kolejowym;</t>
  </si>
  <si>
    <t>grunty, budynki lub ich części zajęte wyłącznie na potrzeby prowadzenia przez stowarzyszenia statutowej działalności wśród dzieci i młodzieży w zakresie oświaty, wychowania, nauki i techniki, kultury fizycznej i sportu, z wyjątkiem wykorzystywanych do prowadzenia działalności gospodarczej, oraz grunty zajęte trwale na obozowiska i bazy wypoczynkowe dzieci i młodzieży;</t>
  </si>
  <si>
    <t>będące własnością Skarbu Państwa:</t>
  </si>
  <si>
    <t>położone na terenie rodzinnego ogrodu działkowego: grunty, altany działkowe i obiekty gospodarcze o powierzchni zabudowy do 35 m2 oraz budynki stanowiące infrastrukturę ogrodową, w rozumieniu ustawy z dnia 13 grudnia 2013 r. o rodzinnych ogrodach działkowych (Dz. U. z 2014 r. poz. 40 oraz z 2015 r. poz. 528), z wyjątkiem zajętych na prowadzenie działalności gospodarczej;</t>
  </si>
  <si>
    <t>budynki i budowle zajęte przez grupę producentów rolnych wpisaną do rejestru tych grup, wykorzystywane wyłącznie na prowadzenie działalności w zakresie sprzedaży produktów lub grup produktów wytworzonych w gospodarstwach członków grupy lub w zakresie określonym w art. 4 ust. 2 ustawy z dnia 15 września 2000 r. o grupach producentów rolnych i ich związkach oraz o zmianie innych ustaw (Dz. U. poz. 983, z późn. zm.), zgodnie z jej aktem założycielskim;</t>
  </si>
  <si>
    <t>nieruchomości lub ich części zajęte na prowadzenie nieodpłatnej statutowej działalności pożytku publicznego przez organizacje pożytku publicznego;</t>
  </si>
  <si>
    <t>instytuty naukowe i pomocnicze jednostki naukowe Polskiej Akademii Nauk, w odniesieniu do nieruchomości lub ich części, które są niezbędne do realizacji zadań, o których mowa w art. 2 ustawy z dnia 30 kwietnia 2010 r. o Polskiej Akademii Nauk (Dz. U. z 2016 r. poz. 572); zwolnienie nie dotyczy przedmiotów opodatkowania zajętych na działalność gospodarczą;</t>
  </si>
  <si>
    <t>prowadzących zakłady pracy chronionej spełniające warunek, o którym mowa w art. 28 ust. 1 pkt 1 lit. b ustawy z dnia 27 sierpnia 1997 r. o rehabilitacji zawodowej i społecznej oraz zatrudnianiu osób niepełnosprawnych (Dz. U. z 2011 r. poz. 721, z późn. zm.), lub zakłady aktywności zawodowej w zakresie przedmiotów opodatkowania zgłoszonych wojewodzie, jeżeli zgłoszenie zostało potwierdzone decyzją w sprawie przyznania statusu zakładu pracy chronionej lub zakładu aktywności zawodowej albo zaświadczeniem - zajętych na prowadzenie tego zakładu, z wyjątkiem przedmiotów opodatkowania znajdujących się w posiadaniu zależnym podmiotów niebędących prowadzącymi zakłady pracy chronionej spełniające warunek, o którym mowa w art. 28 ust. 1 pkt 1 lit. b ustawy z dnia 27 sierpnia 1997 r. o rehabilitacji zawodowej i społecznej oraz zatrudnianiu osób niepełnosprawnych lub zakłady aktywności zawodowej;</t>
  </si>
  <si>
    <t>ulgi i zwolnienia podatkowe w zakresie podatków i opłat lokalnych przyznane kościołom i związkom wyznaniowym</t>
  </si>
  <si>
    <t>grunty stanowiące działki przyzagrodowe członków rolniczych spółdzielni produkcyjnych, którzy spełniają jeden z warunków: osiągnęli wiek emerytalny, są inwalidami zaliczonymi do I albo II grupy, są niepełnosprawnymi o znacznym lub umiarkowanym stopniu niepełnosprawności, są osobami całkowicie niezdolnymi do pracy w gospodarstwie rolnym albo niezdolnymi do samodzielnej egzystencji;</t>
  </si>
  <si>
    <t>grunty zajęte pod sztuczne zbiorniki wodne, z wyjątkiem gruntów przekazanych w posiadanie innym podmiotom niż wymienione w art. 217 ustawy z dnia 18 lipca 2001 r. - Prawo wodne (Dz. U. z 2015 r. poz. 469z późn.zm.);</t>
  </si>
  <si>
    <t>prowadzących zakłady pracy chronionej spełniające warunek, o którym mowa w art. 28 ust. 1 pkt 1 lit. b ustawy z dnia 27 sierpnia 1997 r. o rehabilitacji zawodowej i społecznej oraz zatrudnianiu osób niepełnosprawnych (Dz. U. z 2011 r. poz. 721, z późn. zm.), lub zakłady aktywności zawodowej w zakresie lasów wymienionych w decyzji w sprawie przyznania statusu zakładu pracy chronionej lub zakładu aktywności zawodowej lub zgłoszonych wojewodzie - zajętych na prowadzenie tego zakładu, z wyłączeniem lasów, które znajdują się w posiadaniu zależnym podmiotów niebędących prowadzącymi zakłady pracy chronionej spełniające warunek, o którym mowa w art. 28 ust. 1 pkt 1 lit. b ustawy z dnia 27 sierpnia 1997 r. o rehabilitacji zawodowej i społecznej oraz zatrudnianiu osób niepełnosprawnych lub zakłady aktywności zawodowej;</t>
  </si>
  <si>
    <t>Krajowy Zasób Nieruchomości, w zakresie nieruchomości wchodzących w skład Zasobu Nieruchomości, o którym mowa w ustawie z dnia 20 lipca 2017 r. o Krajowym Zasobie Nieruchomości (Dz. U. poz. 1529).</t>
  </si>
  <si>
    <t>W przypadku niezapłacenia w obowiązującym terminie kwoty podatku wynikającej z niniejszej deklaracji lub wpłacenia jej w niepełnej wysokości,
niniejsza deklaracja stanowi podstawę do wystawienia tytułu wykonawczego, zgodnie z przepisami ustawy z dnia 17 czerwca 1966 r. 
o postępowaniu egzekucyjnym w administracji (Dz.U. z 2017r. poz. 1201, z późn. zm.).</t>
  </si>
  <si>
    <t>W przypadku gdy osobie fizycznej nie nadano numeru ewidencyjnego PESEL, poza imionami i nazwiskiem należy wpisać datę urodzenia oraz imiona rodziców podatnika</t>
  </si>
  <si>
    <t>wypełnienie pola nie jest obowiązkowe</t>
  </si>
  <si>
    <t xml:space="preserve"> DN.7. DODATKOWE INFORMACJE</t>
  </si>
  <si>
    <t xml:space="preserve"> DL.7. DODATKOWE INFORMACJE</t>
  </si>
  <si>
    <t xml:space="preserve"> DR.7. DODATKOWE INFORMACJE</t>
  </si>
  <si>
    <t>WSP.2.1.2. Adres do doręczeń w kraju (wypełnić gdy jest inny niż powyżej)</t>
  </si>
  <si>
    <t>WSP.2.2.2. Adres do doręczeń w kraju (wypełnić gdy jest inny niż powyżej)</t>
  </si>
  <si>
    <t>WSP.2.3.2. Adres do doręczeń w kraju (wypełnić gdy jest inny niż powyżej)</t>
  </si>
  <si>
    <t>WSP.2.4.2. Adres do doręczeń w kraju (wypełnić gdy jest inny niż powyżej)</t>
  </si>
  <si>
    <t>Informacja o nieruchomościach położonych na terenie</t>
  </si>
  <si>
    <t>Gminy Kluczbork</t>
  </si>
  <si>
    <t>(WYPEŁNIAJĄ OSOBY FIZYCZNE)</t>
  </si>
  <si>
    <t>Termin składania informacji:</t>
  </si>
  <si>
    <t>14 dni od dnia wystąpienia okoliczności uzasadniających powstanie, wygaśnięcie obowiązku podatkowego lub zdarzenia mającego wpływ na wysokość opodatkowania w danym roku</t>
  </si>
  <si>
    <t>IN.1. MIEJSCE I CEL SKŁADANIA INFORMACJI</t>
  </si>
  <si>
    <t>Burmistrz Miasta Kluczborka, ul. Katowicka 1, 46 - 200 Kluczbork</t>
  </si>
  <si>
    <t>IN.2. DANE IDENTYFIKACYJNE I ADRES ZAMIESZKANIA</t>
  </si>
  <si>
    <t>IN.2.1. Dane podatnika</t>
  </si>
  <si>
    <t xml:space="preserve"> 2. PESEL/NIP</t>
  </si>
  <si>
    <t xml:space="preserve"> 3. Nazwisko</t>
  </si>
  <si>
    <t xml:space="preserve"> 4. Imię</t>
  </si>
  <si>
    <t xml:space="preserve"> 5. Drugie imię</t>
  </si>
  <si>
    <t xml:space="preserve"> 6. Kod pocztowy</t>
  </si>
  <si>
    <t xml:space="preserve"> 7. Miejscowość</t>
  </si>
  <si>
    <t xml:space="preserve"> 8. Ulica</t>
  </si>
  <si>
    <t xml:space="preserve"> 9. Nr domu</t>
  </si>
  <si>
    <t xml:space="preserve"> 10. Nr lokalu</t>
  </si>
  <si>
    <t xml:space="preserve"> 11. Poczta</t>
  </si>
  <si>
    <t xml:space="preserve"> 15. Data urodzenia</t>
  </si>
  <si>
    <t xml:space="preserve"> 16. Imię ojca</t>
  </si>
  <si>
    <t xml:space="preserve"> 17. Imię matki</t>
  </si>
  <si>
    <r>
      <t xml:space="preserve"> 18. Nr telefonu </t>
    </r>
    <r>
      <rPr>
        <vertAlign val="superscript"/>
        <sz val="10"/>
        <rFont val="Arial"/>
        <family val="2"/>
        <charset val="238"/>
      </rPr>
      <t>1)</t>
    </r>
  </si>
  <si>
    <t>IN.2.2. Dane współwłaściciela (współposiadacza)</t>
  </si>
  <si>
    <t xml:space="preserve"> 19. PESEL/NIP</t>
  </si>
  <si>
    <t xml:space="preserve"> 20. Nazwisko</t>
  </si>
  <si>
    <t xml:space="preserve"> 21. Imię</t>
  </si>
  <si>
    <t xml:space="preserve"> 22. Drugie imię</t>
  </si>
  <si>
    <t xml:space="preserve"> 23. Kod pocztowy</t>
  </si>
  <si>
    <t xml:space="preserve"> 24. Miejscowość</t>
  </si>
  <si>
    <t xml:space="preserve"> 25. Ulica</t>
  </si>
  <si>
    <t xml:space="preserve"> 26. Nr domu</t>
  </si>
  <si>
    <t xml:space="preserve"> 27. Nr lokalu</t>
  </si>
  <si>
    <t xml:space="preserve"> 28. Poczta</t>
  </si>
  <si>
    <t xml:space="preserve"> 29. Województwo</t>
  </si>
  <si>
    <t xml:space="preserve"> 30. Powiat</t>
  </si>
  <si>
    <t xml:space="preserve"> 31. Gmina</t>
  </si>
  <si>
    <t xml:space="preserve"> 32. Data urodzenia</t>
  </si>
  <si>
    <t xml:space="preserve"> 33. Imię ojca</t>
  </si>
  <si>
    <t xml:space="preserve"> 34. Imię matki</t>
  </si>
  <si>
    <r>
      <t xml:space="preserve"> 35. Nr telefonu </t>
    </r>
    <r>
      <rPr>
        <vertAlign val="superscript"/>
        <sz val="10"/>
        <rFont val="Arial"/>
        <family val="2"/>
        <charset val="238"/>
      </rPr>
      <t>1)</t>
    </r>
  </si>
  <si>
    <t xml:space="preserve"> 36. Miejscowość</t>
  </si>
  <si>
    <t xml:space="preserve"> 37. Ulica</t>
  </si>
  <si>
    <t xml:space="preserve"> 38. Nr domu</t>
  </si>
  <si>
    <t xml:space="preserve"> 39. Nr lokalu</t>
  </si>
  <si>
    <t xml:space="preserve"> 40. Województwo</t>
  </si>
  <si>
    <t xml:space="preserve"> 41. Powiat</t>
  </si>
  <si>
    <t xml:space="preserve"> 42. Gmina</t>
  </si>
  <si>
    <t xml:space="preserve"> 43. Kod pocztowy</t>
  </si>
  <si>
    <t xml:space="preserve"> 44. Poczta</t>
  </si>
  <si>
    <r>
      <t xml:space="preserve">IN.3. INFORMACJA O ZAŁĄCZNIKACH </t>
    </r>
    <r>
      <rPr>
        <sz val="10"/>
        <rFont val="Arial CE"/>
        <charset val="238"/>
      </rPr>
      <t>(proszę podać liczbę dołączonych formularzy)</t>
    </r>
  </si>
  <si>
    <t>Informacja o dodatkowych nieruchomościach IN.D</t>
  </si>
  <si>
    <t>Zwolnienia w podatku :</t>
  </si>
  <si>
    <t>IN.4. PRZEDMIOT OPODATKOWANIA</t>
  </si>
  <si>
    <t xml:space="preserve"> 51. Miejsce położenia nieruchomości: miejscowość, ulica, nr:</t>
  </si>
  <si>
    <t xml:space="preserve"> 52. Identyfikator działki lub nr działki, arkusz mapy, miejscowość:</t>
  </si>
  <si>
    <t xml:space="preserve"> 53. Numer księgi wieczystej (zbioru dokumentów) :</t>
  </si>
  <si>
    <t xml:space="preserve"> 54. Nazwa, numer i data dokumentu stwierdzającego nabycie własności (posiadania) nieruchomości:</t>
  </si>
  <si>
    <t>IN.5. WARTOŚĆ BUDOWLI LUB ICH CZĘŚCI ZWIĄZANYCH Z PROWADZENIEM DZIAŁALNOŚCI GOSPODARCZEJ :</t>
  </si>
  <si>
    <t>IN.7.1.</t>
  </si>
  <si>
    <t>budowle sieci kanalizacji sanitarnej wraz z przykanalikami,</t>
  </si>
  <si>
    <t xml:space="preserve"> 55</t>
  </si>
  <si>
    <t>IN.7.2.</t>
  </si>
  <si>
    <t>IN.6. POWIERZCHNIA GRUNTÓW :</t>
  </si>
  <si>
    <t>IN.6.1.</t>
  </si>
  <si>
    <t>związanych z prowadzeniem działalności gospodarczej, bez względu na sposób zakwalifikowania w ewidencji gruntów i budynków, (z wyjątkiem gruntów wykazanych w IN.6.2 i IN.6.3)</t>
  </si>
  <si>
    <r>
      <t>m</t>
    </r>
    <r>
      <rPr>
        <vertAlign val="superscript"/>
        <sz val="12"/>
        <rFont val="Arial CE"/>
        <charset val="238"/>
      </rPr>
      <t>2</t>
    </r>
  </si>
  <si>
    <t>IN.6.2.</t>
  </si>
  <si>
    <t>IN.6.3.</t>
  </si>
  <si>
    <t>IN.6.4.</t>
  </si>
  <si>
    <t>pod wodami powierzchniowymi stojącymi lub wodami powierzchniowymi płynącymi jezior i zbiorników sztucznych,</t>
  </si>
  <si>
    <t>IN.6.5.</t>
  </si>
  <si>
    <t>użytków rolnych podlegających opodatkowaniu podatkiem rolnym,</t>
  </si>
  <si>
    <t>IN.6.6.</t>
  </si>
  <si>
    <t>IN.6.7.</t>
  </si>
  <si>
    <t>IN.6.8.</t>
  </si>
  <si>
    <t>pozostałych, w tym zajętych na prowadzenie odpłatnej statutowej działalności pożytku publicznego przez organizacje pożytku publicznego,</t>
  </si>
  <si>
    <t>IN.6.9.</t>
  </si>
  <si>
    <t>niezabudowanych objętych obszarem rewitalizacji, o którym mowa w ustawie z dnia 9 października 2015r. o rewitalizacji (Dz. U. poz.1777), i położonych na terenach, dla których miejscowy plan zagospodarowania przestrzennego przewiduje przeznaczenie pod zabudowę mieszkaniową, usługową albo zabudowę o przeznaczeniu mieszanym obejmującym wyłącznie te rodzaje zabudowy, jeżeli od dnia wejścia w życie tego planu w odniesieniu do tych gruntów upłynął okres 4 lat, a w tym czasie nie zakończono budowy zgodnie
z przepisami prawa budowlanego.</t>
  </si>
  <si>
    <t xml:space="preserve"> mieszkalnych, o wysokości pomieszczeń:</t>
  </si>
  <si>
    <t>powyżej 2,20m,</t>
  </si>
  <si>
    <r>
      <t>m</t>
    </r>
    <r>
      <rPr>
        <vertAlign val="superscript"/>
        <sz val="11"/>
        <rFont val="Arial CE"/>
        <charset val="238"/>
      </rPr>
      <t>2</t>
    </r>
  </si>
  <si>
    <t>związanych z prowadzeniem działalności gospodarczej oraz od budynków
mieszkalnych lub ich części zajętych na prowadzenie działalności gospodarczej,
o wysokości pomieszczeń:</t>
  </si>
  <si>
    <t>IN.7.3.</t>
  </si>
  <si>
    <t>zajętych na prowadzenie działalności gospodarczej w zakresie obrotu kwalifikowanym materiałem siewnym, o wysokości pomieszczeń:</t>
  </si>
  <si>
    <r>
      <t>m</t>
    </r>
    <r>
      <rPr>
        <vertAlign val="superscript"/>
        <sz val="11"/>
        <rFont val="Arial CE"/>
        <family val="2"/>
        <charset val="238"/>
      </rPr>
      <t>2</t>
    </r>
  </si>
  <si>
    <t>IN.7.4.</t>
  </si>
  <si>
    <t>związanych z udzielaniem świadczeń zdrowotnych w rozumieniu przepisów 
o działalności leczniczej, zajętych przez podmioty udzielające tych świadczeń, 
o wysokości pomieszczeń:</t>
  </si>
  <si>
    <t>IN.7.5.</t>
  </si>
  <si>
    <t>gospodarczych położonych na gruntach  gospodarstw rolnych służących wyłącznie działalności rolniczej o powierzchni użytkowej, o wysokości pomieszczeń:</t>
  </si>
  <si>
    <t>IN.7.6.</t>
  </si>
  <si>
    <t>stodół nie zajętych na potrzeby prowadzenia gospodarstwa rolnego z wyjątkiem związanych z działalnością gospodarczą inną niż rolnicza lub leśna o powierzchni użytkowej, o wysokości pomieszczeń:</t>
  </si>
  <si>
    <t>IN.7.7.</t>
  </si>
  <si>
    <t>pozostałych, w tym zajętych na prowadzenie odpłatnej statutowej działalności, pożytku publicznego przez organizacje pożytku publicznego, o wysokości pomieszczeń:</t>
  </si>
  <si>
    <t>IN.9. DODATKOWE INFORMACJE :</t>
  </si>
  <si>
    <t>IN.10. PODPISY PODATNIKÓW/ OSÓB REPREZENTUJĄCYCH PODATNIKÓW</t>
  </si>
  <si>
    <t>Pouczenie.  Za podanie nieprawdy lub zatajenie prawdy i przez to narażenie podatku na uszczuplenie grozi odpowiedzialność przewidziana w Kodeksie karnym skarbowym.</t>
  </si>
  <si>
    <t xml:space="preserve"> 81. Nazwisko</t>
  </si>
  <si>
    <t xml:space="preserve"> 82. Imię</t>
  </si>
  <si>
    <t xml:space="preserve"> 83. Podpis (IN.2.1)</t>
  </si>
  <si>
    <t xml:space="preserve"> 84. Nazwisko</t>
  </si>
  <si>
    <t xml:space="preserve"> 85. Imię</t>
  </si>
  <si>
    <t xml:space="preserve"> 86. Podpis (IN.2.2)</t>
  </si>
  <si>
    <t>IN.11. ADNOTACJE ORGANU PODATKOWEGO</t>
  </si>
  <si>
    <t xml:space="preserve"> 87. Uwagi organu podatkowego</t>
  </si>
  <si>
    <t xml:space="preserve"> 88. Data wpłynięcia</t>
  </si>
  <si>
    <t xml:space="preserve"> 89. Podpis przyjmującego</t>
  </si>
  <si>
    <t>wypełnienie pola nie jest obowiązkowe,</t>
  </si>
  <si>
    <t>w polu "DODATKOWE INFORMACJE" należy wpisać oznaczenie użytku i powierzchnię zajętą na działalność gospodarczą inną niż rolnicza lub leśna,</t>
  </si>
  <si>
    <t>w polu "DODATKOWE INFORMACJE" należy wpisać powierzchnię lasów wchodzących w skład rezerwatów przyrody i parków narodowych oraz lasy z drzewostanem w wieku do 40 lat,</t>
  </si>
  <si>
    <t>a jeżeli wysokość jest mniejsza niż 1,40 m, powierzchnię tę pomija się.</t>
  </si>
  <si>
    <r>
      <t xml:space="preserve">należy wstawić </t>
    </r>
    <r>
      <rPr>
        <b/>
        <sz val="9"/>
        <rFont val="Arial CE"/>
        <family val="2"/>
        <charset val="238"/>
      </rPr>
      <t>X</t>
    </r>
    <r>
      <rPr>
        <sz val="9"/>
        <rFont val="Arial CE"/>
        <family val="2"/>
        <charset val="238"/>
      </rPr>
      <t xml:space="preserve"> we właściwej kratce.</t>
    </r>
  </si>
  <si>
    <t>IN.D - informacja o dodatkowych nieruchomościach</t>
  </si>
  <si>
    <t>IN.D.1. - Dane podatnika (właściciela)</t>
  </si>
  <si>
    <t xml:space="preserve"> 2. Imię i nazwisko:</t>
  </si>
  <si>
    <t>IN.D.2. PRZEDMIOT OPODATKOWANIA</t>
  </si>
  <si>
    <t xml:space="preserve"> 4. Miejsce położenia nieruchomości: miejscowość, ulica, nr:</t>
  </si>
  <si>
    <t xml:space="preserve"> 5. Identyfikator działki lub nr działki, arkusz mapy, miejscowość:</t>
  </si>
  <si>
    <t xml:space="preserve"> 6. Numer księgi wieczystej (zbioru dokumentów) :</t>
  </si>
  <si>
    <t xml:space="preserve"> 7. Nazwa, numer i data dokumentu stwierdzającego nabycie własności (posiadania) nieruchomości:</t>
  </si>
  <si>
    <t>IN.D.3. POWIERZCHNIA GRUNTÓW :</t>
  </si>
  <si>
    <t>IN.D.3.1.</t>
  </si>
  <si>
    <t>IN.D.3.2.</t>
  </si>
  <si>
    <r>
      <t xml:space="preserve">użytków rolnych zajętych na prowadzenie działalność gospodarczą inną niż działalność rolnicza, </t>
    </r>
    <r>
      <rPr>
        <vertAlign val="superscript"/>
        <sz val="11"/>
        <rFont val="Arial CE"/>
        <charset val="238"/>
      </rPr>
      <t>1)</t>
    </r>
  </si>
  <si>
    <t>IN.D.3.3.</t>
  </si>
  <si>
    <r>
      <t xml:space="preserve">lasów zajętych na wykonywanie innej działalności gospodarczej niż działalność leśna, </t>
    </r>
    <r>
      <rPr>
        <vertAlign val="superscript"/>
        <sz val="11"/>
        <rFont val="Arial CE"/>
        <charset val="238"/>
      </rPr>
      <t>1)</t>
    </r>
  </si>
  <si>
    <t>IN.D.3.4.</t>
  </si>
  <si>
    <t>IN.D.3.5.</t>
  </si>
  <si>
    <t>IN.D.3.6.</t>
  </si>
  <si>
    <r>
      <t xml:space="preserve">lasów podlegających opodatkowaniu podatkiem leśnym, </t>
    </r>
    <r>
      <rPr>
        <vertAlign val="superscript"/>
        <sz val="11"/>
        <rFont val="Arial CE"/>
        <charset val="238"/>
      </rPr>
      <t>2)</t>
    </r>
  </si>
  <si>
    <t>IN.D.3.7.</t>
  </si>
  <si>
    <t>IN.D.3.8.</t>
  </si>
  <si>
    <t>IN.D.3.9.</t>
  </si>
  <si>
    <r>
      <t xml:space="preserve">IN.D.4. POWIERZCHNIA UŻYTKOWA BUDYNKÓW LUB ICH CZĘŚCI : </t>
    </r>
    <r>
      <rPr>
        <b/>
        <vertAlign val="superscript"/>
        <sz val="14"/>
        <rFont val="Arial CE"/>
        <charset val="238"/>
      </rPr>
      <t>4)</t>
    </r>
  </si>
  <si>
    <t>IN.D.4.1.</t>
  </si>
  <si>
    <r>
      <t xml:space="preserve">od 1,40 m do 2,20 m włącznie, </t>
    </r>
    <r>
      <rPr>
        <vertAlign val="superscript"/>
        <sz val="11"/>
        <rFont val="Arial CE"/>
        <charset val="238"/>
      </rPr>
      <t>4)
(wpisać 50% powierzchni)</t>
    </r>
  </si>
  <si>
    <t>IN.D.4.2.</t>
  </si>
  <si>
    <t>związanych z prowadzeniem działalności gospodarczej oraz od budynków mieszkalnych lub ich części zajętych na prowadzenie działalności gospodarczej,
o wysokości pomieszczeń:</t>
  </si>
  <si>
    <t>IN.D.4.3.</t>
  </si>
  <si>
    <t>IN.D.4.4.</t>
  </si>
  <si>
    <t>związanych z udzielaniem świadczeń zdrowotnych w rozumieniu przepisów
o działalności leczniczej, zajętych przez podmioty udzielające tych świadczeń,
o wysokości pomieszczeń:</t>
  </si>
  <si>
    <t>IN.D.4.5.</t>
  </si>
  <si>
    <t>IN.D.4. POWIERZCHNIA UŻYTKOWA BUDYNKÓW LUB ICH CZĘŚCI C.D.:</t>
  </si>
  <si>
    <t>IN.D.4.6.</t>
  </si>
  <si>
    <t>IN.D.4.7.</t>
  </si>
  <si>
    <t>IN.D.5. WARTOŚĆ BUDOWLI LUB ICH CZĘŚCI ZWIĄZANYCH Z PROWADZENIEM DZIAŁALNOŚCI GOSPODARCZEJ :</t>
  </si>
  <si>
    <t>IN.D.5.1.</t>
  </si>
  <si>
    <t>IN.D.5.2.</t>
  </si>
  <si>
    <r>
      <t xml:space="preserve">IN.D.6. FORMA WŁADANIA </t>
    </r>
    <r>
      <rPr>
        <vertAlign val="superscript"/>
        <sz val="14"/>
        <rFont val="Arial CE"/>
        <charset val="238"/>
      </rPr>
      <t>5)</t>
    </r>
  </si>
  <si>
    <t>IN.D.7. DODATKOWE INFORMACJE :</t>
  </si>
  <si>
    <t>w polu "DODATKOWE INFORMACJE" należy wpisać oznaczenie użytku i powierzchnię zajętą na działalność gospodarczą inną niż rolnicza lub leśna</t>
  </si>
  <si>
    <t>XX</t>
  </si>
  <si>
    <t xml:space="preserve"> 80. Data wypełnienia
       informacji</t>
  </si>
  <si>
    <r>
      <t xml:space="preserve">Gdy obsługa makr została włączona prawidłowo, poniżej pojawiły się:
- deklaracje </t>
    </r>
    <r>
      <rPr>
        <b/>
        <sz val="12"/>
        <color rgb="FFFF0000"/>
        <rFont val="Arial"/>
        <family val="2"/>
        <charset val="238"/>
      </rPr>
      <t>WYŁĄCZNIE DLA OSÓB PRAWNYCH</t>
    </r>
    <r>
      <rPr>
        <b/>
        <sz val="12"/>
        <rFont val="Arial"/>
        <family val="2"/>
        <charset val="238"/>
      </rPr>
      <t xml:space="preserve">:
</t>
    </r>
    <r>
      <rPr>
        <b/>
        <sz val="12"/>
        <color rgb="FFFF0000"/>
        <rFont val="Arial"/>
        <family val="2"/>
        <charset val="238"/>
      </rPr>
      <t>DR</t>
    </r>
    <r>
      <rPr>
        <b/>
        <sz val="12"/>
        <rFont val="Arial"/>
        <family val="2"/>
        <charset val="238"/>
      </rPr>
      <t xml:space="preserve"> - na podatek rolny, </t>
    </r>
    <r>
      <rPr>
        <b/>
        <sz val="12"/>
        <color rgb="FFFF0000"/>
        <rFont val="Arial"/>
        <family val="2"/>
        <charset val="238"/>
      </rPr>
      <t>DL</t>
    </r>
    <r>
      <rPr>
        <b/>
        <sz val="12"/>
        <rFont val="Arial"/>
        <family val="2"/>
        <charset val="238"/>
      </rPr>
      <t xml:space="preserve"> - na podatek leśny i </t>
    </r>
    <r>
      <rPr>
        <b/>
        <sz val="12"/>
        <color rgb="FFFF0000"/>
        <rFont val="Arial"/>
        <family val="2"/>
        <charset val="238"/>
      </rPr>
      <t>DN</t>
    </r>
    <r>
      <rPr>
        <b/>
        <sz val="12"/>
        <rFont val="Arial"/>
        <family val="2"/>
        <charset val="238"/>
      </rPr>
      <t xml:space="preserve"> - na podatek od nieruchomości wraz z załącznikami (</t>
    </r>
    <r>
      <rPr>
        <b/>
        <sz val="12"/>
        <color rgb="FFFF0000"/>
        <rFont val="Arial"/>
        <family val="2"/>
        <charset val="238"/>
      </rPr>
      <t>GR</t>
    </r>
    <r>
      <rPr>
        <b/>
        <sz val="12"/>
        <rFont val="Arial"/>
        <family val="2"/>
        <charset val="238"/>
      </rPr>
      <t xml:space="preserve">, </t>
    </r>
    <r>
      <rPr>
        <b/>
        <sz val="12"/>
        <color rgb="FFFF0000"/>
        <rFont val="Arial"/>
        <family val="2"/>
        <charset val="238"/>
      </rPr>
      <t>GL</t>
    </r>
    <r>
      <rPr>
        <b/>
        <sz val="12"/>
        <rFont val="Arial"/>
        <family val="2"/>
        <charset val="238"/>
      </rPr>
      <t xml:space="preserve">, </t>
    </r>
    <r>
      <rPr>
        <b/>
        <sz val="12"/>
        <color rgb="FFFF0000"/>
        <rFont val="Arial"/>
        <family val="2"/>
        <charset val="238"/>
      </rPr>
      <t>GN</t>
    </r>
    <r>
      <rPr>
        <b/>
        <sz val="12"/>
        <rFont val="Arial"/>
        <family val="2"/>
        <charset val="238"/>
      </rPr>
      <t xml:space="preserve">),
-druki </t>
    </r>
    <r>
      <rPr>
        <b/>
        <sz val="12"/>
        <color rgb="FFFF0000"/>
        <rFont val="Arial"/>
        <family val="2"/>
        <charset val="238"/>
      </rPr>
      <t>WSP</t>
    </r>
    <r>
      <rPr>
        <b/>
        <sz val="12"/>
        <rFont val="Arial"/>
        <family val="2"/>
        <charset val="238"/>
      </rPr>
      <t xml:space="preserve"> - współwłaściciele oraz </t>
    </r>
    <r>
      <rPr>
        <b/>
        <sz val="12"/>
        <color rgb="FFFF0000"/>
        <rFont val="Arial"/>
        <family val="2"/>
        <charset val="238"/>
      </rPr>
      <t>ZR</t>
    </r>
    <r>
      <rPr>
        <b/>
        <sz val="12"/>
        <rFont val="Arial"/>
        <family val="2"/>
        <charset val="238"/>
      </rPr>
      <t xml:space="preserve"> - zwolnienia od podatku rolnego, </t>
    </r>
    <r>
      <rPr>
        <b/>
        <sz val="12"/>
        <color rgb="FFFF0000"/>
        <rFont val="Arial"/>
        <family val="2"/>
        <charset val="238"/>
      </rPr>
      <t>ZL</t>
    </r>
    <r>
      <rPr>
        <b/>
        <sz val="12"/>
        <rFont val="Arial"/>
        <family val="2"/>
        <charset val="238"/>
      </rPr>
      <t xml:space="preserve"> - zwolnienia od podatku leśnego i </t>
    </r>
    <r>
      <rPr>
        <b/>
        <sz val="12"/>
        <color rgb="FFFF0000"/>
        <rFont val="Arial"/>
        <family val="2"/>
        <charset val="238"/>
      </rPr>
      <t>ZN</t>
    </r>
    <r>
      <rPr>
        <b/>
        <sz val="12"/>
        <rFont val="Arial"/>
        <family val="2"/>
        <charset val="238"/>
      </rPr>
      <t xml:space="preserve"> - zwolnienia od podatku od nieruchomości przeznaczone są </t>
    </r>
    <r>
      <rPr>
        <b/>
        <sz val="12"/>
        <color rgb="FFFF0000"/>
        <rFont val="Arial"/>
        <family val="2"/>
        <charset val="238"/>
      </rPr>
      <t xml:space="preserve">ZARÓWNO DLA OSÓB FIZYCZNYCH I PRAWNYCH
</t>
    </r>
    <r>
      <rPr>
        <b/>
        <sz val="12"/>
        <rFont val="Arial"/>
        <family val="2"/>
        <charset val="238"/>
      </rPr>
      <t>- informacja o nieruchomościach</t>
    </r>
    <r>
      <rPr>
        <b/>
        <sz val="12"/>
        <color rgb="FFFF0000"/>
        <rFont val="Arial"/>
        <family val="2"/>
        <charset val="238"/>
      </rPr>
      <t xml:space="preserve"> WYŁĄCZNIE DLA OSÓB FIZYCZNYCH
IN</t>
    </r>
    <r>
      <rPr>
        <b/>
        <sz val="12"/>
        <rFont val="Arial"/>
        <family val="2"/>
        <charset val="238"/>
      </rPr>
      <t xml:space="preserve"> - informacja o nieruchomościach oraz</t>
    </r>
    <r>
      <rPr>
        <b/>
        <sz val="12"/>
        <color rgb="FFFF0000"/>
        <rFont val="Arial"/>
        <family val="2"/>
        <charset val="238"/>
      </rPr>
      <t xml:space="preserve"> IN.D</t>
    </r>
    <r>
      <rPr>
        <b/>
        <sz val="12"/>
        <rFont val="Arial"/>
        <family val="2"/>
        <charset val="238"/>
      </rPr>
      <t xml:space="preserve"> - informacja o dodatkowych nieruchomościach.</t>
    </r>
  </si>
  <si>
    <t xml:space="preserve"> a) podatnika</t>
  </si>
  <si>
    <t xml:space="preserve"> b) współposiadacza</t>
  </si>
  <si>
    <t>niepotrzebne skreślić</t>
  </si>
  <si>
    <r>
      <t xml:space="preserve"> 20. Imiona i nazwisko; nazwa firmy:</t>
    </r>
    <r>
      <rPr>
        <vertAlign val="superscript"/>
        <sz val="9"/>
        <rFont val="Arial"/>
        <family val="2"/>
        <charset val="238"/>
      </rPr>
      <t>1)</t>
    </r>
  </si>
  <si>
    <r>
      <t xml:space="preserve"> 5. Imiona i nazwisko; nazwa firmy:</t>
    </r>
    <r>
      <rPr>
        <vertAlign val="superscript"/>
        <sz val="9"/>
        <rFont val="Arial"/>
        <family val="2"/>
        <charset val="238"/>
      </rPr>
      <t>1)</t>
    </r>
  </si>
  <si>
    <r>
      <t xml:space="preserve">W przypadku zbiegu prawa do zwolnień i ulg z różnych tytułów, przy ustalaniu zobowiązania podatkowego w zakresie podatku rolnego na dany rok podatkowy
w pierwszej kolejności stosuje się ulgi określone w art. 13b, następnie w art. 12, w art. 13a i w art. 13. Podstawę obliczenia ulgi z danego tytułu stanowi należny podatek po zastosowaniu ulgi z tytułu poprzedzającego. Art.13d.4 </t>
    </r>
    <r>
      <rPr>
        <vertAlign val="superscript"/>
        <sz val="10"/>
        <rFont val="Arial CE"/>
        <family val="2"/>
        <charset val="238"/>
      </rPr>
      <t>7)</t>
    </r>
  </si>
  <si>
    <r>
      <t xml:space="preserve">Jeżeli grunty stanowią współwłasność lub znajdują się w posiadaniu osób fizycznych oraz osób prawnych, jednostek organizacyjnych, w tym spółek, nieposiadających osobowości prawnej - osoby fizyczne składają deklarację na podatek rolny oraz opłacają podatek na zasadach obowiązujących osoby prawne, Art.6a.10 </t>
    </r>
    <r>
      <rPr>
        <vertAlign val="superscript"/>
        <sz val="10"/>
        <rFont val="Arial CE"/>
        <charset val="238"/>
      </rPr>
      <t>7)</t>
    </r>
  </si>
  <si>
    <r>
      <t xml:space="preserve">Osoby prawne, jednostki organizacyjne, w tym spółki, nieposiadające osobowości prawnej, jednostki organizacyjne  Krajowego Ośrodka Wsparcia Rolnictwa,
a także jednostki organizacyjne Lasów Państwowych są obowiązane: Art.6a.8 </t>
    </r>
    <r>
      <rPr>
        <vertAlign val="superscript"/>
        <sz val="10"/>
        <rFont val="Arial CE"/>
        <charset val="238"/>
      </rPr>
      <t>7)</t>
    </r>
  </si>
  <si>
    <r>
      <t xml:space="preserve">składać, w terminie do dnia 15 stycznia, organowi podatkowemu właściwemu ze względu na miejsce położenia gruntów deklaracje na podatek rolny na dany rok podatkowy, sporządzone na formularzu według ustalonego wzoru, a jeżeli obowiązek podatkowy powstał po tym dniu - w terminie 14 dni od dnia zaistnienia okoliczności uzasadniających powstanie tego obowiązku,Art.6a.8.1 </t>
    </r>
    <r>
      <rPr>
        <vertAlign val="superscript"/>
        <sz val="10"/>
        <rFont val="Arial CE"/>
        <family val="2"/>
        <charset val="238"/>
      </rPr>
      <t>7)</t>
    </r>
  </si>
  <si>
    <r>
      <t xml:space="preserve">odpowiednio skorygować deklaracje, w razie zaistnienia zmian, o których mowa w ust. 4, w terminie 14 dni od dnia zaistnienia zmian, Art.6a.8.2 </t>
    </r>
    <r>
      <rPr>
        <vertAlign val="superscript"/>
        <sz val="10"/>
        <rFont val="Arial CE"/>
        <family val="2"/>
        <charset val="238"/>
      </rPr>
      <t>7)</t>
    </r>
  </si>
  <si>
    <r>
      <t xml:space="preserve">wpłacać w ratach proporcjonalnych do czasu trwania obowiązku podatkowego obliczony w deklaracji podatek rolny na rachunek budżetu właściwej gminy
w terminach do dnia 15 marca, 15 maja, 15 września i 15 listopada, Art.6a.8.3 </t>
    </r>
    <r>
      <rPr>
        <vertAlign val="superscript"/>
        <sz val="10"/>
        <rFont val="Arial CE"/>
        <family val="2"/>
        <charset val="238"/>
      </rPr>
      <t>7)</t>
    </r>
  </si>
  <si>
    <r>
      <t xml:space="preserve">Kwota podatku </t>
    </r>
    <r>
      <rPr>
        <vertAlign val="superscript"/>
        <sz val="11"/>
        <rFont val="Arial"/>
        <family val="2"/>
        <charset val="238"/>
      </rPr>
      <t>6)</t>
    </r>
    <r>
      <rPr>
        <sz val="11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(po odliczeniu ulg
i zwolnień)</t>
    </r>
  </si>
  <si>
    <r>
      <t xml:space="preserve">powierzchnia w ha przel. </t>
    </r>
    <r>
      <rPr>
        <vertAlign val="superscript"/>
        <sz val="11"/>
        <rFont val="Arial"/>
        <family val="2"/>
        <charset val="238"/>
      </rPr>
      <t>5)</t>
    </r>
  </si>
  <si>
    <r>
      <t xml:space="preserve">powierzchnia
w ha </t>
    </r>
    <r>
      <rPr>
        <vertAlign val="superscript"/>
        <sz val="11"/>
        <rFont val="Arial"/>
        <family val="2"/>
        <charset val="238"/>
      </rPr>
      <t>4)</t>
    </r>
  </si>
  <si>
    <r>
      <t xml:space="preserve"> 32. PKD</t>
    </r>
    <r>
      <rPr>
        <vertAlign val="superscript"/>
        <sz val="10"/>
        <rFont val="Arial"/>
        <family val="2"/>
        <charset val="238"/>
      </rPr>
      <t>2)</t>
    </r>
  </si>
  <si>
    <r>
      <t xml:space="preserve"> 33. KRS</t>
    </r>
    <r>
      <rPr>
        <vertAlign val="superscript"/>
        <sz val="10"/>
        <rFont val="Arial"/>
        <family val="2"/>
        <charset val="238"/>
      </rPr>
      <t>2)</t>
    </r>
  </si>
  <si>
    <r>
      <t xml:space="preserve"> 17. PKD</t>
    </r>
    <r>
      <rPr>
        <vertAlign val="superscript"/>
        <sz val="10"/>
        <rFont val="Arial"/>
        <family val="2"/>
        <charset val="238"/>
      </rPr>
      <t>2)</t>
    </r>
  </si>
  <si>
    <r>
      <t xml:space="preserve"> 18. KRS</t>
    </r>
    <r>
      <rPr>
        <vertAlign val="superscript"/>
        <sz val="10"/>
        <rFont val="Arial"/>
        <family val="2"/>
        <charset val="238"/>
      </rPr>
      <t>2)</t>
    </r>
  </si>
  <si>
    <r>
      <t>20. Imiona i nazwisko; nazwa firmy:</t>
    </r>
    <r>
      <rPr>
        <vertAlign val="superscript"/>
        <sz val="9"/>
        <rFont val="Arial"/>
        <family val="2"/>
        <charset val="238"/>
      </rPr>
      <t>1)</t>
    </r>
  </si>
  <si>
    <r>
      <t xml:space="preserve">DL.2.3. Adres do doręczeń w kraju podatnika / współposiadacza </t>
    </r>
    <r>
      <rPr>
        <vertAlign val="superscript"/>
        <sz val="14"/>
        <rFont val="Arial"/>
        <family val="2"/>
      </rPr>
      <t>3)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(wypełnić gdy jest inny niż powyżej)</t>
    </r>
  </si>
  <si>
    <r>
      <t xml:space="preserve">Lasy wchodzące w skład rezerwatów przyrody i parków narodowych </t>
    </r>
    <r>
      <rPr>
        <vertAlign val="superscript"/>
        <sz val="8"/>
        <rFont val="Arial"/>
        <family val="2"/>
        <charset val="238"/>
      </rPr>
      <t>4)</t>
    </r>
  </si>
  <si>
    <r>
      <t xml:space="preserve">Lasy
pozostałe </t>
    </r>
    <r>
      <rPr>
        <vertAlign val="superscript"/>
        <sz val="11"/>
        <rFont val="Arial"/>
        <family val="2"/>
        <charset val="238"/>
      </rPr>
      <t>5)</t>
    </r>
  </si>
  <si>
    <r>
      <t xml:space="preserve">Kwota podatku
</t>
    </r>
    <r>
      <rPr>
        <sz val="8"/>
        <rFont val="Arial"/>
        <family val="2"/>
        <charset val="238"/>
      </rPr>
      <t xml:space="preserve">(po odliczeniu ulg
i zwolnień) </t>
    </r>
    <r>
      <rPr>
        <vertAlign val="superscript"/>
        <sz val="8"/>
        <rFont val="Arial"/>
        <family val="2"/>
        <charset val="238"/>
      </rPr>
      <t>6)</t>
    </r>
  </si>
  <si>
    <r>
      <t xml:space="preserve">Osoby prawne, jednostki organizacyjne, w tym spółki, nieposiadające osobowości prawnej, jednostki organizacyjne Lasów Państwowych, a także jednostki organizacyjne  Krajowego Ośrodka Wsparcia Rolnictwa są obowiązane: Art.6.5 </t>
    </r>
    <r>
      <rPr>
        <vertAlign val="superscript"/>
        <sz val="10"/>
        <rFont val="Arial CE"/>
        <charset val="238"/>
      </rPr>
      <t>7)</t>
    </r>
  </si>
  <si>
    <r>
      <t xml:space="preserve">składać, w terminie do dnia 15 stycznia, organowi podatkowemu, właściwemu ze względu na miejsce położenia lasów, deklaracje na podatek leśny na dany rok podatkowy, sporządzone na formularzu według ustalonego wzoru, a jeżeli obowiązek podatkowy powstał po tym dniu - w terminie 14 dni od dnia wystąpienia okoliczności uzasadniających powstanie tego obowiązku; Art.6.5.1 </t>
    </r>
    <r>
      <rPr>
        <vertAlign val="superscript"/>
        <sz val="10"/>
        <rFont val="Arial CE"/>
        <family val="2"/>
        <charset val="238"/>
      </rPr>
      <t>7)</t>
    </r>
  </si>
  <si>
    <r>
      <t xml:space="preserve">odpowiednio skorygować deklaracje, w razie zaistnienia zmian, o których mowa w art. 5 ust. 4, w terminie 14 dni od dnia zaistnienia tych zmian; Art.6.5.2 </t>
    </r>
    <r>
      <rPr>
        <vertAlign val="superscript"/>
        <sz val="10"/>
        <rFont val="Arial CE"/>
        <family val="2"/>
        <charset val="238"/>
      </rPr>
      <t>7)</t>
    </r>
  </si>
  <si>
    <r>
      <t xml:space="preserve">wpłacać w ratach proporcjonalnych do czasu trwania obowiązku podatkowego obliczony w deklaracji podatek leśny na rachunek budżetu właściwej gminy, za poszczególne miesiące, do dnia 15 każdego miesiąca. Art.6.5.3 </t>
    </r>
    <r>
      <rPr>
        <vertAlign val="superscript"/>
        <sz val="10"/>
        <rFont val="Arial CE"/>
        <family val="2"/>
        <charset val="238"/>
      </rPr>
      <t>7)</t>
    </r>
  </si>
  <si>
    <r>
      <t xml:space="preserve">Jeżeli las stanowi współwłasność lub znajduje się w posiadaniu osób fizycznych oraz osób prawnych, jednostek organizacyjnych, w tym spółek, nieposiadających osobowości prawnej - osoby fizyczne składają deklarację na podatek leśny oraz opłacają podatek na zasadach obowiązujących osoby prawne. Art.6.7 </t>
    </r>
    <r>
      <rPr>
        <vertAlign val="superscript"/>
        <sz val="10"/>
        <rFont val="Arial CE"/>
        <charset val="238"/>
      </rPr>
      <t>7)</t>
    </r>
  </si>
  <si>
    <t>należy wpisać dane z pola nr 20 załącznika GL</t>
  </si>
  <si>
    <r>
      <t xml:space="preserve">DN.2.3. Adres do doręczeń w kraju podatnika / współposiadacza </t>
    </r>
    <r>
      <rPr>
        <vertAlign val="superscript"/>
        <sz val="14"/>
        <rFont val="Arial"/>
        <family val="2"/>
      </rPr>
      <t>3)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(wypełnić gdy jest inny niż powyżej)</t>
    </r>
  </si>
  <si>
    <r>
      <t xml:space="preserve">podlegających zwolnieniu </t>
    </r>
    <r>
      <rPr>
        <vertAlign val="superscript"/>
        <sz val="11"/>
        <rFont val="Arial"/>
        <family val="2"/>
        <charset val="238"/>
      </rPr>
      <t>4)</t>
    </r>
  </si>
  <si>
    <r>
      <t xml:space="preserve">3. oznaczonych w ewidencji gruntów i budynków jako dr – drogi z wyjątkiem: związanych z działalnością gospodarczą oraz podlegających wyłączeniu od opodatkowania na mocy  art.2.3.4 </t>
    </r>
    <r>
      <rPr>
        <vertAlign val="superscript"/>
        <sz val="11"/>
        <rFont val="Arial"/>
        <family val="2"/>
        <charset val="238"/>
      </rPr>
      <t>5)</t>
    </r>
    <r>
      <rPr>
        <sz val="11"/>
        <rFont val="Arial"/>
        <family val="2"/>
        <charset val="238"/>
      </rPr>
      <t>,</t>
    </r>
  </si>
  <si>
    <r>
      <t xml:space="preserve">DN.4.2. POWIERZCHNIA UŻYTKOWA BUDYNKÓW LUB ICH CZĘŚCI : </t>
    </r>
    <r>
      <rPr>
        <vertAlign val="superscript"/>
        <sz val="14"/>
        <rFont val="Arial"/>
        <family val="2"/>
        <charset val="238"/>
      </rPr>
      <t>6)</t>
    </r>
  </si>
  <si>
    <r>
      <t xml:space="preserve">- od 1,40 m do 2,20 m </t>
    </r>
    <r>
      <rPr>
        <vertAlign val="superscript"/>
        <sz val="11"/>
        <rFont val="Arial"/>
        <family val="2"/>
        <charset val="238"/>
      </rPr>
      <t>6)</t>
    </r>
  </si>
  <si>
    <r>
      <t>2. związanych z prowadzeniem działalności gospodarczej oraz od budynków mieszkalnych lub ich części zajętych na prowadzenie działalności gospodarczej</t>
    </r>
    <r>
      <rPr>
        <vertAlign val="superscript"/>
        <sz val="11"/>
        <rFont val="Arial"/>
        <family val="2"/>
        <charset val="238"/>
      </rPr>
      <t xml:space="preserve"> 7)</t>
    </r>
    <r>
      <rPr>
        <sz val="11"/>
        <rFont val="Arial"/>
        <family val="2"/>
        <charset val="238"/>
      </rPr>
      <t>,</t>
    </r>
  </si>
  <si>
    <r>
      <t>zgodnie z Art. 4.2.</t>
    </r>
    <r>
      <rPr>
        <vertAlign val="superscript"/>
        <sz val="9"/>
        <rFont val="Arial CE"/>
        <family val="2"/>
        <charset val="238"/>
      </rPr>
      <t>5)</t>
    </r>
    <r>
      <rPr>
        <sz val="9"/>
        <rFont val="Arial CE"/>
        <family val="2"/>
        <charset val="238"/>
      </rPr>
      <t> powierzchnię pomieszczeń lub ich części oraz część kondygnacji o wysokości w świetle od 1,40 m do 2,20 m zalicza się do powierzchni użytkowej budynku</t>
    </r>
  </si>
  <si>
    <r>
      <t>wykazać z podziałem powierzchni do 45.000m</t>
    </r>
    <r>
      <rPr>
        <vertAlign val="superscript"/>
        <sz val="9"/>
        <rFont val="Arial CE"/>
        <charset val="238"/>
      </rPr>
      <t>2</t>
    </r>
    <r>
      <rPr>
        <sz val="9"/>
        <rFont val="Arial CE"/>
        <family val="2"/>
        <charset val="238"/>
      </rPr>
      <t xml:space="preserve"> (pola 72 i 73) i powyżej (pola 74 i 75) zgodnie z §1.2.2 uchwały w sprawie określenia stawek podatku od nieruchomości.</t>
    </r>
  </si>
  <si>
    <r>
      <t xml:space="preserve">IN.2.3. Adres do doręczeń w kraju </t>
    </r>
    <r>
      <rPr>
        <vertAlign val="superscript"/>
        <sz val="14"/>
        <rFont val="Arial"/>
        <family val="2"/>
        <charset val="238"/>
      </rPr>
      <t>2)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(wypełnić gdy jest inny niż powyżej)</t>
    </r>
  </si>
  <si>
    <r>
      <t xml:space="preserve">IN.8. FORMA WŁADANIA </t>
    </r>
    <r>
      <rPr>
        <b/>
        <vertAlign val="superscript"/>
        <sz val="14"/>
        <rFont val="Arial CE"/>
        <charset val="238"/>
      </rPr>
      <t>2)</t>
    </r>
  </si>
  <si>
    <r>
      <t xml:space="preserve">użytków rolnych zajętych na prowadzenie działalność gospodarczą inną niż działalność rolnicza, </t>
    </r>
    <r>
      <rPr>
        <vertAlign val="superscript"/>
        <sz val="11"/>
        <rFont val="Arial CE"/>
        <charset val="238"/>
      </rPr>
      <t>3)</t>
    </r>
  </si>
  <si>
    <r>
      <t xml:space="preserve">lasów zajętych na wykonywanie innej działalności gospodarczej niż działalność leśna, </t>
    </r>
    <r>
      <rPr>
        <vertAlign val="superscript"/>
        <sz val="11"/>
        <rFont val="Arial CE"/>
        <charset val="238"/>
      </rPr>
      <t>3)</t>
    </r>
  </si>
  <si>
    <r>
      <t xml:space="preserve">lasów podlegających opodatkowaniu podatkiem leśnym, </t>
    </r>
    <r>
      <rPr>
        <vertAlign val="superscript"/>
        <sz val="11"/>
        <rFont val="Arial CE"/>
        <charset val="238"/>
      </rPr>
      <t>4)</t>
    </r>
  </si>
  <si>
    <r>
      <t xml:space="preserve">oznaczonych w ewidencji gruntów i budynków jako dr – drogi z wyjątkiem: związanych z działalnością gospodarczą oraz podlegających wyłączeniu od opodatkowania na mocy  art.2.3.4 </t>
    </r>
    <r>
      <rPr>
        <vertAlign val="superscript"/>
        <sz val="11"/>
        <rFont val="Arial CE"/>
        <charset val="238"/>
      </rPr>
      <t>5)</t>
    </r>
    <r>
      <rPr>
        <sz val="11"/>
        <rFont val="Arial CE"/>
        <charset val="238"/>
      </rPr>
      <t>,</t>
    </r>
  </si>
  <si>
    <r>
      <t xml:space="preserve">IN.7. POWIERZCHNIA UŻYTKOWA BUDYNKÓW LUB ICH CZĘŚCI : </t>
    </r>
    <r>
      <rPr>
        <b/>
        <vertAlign val="superscript"/>
        <sz val="14"/>
        <rFont val="Arial CE"/>
        <charset val="238"/>
      </rPr>
      <t>6)</t>
    </r>
  </si>
  <si>
    <r>
      <t xml:space="preserve">od 1,40 m do 2,20 m włącznie, </t>
    </r>
    <r>
      <rPr>
        <vertAlign val="superscript"/>
        <sz val="11"/>
        <rFont val="Arial CE"/>
        <charset val="238"/>
      </rPr>
      <t>6)
(wpisać 50% powierzchni)</t>
    </r>
  </si>
  <si>
    <r>
      <t>zgodnie z Art. 4.2.</t>
    </r>
    <r>
      <rPr>
        <vertAlign val="superscript"/>
        <sz val="9"/>
        <rFont val="Arial CE"/>
        <charset val="238"/>
      </rPr>
      <t>5)</t>
    </r>
    <r>
      <rPr>
        <sz val="9"/>
        <rFont val="Arial CE"/>
        <family val="2"/>
        <charset val="238"/>
      </rPr>
      <t> powierzchnię pomieszczeń lub ich części oraz część kondygnacji o wysokości w świetle od 1,40 m do 2,20 m zalicza się do powierzchni użytkowej budynku 50%,</t>
    </r>
  </si>
  <si>
    <r>
      <t>zgodnie z Art. 4.2.</t>
    </r>
    <r>
      <rPr>
        <vertAlign val="superscript"/>
        <sz val="9"/>
        <rFont val="Arial CE"/>
        <charset val="238"/>
      </rPr>
      <t>4)</t>
    </r>
    <r>
      <rPr>
        <sz val="9"/>
        <rFont val="Arial CE"/>
        <family val="2"/>
        <charset val="238"/>
      </rPr>
      <t> powierzchnię pomieszczeń lub ich części oraz część kondygnacji o wysokości w świetle od 1,40 m do 2,20 m zalicza się do powierzchni użytkowej budynku</t>
    </r>
  </si>
  <si>
    <r>
      <t xml:space="preserve">oznaczonych w ewidencji gruntów i budynków jako dr – drogi z wyjątkiem: związanych z działalnością gospodarczą oraz podlegających wyłączeniu od opodatkowania na mocy  art.2.3.4 </t>
    </r>
    <r>
      <rPr>
        <vertAlign val="superscript"/>
        <sz val="11"/>
        <rFont val="Arial CE"/>
        <charset val="238"/>
      </rPr>
      <t>3)</t>
    </r>
    <r>
      <rPr>
        <sz val="11"/>
        <rFont val="Arial CE"/>
        <charset val="238"/>
      </rPr>
      <t>,</t>
    </r>
  </si>
  <si>
    <t>Wypełnij deklaracje znakiem</t>
  </si>
  <si>
    <t>Widoczne</t>
  </si>
  <si>
    <r>
      <t xml:space="preserve"> 21. Nr telefonu</t>
    </r>
    <r>
      <rPr>
        <vertAlign val="superscript"/>
        <sz val="10"/>
        <rFont val="Arial"/>
        <family val="2"/>
        <charset val="238"/>
      </rPr>
      <t>2)</t>
    </r>
  </si>
  <si>
    <r>
      <t xml:space="preserve"> 48. Nr telefonu</t>
    </r>
    <r>
      <rPr>
        <vertAlign val="superscript"/>
        <sz val="10"/>
        <rFont val="Arial"/>
        <family val="2"/>
        <charset val="238"/>
      </rPr>
      <t>2)</t>
    </r>
  </si>
  <si>
    <r>
      <t xml:space="preserve"> 75. Nr telefonu</t>
    </r>
    <r>
      <rPr>
        <vertAlign val="superscript"/>
        <sz val="10"/>
        <rFont val="Arial"/>
        <family val="2"/>
        <charset val="238"/>
      </rPr>
      <t>2)</t>
    </r>
  </si>
  <si>
    <r>
      <t xml:space="preserve"> 102. Nr telefonu</t>
    </r>
    <r>
      <rPr>
        <vertAlign val="superscript"/>
        <sz val="10"/>
        <rFont val="Arial"/>
        <family val="2"/>
        <charset val="238"/>
      </rPr>
      <t>2)</t>
    </r>
  </si>
  <si>
    <t>DR.1. MIEJSCE I CEL SKŁADANIA DEKLARACJI</t>
  </si>
  <si>
    <t>DL.1. MIEJSCE I CEL SKŁADANIA DEKLARACJI</t>
  </si>
  <si>
    <t>DN.1. MIEJSCE I CEL SKŁADANIA DEKLARACJI</t>
  </si>
  <si>
    <r>
      <t xml:space="preserve">72. Telefon kontaktowy </t>
    </r>
    <r>
      <rPr>
        <vertAlign val="superscript"/>
        <sz val="10"/>
        <rFont val="Arial"/>
        <family val="2"/>
        <charset val="238"/>
      </rPr>
      <t>2)</t>
    </r>
  </si>
  <si>
    <r>
      <t xml:space="preserve">80. Telefon kontaktowy </t>
    </r>
    <r>
      <rPr>
        <vertAlign val="superscript"/>
        <sz val="10"/>
        <rFont val="Arial"/>
        <family val="2"/>
        <charset val="238"/>
      </rPr>
      <t>2)</t>
    </r>
  </si>
  <si>
    <r>
      <t xml:space="preserve"> 149. Telefon kontaktowy </t>
    </r>
    <r>
      <rPr>
        <vertAlign val="superscript"/>
        <sz val="10"/>
        <rFont val="Arial"/>
        <family val="2"/>
        <charset val="238"/>
      </rPr>
      <t>2)</t>
    </r>
  </si>
  <si>
    <t>KRS</t>
  </si>
  <si>
    <r>
      <t xml:space="preserve">DR.2.3. Adres do doręczeń w kraju podatnika / współposiadacza </t>
    </r>
    <r>
      <rPr>
        <vertAlign val="superscript"/>
        <sz val="14"/>
        <rFont val="Arial"/>
        <family val="2"/>
      </rPr>
      <t>3)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(wypełnić gdy jest inny niż powyżej)</t>
    </r>
  </si>
  <si>
    <t>Data początkowa deklaracji</t>
  </si>
  <si>
    <t>Data końcowa deklaracji</t>
  </si>
  <si>
    <t>XL/396/17</t>
  </si>
  <si>
    <t>27 września 2017r.</t>
  </si>
  <si>
    <t>W przypadku gdy osobie fizycznej nie nadano numeru ewidencyjnego PESEL, poza imionami i nazwiskiem należy wpisać datę urodzenia oraz imiona rodziców podatnika,</t>
  </si>
  <si>
    <t>niepotrzebne skreślić,</t>
  </si>
  <si>
    <t>należy wpisać dane z pola nr 52 załącznika GR,</t>
  </si>
  <si>
    <t>jeżeli grunty wchodzą w skład gospodarstwa rolnego należy wpisać dane z pola nr 53 załącznika GR,</t>
  </si>
  <si>
    <t>należy wpisać kwotę podatku z pola nr 61 załącznika GR,</t>
  </si>
  <si>
    <t>_2018.1.</t>
  </si>
  <si>
    <t xml:space="preserve">Zgodnie z Art. 4 ust.2 ustawy z dnia 12 stycznia 1991r o podatkach i opłatach lokalnych (Dz.U. z 2017r. poz.1785 z późn. zm.) powierzchnię pomieszczeń lub ich części oraz część kondygnacji o wysokości w świetle od 1,40 m do 2,20 m zalicza się do powierzchni użytkowej budynku w 50 %, a jeżeli wysokość jest mniejsza niż 1,40 m, powierzchnię tę pomija się. </t>
  </si>
  <si>
    <t>Zgodnie z art.6a ust.10a ustawy z dnia 15 listopada 1984r. o podatku rolnym (Dz.U. z 2017r. poz. 1892 z późn. zm.) jeżeli kwota podatku nie przekracza 100 zł, podatek jest płatny jednorazowo w terminie płatności pierwszej raty.</t>
  </si>
  <si>
    <t>Zgodnie z art.6 ust.7a ustawy z dnia 30 października 2002r. o podatku leśnym (Dz.U. z 2017r. poz. 1821 z późn. zm.) jeżeli kwota podatku nie przekracza 100 zł, podatek jest płatny jednorazowo w terminie płatności pierwszej raty.</t>
  </si>
  <si>
    <t>W załączniku GR wykazano powierzchnię gruntów spełniającą definicje gospodarstwa rolnego (powyżej 1 ha) i jednocześnie zaznaczono, że podatnik nie posiada gospodarstwa rolnego</t>
  </si>
  <si>
    <t>przynajmniej jedno pole przyjmuje niedozwoloną wartość ujemną (nr korekty lub załącznika, powierzchnia, wartość podatku lub rata podatku),</t>
  </si>
  <si>
    <t>Nie wybrano formy władania nieruchomością w IN.9.1 przez podatnika</t>
  </si>
  <si>
    <t>Nie wybrano formy władania nieruchomością w IN.9.2 przez współwłaściciela</t>
  </si>
  <si>
    <t>w polu nr 3 data została wpisana w złym formacie. Prawidłowy format to : ROK-MIESIĄC-DZIEŃ</t>
  </si>
  <si>
    <t>Uwaga dotyczy pól : 67, 69, 71, 73, 75, 77, 79.</t>
  </si>
  <si>
    <t>Uwaga dotyczy pól : 18, 20, 22, 24, 26, 28,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</si>
</sst>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#,##0\ &quot;zł&quot;;\-#,##0\ &quot;zł&quot;"/>
    <numFmt numFmtId="7" formatCode="#,##0.00\ &quot;zł&quot;;\-#,##0.0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00"/>
    <numFmt numFmtId="166" formatCode="yyyy\-mm\-dd;@"/>
    <numFmt numFmtId="167" formatCode="0.0%"/>
    <numFmt numFmtId="168" formatCode="#,##0.00_ ;\-#,##0.00\ "/>
    <numFmt numFmtId="169" formatCode="#,##0_ ;\-#,##0\ "/>
    <numFmt numFmtId="170" formatCode="_-* #,##0.00\ [$zł-415]_-;\-* #,##0.00\ [$zł-415]_-;_-* &quot;-&quot;??\ [$zł-415]_-;_-@_-"/>
    <numFmt numFmtId="171" formatCode="_-* #,##0.0000\ _z_ł_-;\-* #,##0.0000\ _z_ł_-;_-* &quot;-&quot;??\ _z_ł_-;_-@_-"/>
    <numFmt numFmtId="172" formatCode="_-* #,##0.0000\ _z_ł_-;\-* #,##0.0000\ _z_ł_-;_-* &quot;-&quot;????\ _z_ł_-;_-@_-"/>
    <numFmt numFmtId="173" formatCode="yyyy/mm/dd;@"/>
  </numFmts>
  <fonts count="148">
    <font>
      <sz val="12"/>
      <name val="Arial"/>
      <charset val="238"/>
    </font>
    <font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4"/>
      <name val="Arial"/>
      <family val="2"/>
    </font>
    <font>
      <sz val="10"/>
      <name val="Arial CE"/>
      <charset val="238"/>
    </font>
    <font>
      <sz val="12"/>
      <name val="Arial"/>
      <family val="2"/>
    </font>
    <font>
      <sz val="12"/>
      <name val="Arial CE"/>
      <charset val="238"/>
    </font>
    <font>
      <sz val="8"/>
      <name val="Arial CE"/>
      <family val="2"/>
      <charset val="238"/>
    </font>
    <font>
      <b/>
      <sz val="12"/>
      <name val="Arial"/>
      <family val="2"/>
    </font>
    <font>
      <i/>
      <sz val="12"/>
      <name val="Arial"/>
      <family val="2"/>
    </font>
    <font>
      <b/>
      <sz val="20"/>
      <name val="Arial"/>
      <family val="2"/>
    </font>
    <font>
      <sz val="20"/>
      <name val="Arial"/>
      <family val="2"/>
      <charset val="238"/>
    </font>
    <font>
      <b/>
      <sz val="20"/>
      <name val="Arial CE"/>
      <charset val="238"/>
    </font>
    <font>
      <b/>
      <sz val="20"/>
      <name val="Arial CE"/>
      <family val="2"/>
      <charset val="238"/>
    </font>
    <font>
      <b/>
      <sz val="14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20"/>
      <name val="Arial CE"/>
      <charset val="238"/>
    </font>
    <font>
      <sz val="20"/>
      <name val="Arial CE"/>
      <family val="2"/>
      <charset val="238"/>
    </font>
    <font>
      <b/>
      <i/>
      <sz val="12"/>
      <name val="Arial CE"/>
      <family val="2"/>
      <charset val="238"/>
    </font>
    <font>
      <sz val="18"/>
      <name val="Arial CE"/>
      <family val="2"/>
      <charset val="238"/>
    </font>
    <font>
      <sz val="24"/>
      <name val="Arial"/>
      <family val="2"/>
      <charset val="238"/>
    </font>
    <font>
      <sz val="2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  <charset val="238"/>
    </font>
    <font>
      <b/>
      <sz val="11"/>
      <name val="Arial"/>
      <family val="2"/>
    </font>
    <font>
      <b/>
      <sz val="12"/>
      <color indexed="10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9"/>
      <name val="Arial CE"/>
      <family val="2"/>
      <charset val="238"/>
    </font>
    <font>
      <sz val="13.5"/>
      <name val="Arial"/>
      <family val="2"/>
      <charset val="238"/>
    </font>
    <font>
      <b/>
      <sz val="19"/>
      <name val="Arial CE"/>
      <family val="2"/>
      <charset val="238"/>
    </font>
    <font>
      <sz val="19"/>
      <name val="Arial"/>
      <family val="2"/>
      <charset val="238"/>
    </font>
    <font>
      <sz val="12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vertAlign val="superscript"/>
      <sz val="11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</font>
    <font>
      <b/>
      <sz val="11"/>
      <name val="Arial CE"/>
      <family val="2"/>
      <charset val="238"/>
    </font>
    <font>
      <i/>
      <sz val="12"/>
      <name val="Arial"/>
      <family val="2"/>
      <charset val="238"/>
    </font>
    <font>
      <b/>
      <sz val="20"/>
      <name val="Arial"/>
      <family val="2"/>
      <charset val="238"/>
    </font>
    <font>
      <b/>
      <i/>
      <sz val="12"/>
      <name val="Arial"/>
      <family val="2"/>
      <charset val="238"/>
    </font>
    <font>
      <sz val="18"/>
      <name val="Arial"/>
      <family val="2"/>
      <charset val="238"/>
    </font>
    <font>
      <i/>
      <sz val="11"/>
      <name val="Arial"/>
      <family val="2"/>
    </font>
    <font>
      <sz val="11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16"/>
      <name val="Arial CE"/>
      <charset val="238"/>
    </font>
    <font>
      <vertAlign val="superscript"/>
      <sz val="9"/>
      <name val="Arial"/>
      <family val="2"/>
      <charset val="238"/>
    </font>
    <font>
      <sz val="26"/>
      <name val="Arial"/>
      <family val="2"/>
      <charset val="238"/>
    </font>
    <font>
      <sz val="12"/>
      <name val="Arial"/>
      <family val="2"/>
      <charset val="238"/>
    </font>
    <font>
      <sz val="28"/>
      <name val="Czcionka tekstu podstawowego"/>
      <charset val="238"/>
    </font>
    <font>
      <vertAlign val="superscript"/>
      <sz val="14"/>
      <name val="Arial CE"/>
      <charset val="238"/>
    </font>
    <font>
      <sz val="11"/>
      <color indexed="10"/>
      <name val="Arial"/>
      <family val="2"/>
      <charset val="238"/>
    </font>
    <font>
      <sz val="28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theme="1" tint="4.9989318521683403E-2"/>
      <name val="Arial"/>
      <family val="2"/>
      <charset val="238"/>
    </font>
    <font>
      <sz val="6"/>
      <color theme="0" tint="-4.9989318521683403E-2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4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2"/>
      <color theme="0" tint="-4.9989318521683403E-2"/>
      <name val="Arial"/>
      <family val="2"/>
      <charset val="238"/>
    </font>
    <font>
      <sz val="11"/>
      <color theme="0" tint="-4.9989318521683403E-2"/>
      <name val="Arial CE"/>
      <family val="2"/>
      <charset val="238"/>
    </font>
    <font>
      <sz val="11"/>
      <color theme="0" tint="-4.9989318521683403E-2"/>
      <name val="Arial"/>
      <family val="2"/>
      <charset val="238"/>
    </font>
    <font>
      <b/>
      <sz val="11"/>
      <color theme="0" tint="-4.9989318521683403E-2"/>
      <name val="Arial CE"/>
      <family val="2"/>
      <charset val="238"/>
    </font>
    <font>
      <sz val="12"/>
      <color theme="0" tint="-4.9989318521683403E-2"/>
      <name val="Arial"/>
      <family val="2"/>
    </font>
    <font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4"/>
      <color theme="0" tint="-4.9989318521683403E-2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36"/>
      <name val="Arial"/>
      <family val="2"/>
      <charset val="238"/>
    </font>
    <font>
      <b/>
      <sz val="12"/>
      <color indexed="36"/>
      <name val="Arial"/>
      <family val="2"/>
      <charset val="238"/>
    </font>
    <font>
      <b/>
      <sz val="11"/>
      <color indexed="36"/>
      <name val="Arial CE"/>
      <family val="2"/>
      <charset val="238"/>
    </font>
    <font>
      <b/>
      <sz val="8"/>
      <color theme="0" tint="-0.14999847407452621"/>
      <name val="Arial"/>
      <family val="2"/>
    </font>
    <font>
      <b/>
      <sz val="8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rgb="FFFF0000"/>
      <name val="Arial CE"/>
      <charset val="238"/>
    </font>
    <font>
      <sz val="8"/>
      <color theme="0" tint="-4.9989318521683403E-2"/>
      <name val="Arial CE"/>
      <family val="2"/>
      <charset val="238"/>
    </font>
    <font>
      <b/>
      <sz val="20"/>
      <color indexed="53"/>
      <name val="Arial CE"/>
      <charset val="238"/>
    </font>
    <font>
      <sz val="11"/>
      <color indexed="53"/>
      <name val="Arial"/>
      <family val="2"/>
      <charset val="238"/>
    </font>
    <font>
      <sz val="10"/>
      <name val="Calibri"/>
      <family val="2"/>
      <charset val="238"/>
    </font>
    <font>
      <sz val="12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4.9989318521683403E-2"/>
      <name val="Arial"/>
      <family val="2"/>
      <charset val="238"/>
    </font>
    <font>
      <b/>
      <sz val="14"/>
      <color indexed="36"/>
      <name val="Arial"/>
      <family val="2"/>
      <charset val="238"/>
    </font>
    <font>
      <b/>
      <sz val="14"/>
      <color indexed="53"/>
      <name val="Arial"/>
      <family val="2"/>
      <charset val="238"/>
    </font>
    <font>
      <sz val="12"/>
      <color indexed="22"/>
      <name val="Arial CE"/>
      <family val="2"/>
      <charset val="238"/>
    </font>
    <font>
      <sz val="12"/>
      <color indexed="16"/>
      <name val="Arial"/>
      <family val="2"/>
      <charset val="238"/>
    </font>
    <font>
      <b/>
      <i/>
      <sz val="10"/>
      <name val="Arial CE"/>
      <family val="2"/>
      <charset val="238"/>
    </font>
    <font>
      <b/>
      <sz val="12"/>
      <color indexed="53"/>
      <name val="Arial"/>
      <family val="2"/>
      <charset val="238"/>
    </font>
    <font>
      <vertAlign val="superscript"/>
      <sz val="12"/>
      <name val="Arial CE"/>
      <charset val="238"/>
    </font>
    <font>
      <u/>
      <sz val="10"/>
      <color indexed="12"/>
      <name val="Arial CE"/>
      <charset val="238"/>
    </font>
    <font>
      <b/>
      <vertAlign val="superscript"/>
      <sz val="14"/>
      <name val="Arial CE"/>
      <charset val="238"/>
    </font>
    <font>
      <vertAlign val="superscript"/>
      <sz val="11"/>
      <name val="Arial CE"/>
      <family val="2"/>
      <charset val="238"/>
    </font>
    <font>
      <b/>
      <sz val="9"/>
      <name val="Arial CE"/>
      <charset val="238"/>
    </font>
    <font>
      <b/>
      <sz val="11"/>
      <name val="Czcionka tekstu podstawowego"/>
      <charset val="238"/>
    </font>
    <font>
      <sz val="9"/>
      <name val="Arial CE"/>
      <charset val="238"/>
    </font>
    <font>
      <sz val="12"/>
      <color theme="0" tint="-0.14999847407452621"/>
      <name val="Arial"/>
      <family val="2"/>
      <charset val="238"/>
    </font>
    <font>
      <vertAlign val="superscript"/>
      <sz val="14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9"/>
      <name val="Arial CE"/>
      <charset val="238"/>
    </font>
    <font>
      <b/>
      <sz val="11"/>
      <color indexed="53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</cellStyleXfs>
  <cellXfs count="2599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49" fontId="11" fillId="2" borderId="5" xfId="2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17" fillId="2" borderId="1" xfId="2" applyFont="1" applyFill="1" applyBorder="1" applyAlignment="1" applyProtection="1">
      <alignment horizontal="left" vertical="center"/>
    </xf>
    <xf numFmtId="0" fontId="11" fillId="2" borderId="3" xfId="2" applyFont="1" applyFill="1" applyBorder="1" applyAlignment="1" applyProtection="1">
      <alignment horizontal="left" vertical="center"/>
    </xf>
    <xf numFmtId="0" fontId="8" fillId="0" borderId="3" xfId="2" applyFont="1" applyFill="1" applyBorder="1" applyAlignment="1" applyProtection="1">
      <alignment horizontal="left" vertical="center"/>
    </xf>
    <xf numFmtId="49" fontId="11" fillId="0" borderId="9" xfId="2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8" fillId="2" borderId="11" xfId="2" applyFont="1" applyFill="1" applyBorder="1" applyAlignment="1" applyProtection="1">
      <alignment vertical="center"/>
    </xf>
    <xf numFmtId="0" fontId="8" fillId="2" borderId="12" xfId="2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7" fillId="2" borderId="13" xfId="2" applyFont="1" applyFill="1" applyBorder="1" applyAlignment="1" applyProtection="1">
      <alignment horizontal="left" vertical="center"/>
    </xf>
    <xf numFmtId="0" fontId="11" fillId="2" borderId="14" xfId="2" applyFont="1" applyFill="1" applyBorder="1" applyAlignment="1" applyProtection="1">
      <alignment horizontal="left" vertical="center"/>
    </xf>
    <xf numFmtId="0" fontId="11" fillId="2" borderId="15" xfId="2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2" borderId="5" xfId="2" applyFont="1" applyFill="1" applyBorder="1" applyAlignment="1" applyProtection="1">
      <alignment horizontal="left" vertical="center"/>
    </xf>
    <xf numFmtId="0" fontId="8" fillId="2" borderId="7" xfId="2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0" fontId="8" fillId="2" borderId="8" xfId="2" applyFont="1" applyFill="1" applyBorder="1" applyAlignment="1" applyProtection="1">
      <alignment vertical="center"/>
    </xf>
    <xf numFmtId="0" fontId="22" fillId="2" borderId="5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21" fillId="2" borderId="14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31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36" fillId="2" borderId="13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12" fillId="2" borderId="3" xfId="2" applyFont="1" applyFill="1" applyBorder="1" applyAlignment="1" applyProtection="1">
      <alignment vertical="center"/>
    </xf>
    <xf numFmtId="0" fontId="41" fillId="2" borderId="5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vertical="center"/>
    </xf>
    <xf numFmtId="0" fontId="8" fillId="2" borderId="11" xfId="2" applyFont="1" applyFill="1" applyBorder="1" applyAlignment="1" applyProtection="1">
      <alignment horizontal="left" vertical="center" shrinkToFit="1"/>
    </xf>
    <xf numFmtId="0" fontId="8" fillId="2" borderId="12" xfId="0" applyFont="1" applyFill="1" applyBorder="1" applyAlignment="1" applyProtection="1">
      <alignment horizontal="left" vertical="center"/>
    </xf>
    <xf numFmtId="0" fontId="22" fillId="2" borderId="1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vertical="center"/>
    </xf>
    <xf numFmtId="0" fontId="21" fillId="2" borderId="5" xfId="0" applyFont="1" applyFill="1" applyBorder="1" applyAlignment="1" applyProtection="1">
      <alignment vertical="center"/>
    </xf>
    <xf numFmtId="0" fontId="21" fillId="2" borderId="7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44" fillId="2" borderId="14" xfId="2" applyFont="1" applyFill="1" applyBorder="1" applyAlignment="1" applyProtection="1">
      <alignment horizontal="left" vertical="center"/>
    </xf>
    <xf numFmtId="0" fontId="45" fillId="2" borderId="14" xfId="2" applyFont="1" applyFill="1" applyBorder="1" applyAlignment="1" applyProtection="1">
      <alignment horizontal="left" vertical="center"/>
    </xf>
    <xf numFmtId="0" fontId="46" fillId="2" borderId="14" xfId="0" applyFont="1" applyFill="1" applyBorder="1" applyAlignment="1" applyProtection="1">
      <alignment horizontal="left" vertical="center"/>
    </xf>
    <xf numFmtId="0" fontId="47" fillId="0" borderId="16" xfId="2" applyFont="1" applyFill="1" applyBorder="1" applyAlignment="1" applyProtection="1">
      <alignment vertical="center"/>
    </xf>
    <xf numFmtId="0" fontId="47" fillId="0" borderId="17" xfId="2" applyFont="1" applyFill="1" applyBorder="1" applyAlignment="1" applyProtection="1">
      <alignment vertical="center"/>
    </xf>
    <xf numFmtId="0" fontId="47" fillId="0" borderId="23" xfId="2" applyFont="1" applyFill="1" applyBorder="1" applyAlignment="1" applyProtection="1">
      <alignment vertical="center"/>
    </xf>
    <xf numFmtId="0" fontId="47" fillId="0" borderId="20" xfId="2" applyFont="1" applyFill="1" applyBorder="1" applyAlignment="1" applyProtection="1">
      <alignment vertical="center"/>
    </xf>
    <xf numFmtId="0" fontId="27" fillId="2" borderId="5" xfId="0" applyFont="1" applyFill="1" applyBorder="1" applyAlignment="1" applyProtection="1">
      <alignment vertical="center"/>
    </xf>
    <xf numFmtId="0" fontId="27" fillId="2" borderId="7" xfId="0" applyFont="1" applyFill="1" applyBorder="1" applyAlignment="1" applyProtection="1">
      <alignment vertical="center"/>
    </xf>
    <xf numFmtId="0" fontId="47" fillId="0" borderId="24" xfId="2" applyFont="1" applyFill="1" applyBorder="1" applyAlignment="1" applyProtection="1">
      <alignment vertical="center"/>
    </xf>
    <xf numFmtId="0" fontId="47" fillId="0" borderId="25" xfId="2" applyFont="1" applyFill="1" applyBorder="1" applyAlignment="1" applyProtection="1">
      <alignment vertical="center"/>
    </xf>
    <xf numFmtId="0" fontId="49" fillId="0" borderId="26" xfId="2" applyFont="1" applyFill="1" applyBorder="1" applyAlignment="1" applyProtection="1">
      <alignment vertical="center"/>
    </xf>
    <xf numFmtId="0" fontId="49" fillId="0" borderId="27" xfId="2" applyFont="1" applyFill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44" fillId="2" borderId="12" xfId="2" applyFont="1" applyFill="1" applyBorder="1" applyAlignment="1" applyProtection="1">
      <alignment horizontal="left" vertical="center"/>
    </xf>
    <xf numFmtId="0" fontId="45" fillId="2" borderId="12" xfId="2" applyFont="1" applyFill="1" applyBorder="1" applyAlignment="1" applyProtection="1">
      <alignment horizontal="left" vertical="center"/>
    </xf>
    <xf numFmtId="0" fontId="46" fillId="2" borderId="12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Protection="1"/>
    <xf numFmtId="0" fontId="10" fillId="2" borderId="5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horizontal="right" vertical="top"/>
    </xf>
    <xf numFmtId="0" fontId="5" fillId="0" borderId="6" xfId="0" quotePrefix="1" applyFont="1" applyFill="1" applyBorder="1" applyAlignment="1" applyProtection="1">
      <alignment horizontal="center" vertical="top"/>
    </xf>
    <xf numFmtId="0" fontId="36" fillId="2" borderId="13" xfId="2" applyFont="1" applyFill="1" applyBorder="1" applyAlignment="1" applyProtection="1">
      <alignment vertical="center"/>
    </xf>
    <xf numFmtId="0" fontId="43" fillId="2" borderId="14" xfId="2" applyFont="1" applyFill="1" applyBorder="1" applyAlignment="1" applyProtection="1">
      <alignment vertical="center"/>
    </xf>
    <xf numFmtId="0" fontId="46" fillId="2" borderId="14" xfId="2" applyFont="1" applyFill="1" applyBorder="1" applyAlignment="1" applyProtection="1">
      <alignment horizontal="left" vertical="center"/>
    </xf>
    <xf numFmtId="0" fontId="45" fillId="2" borderId="14" xfId="2" applyFont="1" applyFill="1" applyBorder="1" applyAlignment="1" applyProtection="1">
      <alignment vertical="center"/>
    </xf>
    <xf numFmtId="0" fontId="45" fillId="2" borderId="11" xfId="2" applyFont="1" applyFill="1" applyBorder="1" applyAlignment="1" applyProtection="1">
      <alignment vertical="center"/>
    </xf>
    <xf numFmtId="0" fontId="43" fillId="2" borderId="12" xfId="2" applyFont="1" applyFill="1" applyBorder="1" applyAlignment="1" applyProtection="1">
      <alignment vertical="center"/>
    </xf>
    <xf numFmtId="0" fontId="46" fillId="2" borderId="12" xfId="2" applyFont="1" applyFill="1" applyBorder="1" applyAlignment="1" applyProtection="1">
      <alignment horizontal="left" vertical="center"/>
    </xf>
    <xf numFmtId="0" fontId="45" fillId="2" borderId="12" xfId="2" applyFont="1" applyFill="1" applyBorder="1" applyAlignment="1" applyProtection="1">
      <alignment vertical="center"/>
    </xf>
    <xf numFmtId="49" fontId="38" fillId="2" borderId="15" xfId="0" applyNumberFormat="1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</xf>
    <xf numFmtId="49" fontId="34" fillId="2" borderId="7" xfId="0" applyNumberFormat="1" applyFont="1" applyFill="1" applyBorder="1" applyAlignment="1" applyProtection="1">
      <alignment horizontal="center" vertical="center"/>
    </xf>
    <xf numFmtId="49" fontId="38" fillId="2" borderId="7" xfId="0" applyNumberFormat="1" applyFont="1" applyFill="1" applyBorder="1" applyAlignment="1" applyProtection="1">
      <alignment horizontal="center" vertical="center"/>
    </xf>
    <xf numFmtId="0" fontId="38" fillId="2" borderId="12" xfId="0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center" vertical="center"/>
    </xf>
    <xf numFmtId="0" fontId="21" fillId="2" borderId="5" xfId="0" applyNumberFormat="1" applyFont="1" applyFill="1" applyBorder="1" applyAlignment="1" applyProtection="1">
      <alignment vertical="center"/>
    </xf>
    <xf numFmtId="0" fontId="38" fillId="0" borderId="29" xfId="1" applyNumberFormat="1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44" fontId="4" fillId="2" borderId="12" xfId="4" applyFont="1" applyFill="1" applyBorder="1" applyAlignment="1" applyProtection="1">
      <alignment horizontal="left" vertical="center"/>
    </xf>
    <xf numFmtId="43" fontId="31" fillId="2" borderId="13" xfId="1" applyFont="1" applyFill="1" applyBorder="1" applyAlignment="1" applyProtection="1">
      <alignment horizontal="left" vertical="center"/>
    </xf>
    <xf numFmtId="0" fontId="31" fillId="2" borderId="13" xfId="1" applyNumberFormat="1" applyFont="1" applyFill="1" applyBorder="1" applyAlignment="1" applyProtection="1">
      <alignment vertical="center"/>
    </xf>
    <xf numFmtId="0" fontId="28" fillId="0" borderId="29" xfId="1" applyNumberFormat="1" applyFont="1" applyFill="1" applyBorder="1" applyAlignment="1" applyProtection="1">
      <alignment horizontal="left" vertical="center" wrapText="1"/>
    </xf>
    <xf numFmtId="0" fontId="38" fillId="0" borderId="30" xfId="1" applyNumberFormat="1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center" vertical="center" shrinkToFit="1"/>
    </xf>
    <xf numFmtId="0" fontId="27" fillId="2" borderId="7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6" fillId="2" borderId="31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vertical="center"/>
    </xf>
    <xf numFmtId="0" fontId="36" fillId="2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5" fillId="0" borderId="6" xfId="0" applyNumberFormat="1" applyFont="1" applyFill="1" applyBorder="1" applyAlignment="1" applyProtection="1">
      <alignment horizontal="right" vertical="top"/>
    </xf>
    <xf numFmtId="49" fontId="5" fillId="0" borderId="6" xfId="0" applyNumberFormat="1" applyFont="1" applyFill="1" applyBorder="1" applyAlignment="1" applyProtection="1">
      <alignment horizontal="center" vertical="top"/>
    </xf>
    <xf numFmtId="49" fontId="5" fillId="0" borderId="23" xfId="0" applyNumberFormat="1" applyFont="1" applyFill="1" applyBorder="1" applyAlignment="1" applyProtection="1">
      <alignment horizontal="center" vertical="top"/>
    </xf>
    <xf numFmtId="0" fontId="5" fillId="0" borderId="23" xfId="0" quotePrefix="1" applyFont="1" applyFill="1" applyBorder="1" applyAlignment="1" applyProtection="1">
      <alignment horizontal="center" vertical="top"/>
    </xf>
    <xf numFmtId="49" fontId="5" fillId="0" borderId="23" xfId="0" quotePrefix="1" applyNumberFormat="1" applyFont="1" applyFill="1" applyBorder="1" applyAlignment="1" applyProtection="1">
      <alignment horizontal="center" vertical="top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Border="1" applyAlignment="1" applyProtection="1">
      <alignment horizontal="right" vertical="center"/>
    </xf>
    <xf numFmtId="0" fontId="21" fillId="0" borderId="21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vertical="center"/>
    </xf>
    <xf numFmtId="0" fontId="38" fillId="0" borderId="0" xfId="0" applyFont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38" fillId="2" borderId="18" xfId="0" applyFont="1" applyFill="1" applyBorder="1" applyAlignment="1" applyProtection="1">
      <alignment horizontal="center" vertical="center"/>
    </xf>
    <xf numFmtId="0" fontId="60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21" fillId="0" borderId="2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horizontal="right" vertical="center"/>
    </xf>
    <xf numFmtId="0" fontId="37" fillId="2" borderId="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62" fillId="0" borderId="0" xfId="0" applyFont="1" applyAlignment="1" applyProtection="1">
      <alignment horizontal="center" vertical="center"/>
    </xf>
    <xf numFmtId="0" fontId="63" fillId="0" borderId="0" xfId="0" applyFont="1" applyAlignment="1" applyProtection="1">
      <alignment horizontal="center" vertical="center"/>
    </xf>
    <xf numFmtId="0" fontId="29" fillId="2" borderId="18" xfId="0" applyFont="1" applyFill="1" applyBorder="1" applyAlignment="1" applyProtection="1">
      <alignment vertical="center"/>
    </xf>
    <xf numFmtId="0" fontId="29" fillId="2" borderId="7" xfId="0" applyFont="1" applyFill="1" applyBorder="1" applyAlignment="1" applyProtection="1">
      <alignment vertical="center"/>
    </xf>
    <xf numFmtId="49" fontId="62" fillId="2" borderId="18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Fill="1" applyBorder="1" applyAlignment="1" applyProtection="1">
      <alignment horizontal="right" vertical="top"/>
    </xf>
    <xf numFmtId="14" fontId="0" fillId="2" borderId="14" xfId="0" applyNumberFormat="1" applyFill="1" applyBorder="1" applyAlignment="1" applyProtection="1">
      <alignment horizontal="left" vertical="center"/>
    </xf>
    <xf numFmtId="0" fontId="5" fillId="0" borderId="2" xfId="0" quotePrefix="1" applyFont="1" applyFill="1" applyBorder="1" applyAlignment="1" applyProtection="1">
      <alignment horizontal="center" vertical="top"/>
    </xf>
    <xf numFmtId="4" fontId="30" fillId="0" borderId="38" xfId="0" quotePrefix="1" applyNumberFormat="1" applyFont="1" applyFill="1" applyBorder="1" applyAlignment="1" applyProtection="1">
      <alignment horizontal="left" vertical="top" shrinkToFit="1"/>
    </xf>
    <xf numFmtId="0" fontId="29" fillId="0" borderId="0" xfId="0" applyFont="1" applyAlignment="1" applyProtection="1">
      <alignment horizontal="left" vertical="top"/>
    </xf>
    <xf numFmtId="0" fontId="29" fillId="2" borderId="0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 applyProtection="1">
      <alignment horizontal="left" vertical="top"/>
    </xf>
    <xf numFmtId="0" fontId="29" fillId="2" borderId="12" xfId="0" applyFont="1" applyFill="1" applyBorder="1" applyAlignment="1" applyProtection="1">
      <alignment horizontal="left" vertical="top"/>
    </xf>
    <xf numFmtId="0" fontId="29" fillId="2" borderId="14" xfId="0" applyFont="1" applyFill="1" applyBorder="1" applyAlignment="1" applyProtection="1">
      <alignment horizontal="left" vertical="top"/>
    </xf>
    <xf numFmtId="0" fontId="30" fillId="0" borderId="0" xfId="0" applyFont="1" applyAlignment="1" applyProtection="1">
      <alignment horizontal="left" vertical="top"/>
    </xf>
    <xf numFmtId="0" fontId="30" fillId="2" borderId="14" xfId="0" applyFont="1" applyFill="1" applyBorder="1" applyAlignment="1" applyProtection="1">
      <alignment horizontal="left" vertical="top"/>
    </xf>
    <xf numFmtId="164" fontId="29" fillId="0" borderId="16" xfId="1" quotePrefix="1" applyNumberFormat="1" applyFont="1" applyFill="1" applyBorder="1" applyAlignment="1" applyProtection="1">
      <alignment horizontal="left" vertical="top" shrinkToFit="1"/>
    </xf>
    <xf numFmtId="164" fontId="29" fillId="0" borderId="23" xfId="1" quotePrefix="1" applyNumberFormat="1" applyFont="1" applyFill="1" applyBorder="1" applyAlignment="1" applyProtection="1">
      <alignment horizontal="left" vertical="top" shrinkToFit="1"/>
    </xf>
    <xf numFmtId="0" fontId="30" fillId="2" borderId="12" xfId="0" applyFont="1" applyFill="1" applyBorder="1" applyAlignment="1" applyProtection="1">
      <alignment horizontal="left" vertical="top"/>
    </xf>
    <xf numFmtId="164" fontId="29" fillId="0" borderId="26" xfId="1" quotePrefix="1" applyNumberFormat="1" applyFont="1" applyFill="1" applyBorder="1" applyAlignment="1" applyProtection="1">
      <alignment horizontal="left" vertical="top" shrinkToFit="1"/>
    </xf>
    <xf numFmtId="164" fontId="29" fillId="0" borderId="39" xfId="1" quotePrefix="1" applyNumberFormat="1" applyFont="1" applyFill="1" applyBorder="1" applyAlignment="1" applyProtection="1">
      <alignment horizontal="left" vertical="top" shrinkToFit="1"/>
    </xf>
    <xf numFmtId="0" fontId="18" fillId="0" borderId="0" xfId="0" applyFont="1" applyAlignment="1" applyProtection="1">
      <alignment horizontal="right" vertical="top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29" fillId="0" borderId="26" xfId="0" quotePrefix="1" applyFont="1" applyFill="1" applyBorder="1" applyAlignment="1" applyProtection="1">
      <alignment horizontal="left" vertical="top"/>
    </xf>
    <xf numFmtId="0" fontId="33" fillId="0" borderId="27" xfId="0" applyFont="1" applyFill="1" applyBorder="1" applyAlignment="1" applyProtection="1">
      <alignment vertical="center"/>
    </xf>
    <xf numFmtId="0" fontId="19" fillId="0" borderId="46" xfId="0" applyFont="1" applyFill="1" applyBorder="1" applyAlignment="1" applyProtection="1">
      <alignment vertical="center"/>
    </xf>
    <xf numFmtId="4" fontId="30" fillId="0" borderId="20" xfId="0" quotePrefix="1" applyNumberFormat="1" applyFont="1" applyFill="1" applyBorder="1" applyAlignment="1" applyProtection="1">
      <alignment horizontal="left" vertical="top" shrinkToFit="1"/>
    </xf>
    <xf numFmtId="0" fontId="47" fillId="0" borderId="47" xfId="2" applyFont="1" applyFill="1" applyBorder="1" applyAlignment="1" applyProtection="1">
      <alignment vertical="center"/>
    </xf>
    <xf numFmtId="0" fontId="47" fillId="0" borderId="48" xfId="2" applyFont="1" applyFill="1" applyBorder="1" applyAlignment="1" applyProtection="1">
      <alignment vertical="center"/>
    </xf>
    <xf numFmtId="0" fontId="47" fillId="0" borderId="0" xfId="2" applyFont="1" applyFill="1" applyBorder="1" applyAlignment="1" applyProtection="1">
      <alignment vertical="center"/>
    </xf>
    <xf numFmtId="0" fontId="47" fillId="0" borderId="39" xfId="2" applyFont="1" applyFill="1" applyBorder="1" applyAlignment="1" applyProtection="1">
      <alignment vertical="center"/>
    </xf>
    <xf numFmtId="0" fontId="47" fillId="0" borderId="45" xfId="2" applyFont="1" applyFill="1" applyBorder="1" applyAlignment="1" applyProtection="1">
      <alignment vertical="center"/>
    </xf>
    <xf numFmtId="4" fontId="30" fillId="0" borderId="41" xfId="0" quotePrefix="1" applyNumberFormat="1" applyFont="1" applyFill="1" applyBorder="1" applyAlignment="1" applyProtection="1">
      <alignment horizontal="left" vertical="top" shrinkToFit="1"/>
    </xf>
    <xf numFmtId="0" fontId="28" fillId="0" borderId="23" xfId="0" applyFont="1" applyBorder="1" applyAlignment="1" applyProtection="1">
      <alignment horizontal="center" vertical="center"/>
    </xf>
    <xf numFmtId="4" fontId="30" fillId="0" borderId="17" xfId="0" quotePrefix="1" applyNumberFormat="1" applyFont="1" applyFill="1" applyBorder="1" applyAlignment="1" applyProtection="1">
      <alignment horizontal="left" vertical="top" shrinkToFit="1"/>
    </xf>
    <xf numFmtId="164" fontId="67" fillId="0" borderId="26" xfId="1" applyNumberFormat="1" applyFont="1" applyFill="1" applyBorder="1" applyAlignment="1" applyProtection="1">
      <alignment horizontal="right" vertical="center" shrinkToFit="1"/>
    </xf>
    <xf numFmtId="0" fontId="28" fillId="0" borderId="39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</xf>
    <xf numFmtId="0" fontId="68" fillId="2" borderId="3" xfId="2" applyFont="1" applyFill="1" applyBorder="1" applyAlignment="1" applyProtection="1">
      <alignment vertical="center"/>
    </xf>
    <xf numFmtId="0" fontId="70" fillId="2" borderId="5" xfId="0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 applyProtection="1">
      <alignment vertical="center"/>
    </xf>
    <xf numFmtId="0" fontId="71" fillId="2" borderId="0" xfId="0" applyFont="1" applyFill="1" applyBorder="1" applyAlignment="1" applyProtection="1">
      <alignment vertical="center"/>
    </xf>
    <xf numFmtId="0" fontId="30" fillId="0" borderId="26" xfId="0" quotePrefix="1" applyFont="1" applyFill="1" applyBorder="1" applyAlignment="1" applyProtection="1">
      <alignment horizontal="left" vertical="top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vertical="center"/>
    </xf>
    <xf numFmtId="0" fontId="14" fillId="2" borderId="14" xfId="2" applyFont="1" applyFill="1" applyBorder="1" applyAlignment="1" applyProtection="1">
      <alignment horizontal="left" vertical="center"/>
    </xf>
    <xf numFmtId="0" fontId="26" fillId="2" borderId="14" xfId="2" applyFont="1" applyFill="1" applyBorder="1" applyAlignment="1" applyProtection="1">
      <alignment horizontal="left" vertical="center"/>
    </xf>
    <xf numFmtId="0" fontId="18" fillId="2" borderId="14" xfId="0" applyFont="1" applyFill="1" applyBorder="1" applyAlignment="1" applyProtection="1">
      <alignment horizontal="left" vertical="center"/>
    </xf>
    <xf numFmtId="0" fontId="18" fillId="2" borderId="14" xfId="2" applyFont="1" applyFill="1" applyBorder="1" applyAlignment="1" applyProtection="1">
      <alignment horizontal="left" vertical="center"/>
    </xf>
    <xf numFmtId="0" fontId="26" fillId="2" borderId="14" xfId="2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8" fillId="0" borderId="45" xfId="2" applyFont="1" applyFill="1" applyBorder="1" applyAlignment="1" applyProtection="1">
      <alignment horizontal="left" vertical="center"/>
    </xf>
    <xf numFmtId="0" fontId="28" fillId="0" borderId="44" xfId="0" applyFont="1" applyFill="1" applyBorder="1" applyAlignment="1" applyProtection="1">
      <alignment horizontal="left" vertical="center"/>
    </xf>
    <xf numFmtId="0" fontId="26" fillId="2" borderId="11" xfId="2" applyFont="1" applyFill="1" applyBorder="1" applyAlignment="1" applyProtection="1">
      <alignment vertical="center"/>
    </xf>
    <xf numFmtId="0" fontId="14" fillId="2" borderId="12" xfId="2" applyFont="1" applyFill="1" applyBorder="1" applyAlignment="1" applyProtection="1">
      <alignment horizontal="left" vertical="center"/>
    </xf>
    <xf numFmtId="0" fontId="26" fillId="2" borderId="12" xfId="2" applyFont="1" applyFill="1" applyBorder="1" applyAlignment="1" applyProtection="1">
      <alignment horizontal="left" vertical="center"/>
    </xf>
    <xf numFmtId="0" fontId="18" fillId="2" borderId="12" xfId="0" applyFont="1" applyFill="1" applyBorder="1" applyAlignment="1" applyProtection="1">
      <alignment horizontal="left" vertical="center"/>
    </xf>
    <xf numFmtId="0" fontId="18" fillId="2" borderId="12" xfId="2" applyFont="1" applyFill="1" applyBorder="1" applyAlignment="1" applyProtection="1">
      <alignment horizontal="left" vertical="center"/>
    </xf>
    <xf numFmtId="0" fontId="26" fillId="2" borderId="12" xfId="2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8" fillId="0" borderId="16" xfId="2" applyFont="1" applyFill="1" applyBorder="1" applyAlignment="1" applyProtection="1">
      <alignment horizontal="left" vertical="center"/>
    </xf>
    <xf numFmtId="0" fontId="28" fillId="0" borderId="17" xfId="2" applyFont="1" applyFill="1" applyBorder="1" applyAlignment="1" applyProtection="1">
      <alignment horizontal="left" vertical="center"/>
    </xf>
    <xf numFmtId="0" fontId="28" fillId="0" borderId="20" xfId="2" applyFont="1" applyFill="1" applyBorder="1" applyAlignment="1" applyProtection="1">
      <alignment horizontal="left" vertical="center"/>
    </xf>
    <xf numFmtId="0" fontId="28" fillId="0" borderId="20" xfId="0" applyFont="1" applyFill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28" fillId="0" borderId="45" xfId="0" applyFont="1" applyFill="1" applyBorder="1" applyAlignment="1" applyProtection="1">
      <alignment horizontal="left" vertical="center"/>
    </xf>
    <xf numFmtId="0" fontId="28" fillId="0" borderId="45" xfId="0" applyFont="1" applyBorder="1" applyAlignment="1" applyProtection="1">
      <alignment horizontal="left" vertical="center"/>
    </xf>
    <xf numFmtId="0" fontId="28" fillId="0" borderId="25" xfId="2" applyFont="1" applyFill="1" applyBorder="1" applyAlignment="1" applyProtection="1">
      <alignment horizontal="left" vertical="center" wrapText="1"/>
    </xf>
    <xf numFmtId="0" fontId="30" fillId="2" borderId="14" xfId="0" applyFont="1" applyFill="1" applyBorder="1" applyAlignment="1" applyProtection="1">
      <alignment vertical="top"/>
    </xf>
    <xf numFmtId="0" fontId="30" fillId="2" borderId="12" xfId="2" applyFont="1" applyFill="1" applyBorder="1" applyAlignment="1" applyProtection="1">
      <alignment horizontal="left" vertical="top"/>
    </xf>
    <xf numFmtId="0" fontId="28" fillId="0" borderId="0" xfId="0" applyFont="1" applyFill="1" applyBorder="1" applyAlignment="1" applyProtection="1">
      <alignment vertical="center"/>
    </xf>
    <xf numFmtId="0" fontId="28" fillId="0" borderId="20" xfId="0" applyFont="1" applyBorder="1" applyAlignment="1" applyProtection="1">
      <alignment vertical="center"/>
    </xf>
    <xf numFmtId="0" fontId="28" fillId="0" borderId="26" xfId="2" applyFont="1" applyFill="1" applyBorder="1" applyAlignment="1" applyProtection="1">
      <alignment horizontal="left" vertical="center"/>
    </xf>
    <xf numFmtId="0" fontId="18" fillId="2" borderId="12" xfId="2" applyFont="1" applyFill="1" applyBorder="1" applyAlignment="1" applyProtection="1">
      <alignment horizontal="right" vertical="center"/>
    </xf>
    <xf numFmtId="0" fontId="45" fillId="2" borderId="13" xfId="2" applyFont="1" applyFill="1" applyBorder="1" applyAlignment="1" applyProtection="1">
      <alignment vertical="center"/>
    </xf>
    <xf numFmtId="0" fontId="28" fillId="0" borderId="25" xfId="0" applyFont="1" applyBorder="1" applyAlignment="1" applyProtection="1">
      <alignment vertical="center"/>
    </xf>
    <xf numFmtId="0" fontId="28" fillId="0" borderId="45" xfId="0" applyFont="1" applyBorder="1" applyAlignment="1" applyProtection="1">
      <alignment vertical="center"/>
    </xf>
    <xf numFmtId="0" fontId="28" fillId="0" borderId="27" xfId="2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top"/>
    </xf>
    <xf numFmtId="49" fontId="11" fillId="0" borderId="3" xfId="2" applyNumberFormat="1" applyFont="1" applyFill="1" applyBorder="1" applyAlignment="1" applyProtection="1">
      <alignment vertical="center"/>
    </xf>
    <xf numFmtId="49" fontId="11" fillId="0" borderId="49" xfId="2" applyNumberFormat="1" applyFont="1" applyFill="1" applyBorder="1" applyAlignment="1" applyProtection="1">
      <alignment vertical="center"/>
    </xf>
    <xf numFmtId="49" fontId="11" fillId="0" borderId="50" xfId="2" applyNumberFormat="1" applyFont="1" applyFill="1" applyBorder="1" applyAlignment="1" applyProtection="1">
      <alignment horizontal="center" vertical="center"/>
    </xf>
    <xf numFmtId="49" fontId="18" fillId="0" borderId="0" xfId="2" applyNumberFormat="1" applyFont="1" applyFill="1" applyBorder="1" applyAlignment="1" applyProtection="1">
      <alignment vertical="center"/>
    </xf>
    <xf numFmtId="49" fontId="11" fillId="0" borderId="25" xfId="2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66" fillId="0" borderId="51" xfId="2" applyFont="1" applyFill="1" applyBorder="1" applyAlignment="1" applyProtection="1">
      <alignment horizontal="left" vertical="top"/>
    </xf>
    <xf numFmtId="49" fontId="28" fillId="0" borderId="0" xfId="2" applyNumberFormat="1" applyFont="1" applyFill="1" applyBorder="1" applyAlignment="1" applyProtection="1">
      <alignment horizontal="left" vertical="center"/>
    </xf>
    <xf numFmtId="0" fontId="8" fillId="0" borderId="6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8" fillId="0" borderId="48" xfId="2" applyFont="1" applyFill="1" applyBorder="1" applyAlignment="1" applyProtection="1">
      <alignment vertical="center"/>
    </xf>
    <xf numFmtId="0" fontId="8" fillId="0" borderId="35" xfId="2" applyFont="1" applyFill="1" applyBorder="1" applyAlignment="1" applyProtection="1">
      <alignment vertical="center"/>
    </xf>
    <xf numFmtId="0" fontId="8" fillId="0" borderId="3" xfId="2" applyFont="1" applyFill="1" applyBorder="1" applyAlignment="1" applyProtection="1">
      <alignment vertical="center"/>
    </xf>
    <xf numFmtId="0" fontId="8" fillId="0" borderId="37" xfId="2" applyFont="1" applyFill="1" applyBorder="1" applyAlignment="1" applyProtection="1">
      <alignment vertical="center"/>
    </xf>
    <xf numFmtId="0" fontId="8" fillId="0" borderId="43" xfId="2" applyFont="1" applyFill="1" applyBorder="1" applyAlignment="1" applyProtection="1">
      <alignment vertical="center"/>
    </xf>
    <xf numFmtId="0" fontId="8" fillId="0" borderId="47" xfId="2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1" fillId="0" borderId="3" xfId="0" applyFont="1" applyFill="1" applyBorder="1" applyAlignment="1" applyProtection="1"/>
    <xf numFmtId="0" fontId="21" fillId="0" borderId="37" xfId="0" applyFont="1" applyFill="1" applyBorder="1" applyAlignment="1" applyProtection="1"/>
    <xf numFmtId="0" fontId="21" fillId="0" borderId="43" xfId="0" applyFont="1" applyFill="1" applyBorder="1" applyAlignment="1" applyProtection="1"/>
    <xf numFmtId="0" fontId="47" fillId="2" borderId="13" xfId="2" applyFont="1" applyFill="1" applyBorder="1" applyAlignment="1" applyProtection="1">
      <alignment vertical="center"/>
    </xf>
    <xf numFmtId="0" fontId="72" fillId="2" borderId="14" xfId="2" applyFont="1" applyFill="1" applyBorder="1" applyAlignment="1" applyProtection="1">
      <alignment vertical="center"/>
    </xf>
    <xf numFmtId="0" fontId="27" fillId="2" borderId="14" xfId="0" applyFont="1" applyFill="1" applyBorder="1" applyAlignment="1" applyProtection="1">
      <alignment vertical="center"/>
    </xf>
    <xf numFmtId="0" fontId="27" fillId="2" borderId="14" xfId="0" applyNumberFormat="1" applyFont="1" applyFill="1" applyBorder="1" applyAlignment="1" applyProtection="1">
      <alignment horizontal="left" vertical="top"/>
    </xf>
    <xf numFmtId="0" fontId="27" fillId="2" borderId="14" xfId="0" applyFont="1" applyFill="1" applyBorder="1" applyAlignment="1" applyProtection="1">
      <alignment horizontal="center" vertical="center"/>
    </xf>
    <xf numFmtId="0" fontId="27" fillId="2" borderId="14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73" fillId="0" borderId="0" xfId="0" applyFont="1" applyAlignment="1" applyProtection="1">
      <alignment vertical="center"/>
    </xf>
    <xf numFmtId="0" fontId="27" fillId="2" borderId="5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67" fillId="2" borderId="11" xfId="0" applyFont="1" applyFill="1" applyBorder="1" applyAlignment="1" applyProtection="1">
      <alignment horizontal="center" vertical="center"/>
    </xf>
    <xf numFmtId="0" fontId="67" fillId="2" borderId="12" xfId="0" applyFont="1" applyFill="1" applyBorder="1" applyAlignment="1" applyProtection="1">
      <alignment vertical="center"/>
    </xf>
    <xf numFmtId="0" fontId="27" fillId="2" borderId="12" xfId="0" applyFont="1" applyFill="1" applyBorder="1" applyAlignment="1" applyProtection="1">
      <alignment vertical="center"/>
    </xf>
    <xf numFmtId="0" fontId="27" fillId="2" borderId="12" xfId="0" applyNumberFormat="1" applyFont="1" applyFill="1" applyBorder="1" applyAlignment="1" applyProtection="1">
      <alignment horizontal="left" vertical="top"/>
    </xf>
    <xf numFmtId="0" fontId="27" fillId="2" borderId="12" xfId="0" applyFont="1" applyFill="1" applyBorder="1" applyAlignment="1" applyProtection="1">
      <alignment horizontal="center" vertical="center"/>
    </xf>
    <xf numFmtId="0" fontId="27" fillId="2" borderId="12" xfId="0" applyFont="1" applyFill="1" applyBorder="1" applyAlignment="1" applyProtection="1">
      <alignment horizontal="left" vertical="top"/>
    </xf>
    <xf numFmtId="0" fontId="27" fillId="2" borderId="18" xfId="0" applyFont="1" applyFill="1" applyBorder="1" applyAlignment="1" applyProtection="1">
      <alignment vertical="center"/>
    </xf>
    <xf numFmtId="0" fontId="49" fillId="2" borderId="5" xfId="2" applyFont="1" applyFill="1" applyBorder="1" applyAlignment="1" applyProtection="1">
      <alignment horizontal="left" vertical="center"/>
    </xf>
    <xf numFmtId="0" fontId="27" fillId="2" borderId="7" xfId="0" applyFont="1" applyFill="1" applyBorder="1" applyAlignment="1" applyProtection="1">
      <alignment horizontal="left" vertical="center"/>
    </xf>
    <xf numFmtId="0" fontId="47" fillId="2" borderId="5" xfId="2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47" fillId="2" borderId="11" xfId="2" applyFont="1" applyFill="1" applyBorder="1" applyAlignment="1" applyProtection="1">
      <alignment horizontal="left" vertical="center" shrinkToFit="1"/>
    </xf>
    <xf numFmtId="0" fontId="47" fillId="2" borderId="12" xfId="0" applyFont="1" applyFill="1" applyBorder="1" applyAlignment="1" applyProtection="1">
      <alignment horizontal="left" vertical="center"/>
    </xf>
    <xf numFmtId="0" fontId="28" fillId="2" borderId="14" xfId="0" applyFont="1" applyFill="1" applyBorder="1" applyAlignment="1" applyProtection="1">
      <alignment vertical="center"/>
    </xf>
    <xf numFmtId="0" fontId="28" fillId="2" borderId="14" xfId="0" applyNumberFormat="1" applyFont="1" applyFill="1" applyBorder="1" applyAlignment="1" applyProtection="1">
      <alignment horizontal="left" vertical="top"/>
    </xf>
    <xf numFmtId="0" fontId="28" fillId="2" borderId="14" xfId="0" applyFont="1" applyFill="1" applyBorder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horizontal="left" vertical="top"/>
    </xf>
    <xf numFmtId="0" fontId="28" fillId="2" borderId="15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center" vertical="center"/>
    </xf>
    <xf numFmtId="0" fontId="27" fillId="0" borderId="37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44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67" fillId="2" borderId="5" xfId="0" applyFont="1" applyFill="1" applyBorder="1" applyAlignment="1" applyProtection="1">
      <alignment vertical="center"/>
    </xf>
    <xf numFmtId="4" fontId="67" fillId="0" borderId="26" xfId="1" applyNumberFormat="1" applyFont="1" applyFill="1" applyBorder="1" applyAlignment="1" applyProtection="1">
      <alignment horizontal="right" vertical="center" shrinkToFit="1"/>
    </xf>
    <xf numFmtId="0" fontId="67" fillId="2" borderId="7" xfId="0" applyFont="1" applyFill="1" applyBorder="1" applyAlignment="1" applyProtection="1">
      <alignment vertical="center"/>
    </xf>
    <xf numFmtId="0" fontId="67" fillId="0" borderId="0" xfId="0" applyFont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left" vertical="top"/>
    </xf>
    <xf numFmtId="0" fontId="28" fillId="0" borderId="0" xfId="0" applyFont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vertical="center" shrinkToFit="1"/>
    </xf>
    <xf numFmtId="0" fontId="28" fillId="2" borderId="14" xfId="0" applyNumberFormat="1" applyFont="1" applyFill="1" applyBorder="1" applyAlignment="1" applyProtection="1">
      <alignment horizontal="left" vertical="top" shrinkToFit="1"/>
    </xf>
    <xf numFmtId="0" fontId="28" fillId="2" borderId="14" xfId="0" applyFont="1" applyFill="1" applyBorder="1" applyAlignment="1" applyProtection="1">
      <alignment horizontal="center" vertical="center" shrinkToFit="1"/>
    </xf>
    <xf numFmtId="0" fontId="28" fillId="2" borderId="14" xfId="0" applyFont="1" applyFill="1" applyBorder="1" applyAlignment="1" applyProtection="1">
      <alignment horizontal="left" vertical="top" shrinkToFit="1"/>
    </xf>
    <xf numFmtId="0" fontId="28" fillId="2" borderId="5" xfId="0" applyFont="1" applyFill="1" applyBorder="1" applyAlignment="1" applyProtection="1">
      <alignment horizontal="center" vertical="center" shrinkToFit="1"/>
    </xf>
    <xf numFmtId="0" fontId="28" fillId="0" borderId="17" xfId="0" applyFont="1" applyFill="1" applyBorder="1" applyAlignment="1" applyProtection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</xf>
    <xf numFmtId="0" fontId="28" fillId="0" borderId="20" xfId="0" applyFont="1" applyFill="1" applyBorder="1" applyAlignment="1" applyProtection="1">
      <alignment horizontal="center" vertical="center" shrinkToFit="1"/>
    </xf>
    <xf numFmtId="0" fontId="28" fillId="0" borderId="20" xfId="0" applyNumberFormat="1" applyFont="1" applyFill="1" applyBorder="1" applyAlignment="1" applyProtection="1">
      <alignment horizontal="left" vertical="top" shrinkToFit="1"/>
    </xf>
    <xf numFmtId="0" fontId="28" fillId="0" borderId="45" xfId="0" applyFont="1" applyFill="1" applyBorder="1" applyAlignment="1" applyProtection="1">
      <alignment horizontal="center" vertical="center" shrinkToFit="1"/>
    </xf>
    <xf numFmtId="0" fontId="27" fillId="2" borderId="14" xfId="0" applyFont="1" applyFill="1" applyBorder="1" applyAlignment="1" applyProtection="1">
      <alignment vertical="center" shrinkToFit="1"/>
    </xf>
    <xf numFmtId="0" fontId="27" fillId="2" borderId="14" xfId="0" applyNumberFormat="1" applyFont="1" applyFill="1" applyBorder="1" applyAlignment="1" applyProtection="1">
      <alignment horizontal="left" vertical="top" shrinkToFit="1"/>
    </xf>
    <xf numFmtId="0" fontId="27" fillId="2" borderId="14" xfId="0" applyFont="1" applyFill="1" applyBorder="1" applyAlignment="1" applyProtection="1">
      <alignment horizontal="center" vertical="center" shrinkToFit="1"/>
    </xf>
    <xf numFmtId="0" fontId="27" fillId="2" borderId="14" xfId="0" applyFont="1" applyFill="1" applyBorder="1" applyAlignment="1" applyProtection="1">
      <alignment horizontal="left" vertical="top" shrinkToFit="1"/>
    </xf>
    <xf numFmtId="0" fontId="27" fillId="2" borderId="15" xfId="0" applyFont="1" applyFill="1" applyBorder="1" applyAlignment="1" applyProtection="1">
      <alignment vertical="center" shrinkToFit="1"/>
    </xf>
    <xf numFmtId="0" fontId="27" fillId="0" borderId="0" xfId="0" applyFont="1" applyAlignment="1" applyProtection="1">
      <alignment vertical="center" shrinkToFit="1"/>
    </xf>
    <xf numFmtId="49" fontId="27" fillId="2" borderId="5" xfId="0" applyNumberFormat="1" applyFont="1" applyFill="1" applyBorder="1" applyAlignment="1" applyProtection="1">
      <alignment vertical="center" shrinkToFit="1"/>
    </xf>
    <xf numFmtId="49" fontId="27" fillId="0" borderId="3" xfId="0" quotePrefix="1" applyNumberFormat="1" applyFont="1" applyFill="1" applyBorder="1" applyAlignment="1" applyProtection="1">
      <alignment horizontal="left" vertical="top" shrinkToFit="1"/>
    </xf>
    <xf numFmtId="49" fontId="27" fillId="0" borderId="3" xfId="0" quotePrefix="1" applyNumberFormat="1" applyFont="1" applyBorder="1" applyAlignment="1" applyProtection="1">
      <alignment horizontal="left" vertical="top" shrinkToFit="1"/>
    </xf>
    <xf numFmtId="49" fontId="27" fillId="0" borderId="37" xfId="0" quotePrefix="1" applyNumberFormat="1" applyFont="1" applyBorder="1" applyAlignment="1" applyProtection="1">
      <alignment horizontal="left" vertical="top" shrinkToFit="1"/>
    </xf>
    <xf numFmtId="49" fontId="27" fillId="2" borderId="7" xfId="0" applyNumberFormat="1" applyFont="1" applyFill="1" applyBorder="1" applyAlignment="1" applyProtection="1">
      <alignment vertical="center" shrinkToFit="1"/>
    </xf>
    <xf numFmtId="49" fontId="27" fillId="0" borderId="0" xfId="0" applyNumberFormat="1" applyFont="1" applyAlignment="1" applyProtection="1">
      <alignment vertical="center" shrinkToFit="1"/>
    </xf>
    <xf numFmtId="49" fontId="27" fillId="0" borderId="27" xfId="0" quotePrefix="1" applyNumberFormat="1" applyFont="1" applyFill="1" applyBorder="1" applyAlignment="1" applyProtection="1">
      <alignment vertical="top" shrinkToFit="1"/>
    </xf>
    <xf numFmtId="0" fontId="28" fillId="0" borderId="0" xfId="0" applyNumberFormat="1" applyFont="1" applyAlignment="1" applyProtection="1">
      <alignment horizontal="left" vertical="top"/>
    </xf>
    <xf numFmtId="0" fontId="28" fillId="0" borderId="0" xfId="0" applyFont="1" applyAlignment="1" applyProtection="1">
      <alignment horizontal="left" vertical="top"/>
    </xf>
    <xf numFmtId="0" fontId="27" fillId="0" borderId="57" xfId="0" applyFont="1" applyFill="1" applyBorder="1" applyAlignment="1" applyProtection="1">
      <alignment horizontal="center" vertical="center"/>
    </xf>
    <xf numFmtId="0" fontId="27" fillId="0" borderId="58" xfId="0" applyFont="1" applyFill="1" applyBorder="1" applyAlignment="1" applyProtection="1">
      <alignment horizontal="center" vertical="center"/>
    </xf>
    <xf numFmtId="0" fontId="11" fillId="2" borderId="13" xfId="2" applyFont="1" applyFill="1" applyBorder="1" applyAlignment="1" applyProtection="1">
      <alignment vertical="center"/>
    </xf>
    <xf numFmtId="0" fontId="21" fillId="2" borderId="13" xfId="0" applyFont="1" applyFill="1" applyBorder="1" applyAlignment="1" applyProtection="1">
      <alignment vertical="center"/>
    </xf>
    <xf numFmtId="0" fontId="19" fillId="2" borderId="13" xfId="0" applyFont="1" applyFill="1" applyBorder="1" applyAlignment="1" applyProtection="1">
      <alignment vertical="center"/>
    </xf>
    <xf numFmtId="49" fontId="30" fillId="0" borderId="2" xfId="0" quotePrefix="1" applyNumberFormat="1" applyFont="1" applyFill="1" applyBorder="1" applyAlignment="1" applyProtection="1">
      <alignment horizontal="left" vertical="top"/>
    </xf>
    <xf numFmtId="0" fontId="55" fillId="0" borderId="0" xfId="0" applyFont="1" applyAlignment="1" applyProtection="1">
      <alignment horizontal="right" vertical="center"/>
    </xf>
    <xf numFmtId="0" fontId="30" fillId="0" borderId="2" xfId="0" quotePrefix="1" applyFont="1" applyBorder="1" applyAlignment="1" applyProtection="1">
      <alignment horizontal="left" vertical="top"/>
    </xf>
    <xf numFmtId="0" fontId="28" fillId="0" borderId="3" xfId="0" quotePrefix="1" applyFont="1" applyBorder="1" applyAlignment="1" applyProtection="1">
      <alignment vertical="top"/>
    </xf>
    <xf numFmtId="0" fontId="28" fillId="0" borderId="3" xfId="0" quotePrefix="1" applyNumberFormat="1" applyFont="1" applyBorder="1" applyAlignment="1" applyProtection="1">
      <alignment vertical="top"/>
    </xf>
    <xf numFmtId="0" fontId="28" fillId="0" borderId="49" xfId="0" quotePrefix="1" applyFont="1" applyBorder="1" applyAlignment="1" applyProtection="1">
      <alignment vertical="top"/>
    </xf>
    <xf numFmtId="0" fontId="30" fillId="0" borderId="59" xfId="0" quotePrefix="1" applyFont="1" applyBorder="1" applyAlignment="1" applyProtection="1">
      <alignment horizontal="left" vertical="top"/>
    </xf>
    <xf numFmtId="0" fontId="28" fillId="0" borderId="37" xfId="0" quotePrefix="1" applyFont="1" applyBorder="1" applyAlignment="1" applyProtection="1">
      <alignment vertical="top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vertical="center"/>
    </xf>
    <xf numFmtId="0" fontId="28" fillId="0" borderId="3" xfId="0" applyFont="1" applyFill="1" applyBorder="1" applyAlignment="1" applyProtection="1">
      <alignment vertical="center"/>
    </xf>
    <xf numFmtId="0" fontId="28" fillId="0" borderId="3" xfId="0" applyNumberFormat="1" applyFont="1" applyFill="1" applyBorder="1" applyAlignment="1" applyProtection="1">
      <alignment horizontal="left" vertical="top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left" vertical="top"/>
    </xf>
    <xf numFmtId="0" fontId="28" fillId="0" borderId="37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</xf>
    <xf numFmtId="0" fontId="28" fillId="0" borderId="9" xfId="0" applyNumberFormat="1" applyFont="1" applyFill="1" applyBorder="1" applyAlignment="1" applyProtection="1">
      <alignment horizontal="left" vertical="top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left" vertical="top"/>
    </xf>
    <xf numFmtId="0" fontId="28" fillId="0" borderId="22" xfId="0" applyFont="1" applyFill="1" applyBorder="1" applyAlignment="1" applyProtection="1">
      <alignment horizontal="center" vertical="center"/>
    </xf>
    <xf numFmtId="0" fontId="55" fillId="0" borderId="27" xfId="0" applyFont="1" applyFill="1" applyBorder="1" applyAlignment="1" applyProtection="1">
      <alignment horizontal="center" vertical="center" shrinkToFit="1"/>
    </xf>
    <xf numFmtId="0" fontId="55" fillId="0" borderId="27" xfId="0" applyNumberFormat="1" applyFont="1" applyFill="1" applyBorder="1" applyAlignment="1" applyProtection="1">
      <alignment horizontal="left" vertical="top" shrinkToFit="1"/>
    </xf>
    <xf numFmtId="0" fontId="30" fillId="0" borderId="0" xfId="0" applyFont="1" applyAlignment="1" applyProtection="1">
      <alignment horizontal="right" vertical="center"/>
    </xf>
    <xf numFmtId="0" fontId="21" fillId="2" borderId="5" xfId="0" quotePrefix="1" applyFont="1" applyFill="1" applyBorder="1" applyAlignment="1" applyProtection="1">
      <alignment vertical="center"/>
    </xf>
    <xf numFmtId="0" fontId="85" fillId="0" borderId="43" xfId="0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right" vertical="center"/>
    </xf>
    <xf numFmtId="0" fontId="30" fillId="0" borderId="20" xfId="0" applyFont="1" applyFill="1" applyBorder="1" applyAlignment="1" applyProtection="1">
      <alignment horizontal="right" vertical="center"/>
    </xf>
    <xf numFmtId="0" fontId="30" fillId="0" borderId="45" xfId="0" applyFont="1" applyFill="1" applyBorder="1" applyAlignment="1" applyProtection="1">
      <alignment horizontal="right" vertical="center"/>
    </xf>
    <xf numFmtId="0" fontId="30" fillId="0" borderId="3" xfId="0" applyFont="1" applyFill="1" applyBorder="1" applyAlignment="1" applyProtection="1">
      <alignment horizontal="right" vertical="center"/>
    </xf>
    <xf numFmtId="0" fontId="30" fillId="0" borderId="27" xfId="0" applyFont="1" applyFill="1" applyBorder="1" applyAlignment="1" applyProtection="1">
      <alignment horizontal="right" vertical="center"/>
    </xf>
    <xf numFmtId="0" fontId="28" fillId="2" borderId="11" xfId="0" applyFont="1" applyFill="1" applyBorder="1" applyAlignment="1" applyProtection="1">
      <alignment horizontal="center" vertical="center" shrinkToFit="1"/>
    </xf>
    <xf numFmtId="0" fontId="28" fillId="2" borderId="12" xfId="0" applyFont="1" applyFill="1" applyBorder="1" applyAlignment="1" applyProtection="1">
      <alignment horizontal="center" vertical="center" shrinkToFit="1"/>
    </xf>
    <xf numFmtId="0" fontId="28" fillId="2" borderId="12" xfId="0" applyNumberFormat="1" applyFont="1" applyFill="1" applyBorder="1" applyAlignment="1" applyProtection="1">
      <alignment horizontal="left" vertical="top" shrinkToFit="1"/>
    </xf>
    <xf numFmtId="0" fontId="28" fillId="2" borderId="12" xfId="0" applyFont="1" applyFill="1" applyBorder="1" applyAlignment="1" applyProtection="1">
      <alignment horizontal="left" vertical="top" shrinkToFit="1"/>
    </xf>
    <xf numFmtId="0" fontId="28" fillId="2" borderId="18" xfId="0" applyFont="1" applyFill="1" applyBorder="1" applyAlignment="1" applyProtection="1">
      <alignment horizontal="center" vertical="center" shrinkToFit="1"/>
    </xf>
    <xf numFmtId="43" fontId="28" fillId="0" borderId="16" xfId="1" applyFont="1" applyBorder="1" applyAlignment="1" applyProtection="1">
      <alignment horizontal="left" vertical="center"/>
    </xf>
    <xf numFmtId="43" fontId="28" fillId="0" borderId="23" xfId="1" applyFont="1" applyBorder="1" applyAlignment="1" applyProtection="1">
      <alignment horizontal="left" vertical="center"/>
    </xf>
    <xf numFmtId="43" fontId="28" fillId="0" borderId="39" xfId="1" applyFont="1" applyFill="1" applyBorder="1" applyAlignment="1" applyProtection="1">
      <alignment horizontal="left" vertical="center"/>
    </xf>
    <xf numFmtId="43" fontId="28" fillId="0" borderId="2" xfId="1" applyFont="1" applyFill="1" applyBorder="1" applyAlignment="1" applyProtection="1">
      <alignment horizontal="left" vertical="center"/>
    </xf>
    <xf numFmtId="43" fontId="55" fillId="0" borderId="26" xfId="1" applyFont="1" applyFill="1" applyBorder="1" applyAlignment="1" applyProtection="1">
      <alignment horizontal="left" vertical="center"/>
    </xf>
    <xf numFmtId="43" fontId="28" fillId="0" borderId="6" xfId="1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left" vertical="top" shrinkToFit="1"/>
    </xf>
    <xf numFmtId="0" fontId="30" fillId="0" borderId="0" xfId="0" applyFont="1" applyFill="1" applyBorder="1" applyAlignment="1" applyProtection="1">
      <alignment horizontal="right" vertical="center"/>
    </xf>
    <xf numFmtId="43" fontId="28" fillId="0" borderId="26" xfId="1" applyFont="1" applyBorder="1" applyAlignment="1" applyProtection="1">
      <alignment horizontal="left" vertical="center"/>
    </xf>
    <xf numFmtId="0" fontId="28" fillId="0" borderId="27" xfId="0" applyFont="1" applyFill="1" applyBorder="1" applyAlignment="1" applyProtection="1">
      <alignment horizontal="center" vertical="center" shrinkToFit="1"/>
    </xf>
    <xf numFmtId="0" fontId="28" fillId="0" borderId="27" xfId="0" applyNumberFormat="1" applyFont="1" applyFill="1" applyBorder="1" applyAlignment="1" applyProtection="1">
      <alignment horizontal="left" vertical="top" shrinkToFit="1"/>
    </xf>
    <xf numFmtId="43" fontId="28" fillId="0" borderId="0" xfId="1" applyFont="1" applyFill="1" applyBorder="1" applyAlignment="1" applyProtection="1">
      <alignment horizontal="left" vertical="center"/>
    </xf>
    <xf numFmtId="49" fontId="29" fillId="0" borderId="26" xfId="0" quotePrefix="1" applyNumberFormat="1" applyFont="1" applyFill="1" applyBorder="1" applyAlignment="1" applyProtection="1">
      <alignment vertical="top" shrinkToFit="1"/>
    </xf>
    <xf numFmtId="0" fontId="86" fillId="0" borderId="0" xfId="0" applyFont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center" vertical="center" shrinkToFit="1"/>
    </xf>
    <xf numFmtId="0" fontId="28" fillId="0" borderId="28" xfId="0" applyFont="1" applyFill="1" applyBorder="1" applyAlignment="1" applyProtection="1">
      <alignment horizontal="center" vertical="center" shrinkToFit="1"/>
    </xf>
    <xf numFmtId="0" fontId="28" fillId="0" borderId="44" xfId="0" applyFont="1" applyFill="1" applyBorder="1" applyAlignment="1" applyProtection="1">
      <alignment horizontal="center" vertical="center" shrinkToFit="1"/>
    </xf>
    <xf numFmtId="0" fontId="28" fillId="0" borderId="37" xfId="0" applyFont="1" applyFill="1" applyBorder="1" applyAlignment="1" applyProtection="1">
      <alignment horizontal="center" vertical="center" shrinkToFit="1"/>
    </xf>
    <xf numFmtId="0" fontId="28" fillId="0" borderId="21" xfId="0" applyFont="1" applyFill="1" applyBorder="1" applyAlignment="1" applyProtection="1">
      <alignment horizontal="center" vertical="center" shrinkToFit="1"/>
    </xf>
    <xf numFmtId="0" fontId="28" fillId="0" borderId="43" xfId="0" applyFont="1" applyFill="1" applyBorder="1" applyAlignment="1" applyProtection="1">
      <alignment horizontal="center" vertical="center" shrinkToFit="1"/>
    </xf>
    <xf numFmtId="0" fontId="55" fillId="0" borderId="21" xfId="0" applyFont="1" applyFill="1" applyBorder="1" applyAlignment="1" applyProtection="1">
      <alignment horizontal="center" vertical="center" shrinkToFit="1"/>
    </xf>
    <xf numFmtId="0" fontId="17" fillId="2" borderId="5" xfId="0" applyFont="1" applyFill="1" applyBorder="1" applyAlignment="1" applyProtection="1">
      <alignment horizontal="left" vertical="center"/>
    </xf>
    <xf numFmtId="0" fontId="1" fillId="0" borderId="0" xfId="0" applyFont="1" applyAlignment="1" applyProtection="1"/>
    <xf numFmtId="43" fontId="19" fillId="0" borderId="26" xfId="1" applyFont="1" applyFill="1" applyBorder="1" applyAlignment="1" applyProtection="1">
      <alignment vertical="center" wrapText="1"/>
    </xf>
    <xf numFmtId="43" fontId="19" fillId="0" borderId="27" xfId="1" applyFont="1" applyFill="1" applyBorder="1" applyAlignment="1" applyProtection="1">
      <alignment vertical="center" wrapText="1"/>
    </xf>
    <xf numFmtId="0" fontId="38" fillId="0" borderId="60" xfId="1" applyNumberFormat="1" applyFont="1" applyFill="1" applyBorder="1" applyAlignment="1" applyProtection="1">
      <alignment horizontal="left" vertical="center" wrapText="1"/>
    </xf>
    <xf numFmtId="43" fontId="38" fillId="0" borderId="60" xfId="1" applyFont="1" applyFill="1" applyBorder="1" applyAlignment="1" applyProtection="1">
      <alignment vertical="center" wrapText="1"/>
    </xf>
    <xf numFmtId="43" fontId="19" fillId="0" borderId="27" xfId="1" applyFont="1" applyFill="1" applyBorder="1" applyAlignment="1" applyProtection="1">
      <alignment horizontal="right" vertical="center"/>
    </xf>
    <xf numFmtId="0" fontId="87" fillId="0" borderId="0" xfId="0" applyFont="1" applyAlignment="1" applyProtection="1">
      <alignment vertical="center"/>
    </xf>
    <xf numFmtId="0" fontId="50" fillId="0" borderId="3" xfId="0" applyFont="1" applyFill="1" applyBorder="1" applyAlignment="1" applyProtection="1">
      <alignment vertical="center" shrinkToFit="1"/>
    </xf>
    <xf numFmtId="0" fontId="50" fillId="0" borderId="37" xfId="0" applyFont="1" applyFill="1" applyBorder="1" applyAlignment="1" applyProtection="1">
      <alignment vertical="center" shrinkToFit="1"/>
    </xf>
    <xf numFmtId="0" fontId="78" fillId="2" borderId="7" xfId="0" applyFont="1" applyFill="1" applyBorder="1" applyAlignment="1" applyProtection="1">
      <alignment vertical="center"/>
    </xf>
    <xf numFmtId="0" fontId="78" fillId="0" borderId="0" xfId="0" applyFont="1" applyFill="1" applyBorder="1" applyAlignment="1" applyProtection="1">
      <alignment vertical="center"/>
    </xf>
    <xf numFmtId="49" fontId="78" fillId="0" borderId="43" xfId="0" applyNumberFormat="1" applyFont="1" applyFill="1" applyBorder="1" applyAlignment="1" applyProtection="1">
      <alignment vertical="center" wrapText="1"/>
    </xf>
    <xf numFmtId="49" fontId="30" fillId="0" borderId="0" xfId="2" applyNumberFormat="1" applyFont="1" applyFill="1" applyBorder="1" applyAlignment="1" applyProtection="1">
      <alignment horizontal="left" vertical="center"/>
    </xf>
    <xf numFmtId="49" fontId="78" fillId="0" borderId="0" xfId="0" applyNumberFormat="1" applyFont="1" applyFill="1" applyBorder="1" applyAlignment="1" applyProtection="1">
      <alignment vertical="center" wrapText="1"/>
    </xf>
    <xf numFmtId="0" fontId="78" fillId="0" borderId="25" xfId="0" applyFont="1" applyFill="1" applyBorder="1" applyAlignment="1" applyProtection="1">
      <alignment vertical="center"/>
    </xf>
    <xf numFmtId="0" fontId="78" fillId="0" borderId="9" xfId="0" applyFont="1" applyFill="1" applyBorder="1" applyAlignment="1" applyProtection="1">
      <alignment vertical="center"/>
    </xf>
    <xf numFmtId="0" fontId="78" fillId="2" borderId="12" xfId="0" applyFont="1" applyFill="1" applyBorder="1" applyAlignment="1" applyProtection="1">
      <alignment vertical="center"/>
    </xf>
    <xf numFmtId="0" fontId="78" fillId="2" borderId="18" xfId="0" applyFont="1" applyFill="1" applyBorder="1" applyAlignment="1" applyProtection="1">
      <alignment vertical="center"/>
    </xf>
    <xf numFmtId="0" fontId="78" fillId="0" borderId="0" xfId="0" applyFont="1" applyAlignment="1" applyProtection="1">
      <alignment horizontal="center" vertical="center"/>
    </xf>
    <xf numFmtId="0" fontId="78" fillId="0" borderId="0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right"/>
    </xf>
    <xf numFmtId="0" fontId="4" fillId="0" borderId="36" xfId="0" applyFont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0" fontId="4" fillId="0" borderId="44" xfId="0" applyFont="1" applyBorder="1" applyAlignment="1" applyProtection="1">
      <alignment horizontal="right"/>
    </xf>
    <xf numFmtId="0" fontId="78" fillId="0" borderId="0" xfId="0" applyFont="1" applyFill="1" applyAlignment="1" applyProtection="1">
      <alignment horizontal="center" vertical="center"/>
    </xf>
    <xf numFmtId="0" fontId="78" fillId="0" borderId="0" xfId="0" applyFont="1" applyProtection="1"/>
    <xf numFmtId="43" fontId="28" fillId="0" borderId="29" xfId="1" applyFont="1" applyFill="1" applyBorder="1" applyAlignment="1" applyProtection="1">
      <alignment horizontal="left"/>
    </xf>
    <xf numFmtId="0" fontId="28" fillId="0" borderId="29" xfId="0" applyFont="1" applyFill="1" applyBorder="1" applyAlignment="1" applyProtection="1">
      <alignment horizontal="left"/>
    </xf>
    <xf numFmtId="0" fontId="28" fillId="0" borderId="30" xfId="0" applyFont="1" applyFill="1" applyBorder="1" applyAlignment="1" applyProtection="1">
      <alignment horizontal="left"/>
    </xf>
    <xf numFmtId="0" fontId="28" fillId="0" borderId="52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right" vertical="center"/>
    </xf>
    <xf numFmtId="0" fontId="28" fillId="2" borderId="0" xfId="0" applyFont="1" applyFill="1" applyBorder="1" applyAlignment="1" applyProtection="1">
      <alignment horizontal="right"/>
    </xf>
    <xf numFmtId="0" fontId="28" fillId="2" borderId="43" xfId="0" applyFont="1" applyFill="1" applyBorder="1" applyAlignment="1" applyProtection="1">
      <alignment horizontal="right"/>
    </xf>
    <xf numFmtId="0" fontId="28" fillId="2" borderId="9" xfId="0" applyFont="1" applyFill="1" applyBorder="1" applyAlignment="1" applyProtection="1">
      <alignment horizontal="right" vertical="center"/>
    </xf>
    <xf numFmtId="0" fontId="28" fillId="2" borderId="9" xfId="0" applyFont="1" applyFill="1" applyBorder="1" applyAlignment="1" applyProtection="1">
      <alignment horizontal="right"/>
    </xf>
    <xf numFmtId="0" fontId="28" fillId="2" borderId="22" xfId="0" applyFont="1" applyFill="1" applyBorder="1" applyAlignment="1" applyProtection="1">
      <alignment horizontal="right"/>
    </xf>
    <xf numFmtId="0" fontId="28" fillId="0" borderId="60" xfId="0" applyFont="1" applyFill="1" applyBorder="1" applyAlignment="1" applyProtection="1">
      <alignment horizontal="left"/>
    </xf>
    <xf numFmtId="0" fontId="46" fillId="2" borderId="0" xfId="0" applyFont="1" applyFill="1" applyBorder="1" applyAlignment="1" applyProtection="1">
      <alignment horizontal="right" vertical="center"/>
    </xf>
    <xf numFmtId="0" fontId="46" fillId="2" borderId="9" xfId="0" applyFont="1" applyFill="1" applyBorder="1" applyAlignment="1" applyProtection="1">
      <alignment horizontal="right" vertical="center"/>
    </xf>
    <xf numFmtId="0" fontId="28" fillId="2" borderId="43" xfId="0" applyFont="1" applyFill="1" applyBorder="1" applyAlignment="1" applyProtection="1">
      <alignment horizontal="right" vertical="center"/>
    </xf>
    <xf numFmtId="0" fontId="28" fillId="2" borderId="22" xfId="0" applyFont="1" applyFill="1" applyBorder="1" applyAlignment="1" applyProtection="1">
      <alignment horizontal="right" vertical="center"/>
    </xf>
    <xf numFmtId="44" fontId="28" fillId="0" borderId="30" xfId="4" applyFont="1" applyFill="1" applyBorder="1" applyAlignment="1" applyProtection="1">
      <alignment horizontal="left"/>
    </xf>
    <xf numFmtId="0" fontId="26" fillId="2" borderId="5" xfId="0" applyFont="1" applyFill="1" applyBorder="1" applyAlignment="1" applyProtection="1">
      <alignment horizontal="center" vertical="center"/>
    </xf>
    <xf numFmtId="49" fontId="26" fillId="2" borderId="7" xfId="0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28" fillId="0" borderId="30" xfId="1" applyNumberFormat="1" applyFont="1" applyFill="1" applyBorder="1" applyAlignment="1" applyProtection="1">
      <alignment horizontal="left" vertical="center" wrapText="1"/>
    </xf>
    <xf numFmtId="0" fontId="28" fillId="0" borderId="50" xfId="0" applyFont="1" applyFill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67" fillId="0" borderId="22" xfId="0" applyFont="1" applyFill="1" applyBorder="1" applyAlignment="1" applyProtection="1">
      <alignment horizontal="center" vertical="center"/>
    </xf>
    <xf numFmtId="0" fontId="18" fillId="0" borderId="16" xfId="1" quotePrefix="1" applyNumberFormat="1" applyFont="1" applyFill="1" applyBorder="1" applyAlignment="1" applyProtection="1">
      <alignment horizontal="left" vertical="top"/>
    </xf>
    <xf numFmtId="0" fontId="18" fillId="0" borderId="23" xfId="1" quotePrefix="1" applyNumberFormat="1" applyFont="1" applyFill="1" applyBorder="1" applyAlignment="1" applyProtection="1">
      <alignment horizontal="left" vertical="top"/>
    </xf>
    <xf numFmtId="0" fontId="18" fillId="0" borderId="39" xfId="1" quotePrefix="1" applyNumberFormat="1" applyFont="1" applyFill="1" applyBorder="1" applyAlignment="1" applyProtection="1">
      <alignment horizontal="left" vertical="top"/>
    </xf>
    <xf numFmtId="0" fontId="18" fillId="0" borderId="26" xfId="1" quotePrefix="1" applyNumberFormat="1" applyFont="1" applyFill="1" applyBorder="1" applyAlignment="1" applyProtection="1">
      <alignment horizontal="left" vertical="top"/>
    </xf>
    <xf numFmtId="0" fontId="18" fillId="2" borderId="12" xfId="0" quotePrefix="1" applyFont="1" applyFill="1" applyBorder="1" applyAlignment="1" applyProtection="1">
      <alignment horizontal="left" vertical="top"/>
    </xf>
    <xf numFmtId="0" fontId="18" fillId="0" borderId="40" xfId="0" quotePrefix="1" applyFont="1" applyFill="1" applyBorder="1" applyAlignment="1" applyProtection="1">
      <alignment horizontal="left" vertical="top"/>
    </xf>
    <xf numFmtId="0" fontId="18" fillId="0" borderId="19" xfId="0" quotePrefix="1" applyFont="1" applyFill="1" applyBorder="1" applyAlignment="1" applyProtection="1">
      <alignment horizontal="left" vertical="top"/>
    </xf>
    <xf numFmtId="0" fontId="18" fillId="0" borderId="38" xfId="0" quotePrefix="1" applyFont="1" applyFill="1" applyBorder="1" applyAlignment="1" applyProtection="1">
      <alignment horizontal="left" vertical="top"/>
    </xf>
    <xf numFmtId="0" fontId="18" fillId="0" borderId="50" xfId="0" quotePrefix="1" applyFont="1" applyFill="1" applyBorder="1" applyAlignment="1" applyProtection="1">
      <alignment horizontal="left" vertical="top"/>
    </xf>
    <xf numFmtId="0" fontId="28" fillId="0" borderId="25" xfId="0" applyFont="1" applyFill="1" applyBorder="1" applyAlignment="1" applyProtection="1">
      <alignment horizontal="center" vertical="center" shrinkToFit="1"/>
    </xf>
    <xf numFmtId="0" fontId="28" fillId="0" borderId="25" xfId="0" applyNumberFormat="1" applyFont="1" applyFill="1" applyBorder="1" applyAlignment="1" applyProtection="1">
      <alignment horizontal="left" vertical="top" shrinkToFit="1"/>
    </xf>
    <xf numFmtId="0" fontId="30" fillId="0" borderId="25" xfId="0" applyFont="1" applyFill="1" applyBorder="1" applyAlignment="1" applyProtection="1">
      <alignment horizontal="right" vertical="center"/>
    </xf>
    <xf numFmtId="0" fontId="18" fillId="0" borderId="42" xfId="0" quotePrefix="1" applyFont="1" applyFill="1" applyBorder="1" applyAlignment="1" applyProtection="1">
      <alignment horizontal="left" vertical="top"/>
    </xf>
    <xf numFmtId="0" fontId="28" fillId="0" borderId="34" xfId="0" applyFont="1" applyFill="1" applyBorder="1" applyAlignment="1" applyProtection="1">
      <alignment horizontal="center" vertical="center" shrinkToFit="1"/>
    </xf>
    <xf numFmtId="0" fontId="18" fillId="0" borderId="47" xfId="1" quotePrefix="1" applyNumberFormat="1" applyFont="1" applyFill="1" applyBorder="1" applyAlignment="1" applyProtection="1">
      <alignment horizontal="left" vertical="top"/>
    </xf>
    <xf numFmtId="0" fontId="27" fillId="0" borderId="35" xfId="0" applyFont="1" applyFill="1" applyBorder="1" applyAlignment="1" applyProtection="1">
      <alignment horizontal="center" vertical="center"/>
    </xf>
    <xf numFmtId="165" fontId="28" fillId="2" borderId="12" xfId="0" applyNumberFormat="1" applyFont="1" applyFill="1" applyBorder="1" applyAlignment="1" applyProtection="1">
      <alignment horizontal="right" vertical="center"/>
    </xf>
    <xf numFmtId="43" fontId="28" fillId="0" borderId="24" xfId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 vertical="top"/>
    </xf>
    <xf numFmtId="0" fontId="10" fillId="2" borderId="14" xfId="0" applyNumberFormat="1" applyFont="1" applyFill="1" applyBorder="1" applyAlignment="1" applyProtection="1">
      <alignment horizontal="left" vertical="top"/>
    </xf>
    <xf numFmtId="0" fontId="10" fillId="2" borderId="12" xfId="0" applyNumberFormat="1" applyFont="1" applyFill="1" applyBorder="1" applyAlignment="1" applyProtection="1">
      <alignment horizontal="left" vertical="top"/>
    </xf>
    <xf numFmtId="0" fontId="18" fillId="2" borderId="14" xfId="0" applyFont="1" applyFill="1" applyBorder="1" applyAlignment="1" applyProtection="1">
      <alignment vertical="center"/>
    </xf>
    <xf numFmtId="0" fontId="18" fillId="0" borderId="3" xfId="0" quotePrefix="1" applyNumberFormat="1" applyFont="1" applyBorder="1" applyAlignment="1" applyProtection="1">
      <alignment vertical="top"/>
    </xf>
    <xf numFmtId="0" fontId="18" fillId="2" borderId="14" xfId="0" applyNumberFormat="1" applyFont="1" applyFill="1" applyBorder="1" applyAlignment="1" applyProtection="1">
      <alignment horizontal="left" vertical="top"/>
    </xf>
    <xf numFmtId="0" fontId="18" fillId="0" borderId="3" xfId="0" applyNumberFormat="1" applyFont="1" applyFill="1" applyBorder="1" applyAlignment="1" applyProtection="1">
      <alignment horizontal="left" vertical="top"/>
    </xf>
    <xf numFmtId="0" fontId="18" fillId="0" borderId="9" xfId="0" applyNumberFormat="1" applyFont="1" applyFill="1" applyBorder="1" applyAlignment="1" applyProtection="1">
      <alignment horizontal="left" vertical="top"/>
    </xf>
    <xf numFmtId="0" fontId="18" fillId="0" borderId="2" xfId="1" quotePrefix="1" applyNumberFormat="1" applyFont="1" applyFill="1" applyBorder="1" applyAlignment="1" applyProtection="1">
      <alignment horizontal="left" vertical="top"/>
    </xf>
    <xf numFmtId="0" fontId="18" fillId="2" borderId="12" xfId="0" applyNumberFormat="1" applyFont="1" applyFill="1" applyBorder="1" applyAlignment="1" applyProtection="1">
      <alignment horizontal="left" vertical="top"/>
    </xf>
    <xf numFmtId="0" fontId="18" fillId="0" borderId="17" xfId="0" applyNumberFormat="1" applyFont="1" applyFill="1" applyBorder="1" applyAlignment="1" applyProtection="1">
      <alignment horizontal="left" vertical="top" shrinkToFit="1"/>
    </xf>
    <xf numFmtId="0" fontId="18" fillId="0" borderId="45" xfId="0" applyNumberFormat="1" applyFont="1" applyFill="1" applyBorder="1" applyAlignment="1" applyProtection="1">
      <alignment horizontal="left" vertical="top" shrinkToFit="1"/>
    </xf>
    <xf numFmtId="0" fontId="18" fillId="0" borderId="3" xfId="0" applyNumberFormat="1" applyFont="1" applyFill="1" applyBorder="1" applyAlignment="1" applyProtection="1">
      <alignment horizontal="left" vertical="top" shrinkToFit="1"/>
    </xf>
    <xf numFmtId="0" fontId="18" fillId="0" borderId="27" xfId="0" applyNumberFormat="1" applyFont="1" applyFill="1" applyBorder="1" applyAlignment="1" applyProtection="1">
      <alignment horizontal="left" vertical="top" shrinkToFit="1"/>
    </xf>
    <xf numFmtId="0" fontId="18" fillId="0" borderId="0" xfId="0" applyNumberFormat="1" applyFont="1" applyFill="1" applyBorder="1" applyAlignment="1" applyProtection="1">
      <alignment horizontal="left" vertical="top" shrinkToFit="1"/>
    </xf>
    <xf numFmtId="0" fontId="53" fillId="0" borderId="27" xfId="0" applyNumberFormat="1" applyFont="1" applyFill="1" applyBorder="1" applyAlignment="1" applyProtection="1">
      <alignment horizontal="left" vertical="top" shrinkToFit="1"/>
    </xf>
    <xf numFmtId="0" fontId="18" fillId="2" borderId="12" xfId="0" applyNumberFormat="1" applyFont="1" applyFill="1" applyBorder="1" applyAlignment="1" applyProtection="1">
      <alignment horizontal="left" vertical="top" shrinkToFit="1"/>
    </xf>
    <xf numFmtId="0" fontId="10" fillId="2" borderId="14" xfId="0" applyNumberFormat="1" applyFont="1" applyFill="1" applyBorder="1" applyAlignment="1" applyProtection="1">
      <alignment horizontal="left" vertical="top" shrinkToFit="1"/>
    </xf>
    <xf numFmtId="0" fontId="18" fillId="0" borderId="0" xfId="0" applyFont="1" applyAlignment="1" applyProtection="1">
      <alignment horizontal="left" vertical="top"/>
    </xf>
    <xf numFmtId="0" fontId="10" fillId="2" borderId="14" xfId="0" applyFont="1" applyFill="1" applyBorder="1" applyAlignment="1" applyProtection="1">
      <alignment horizontal="left" vertical="top"/>
    </xf>
    <xf numFmtId="0" fontId="10" fillId="2" borderId="12" xfId="0" applyFont="1" applyFill="1" applyBorder="1" applyAlignment="1" applyProtection="1">
      <alignment horizontal="left" vertical="top"/>
    </xf>
    <xf numFmtId="0" fontId="18" fillId="0" borderId="3" xfId="0" quotePrefix="1" applyFont="1" applyBorder="1" applyAlignment="1" applyProtection="1">
      <alignment vertical="top"/>
    </xf>
    <xf numFmtId="0" fontId="18" fillId="2" borderId="14" xfId="0" applyFont="1" applyFill="1" applyBorder="1" applyAlignment="1" applyProtection="1">
      <alignment horizontal="left" vertical="top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9" xfId="0" applyFont="1" applyFill="1" applyBorder="1" applyAlignment="1" applyProtection="1">
      <alignment horizontal="left" vertical="top"/>
    </xf>
    <xf numFmtId="0" fontId="18" fillId="2" borderId="12" xfId="0" applyFont="1" applyFill="1" applyBorder="1" applyAlignment="1" applyProtection="1">
      <alignment horizontal="left" vertical="top"/>
    </xf>
    <xf numFmtId="0" fontId="18" fillId="2" borderId="12" xfId="0" applyFont="1" applyFill="1" applyBorder="1" applyAlignment="1" applyProtection="1">
      <alignment horizontal="left" vertical="top" shrinkToFit="1"/>
    </xf>
    <xf numFmtId="0" fontId="10" fillId="2" borderId="14" xfId="0" applyFont="1" applyFill="1" applyBorder="1" applyAlignment="1" applyProtection="1">
      <alignment horizontal="left" vertical="top" shrinkToFit="1"/>
    </xf>
    <xf numFmtId="0" fontId="18" fillId="0" borderId="26" xfId="0" quotePrefix="1" applyFont="1" applyFill="1" applyBorder="1" applyAlignment="1" applyProtection="1">
      <alignment horizontal="left" vertical="top"/>
    </xf>
    <xf numFmtId="0" fontId="18" fillId="0" borderId="59" xfId="0" quotePrefix="1" applyFont="1" applyBorder="1" applyAlignment="1" applyProtection="1">
      <alignment horizontal="left" vertical="top"/>
    </xf>
    <xf numFmtId="0" fontId="18" fillId="0" borderId="2" xfId="0" quotePrefix="1" applyFont="1" applyBorder="1" applyAlignment="1" applyProtection="1">
      <alignment horizontal="left" vertical="top"/>
    </xf>
    <xf numFmtId="0" fontId="18" fillId="0" borderId="41" xfId="0" quotePrefix="1" applyFont="1" applyFill="1" applyBorder="1" applyAlignment="1" applyProtection="1">
      <alignment horizontal="left" vertical="top"/>
    </xf>
    <xf numFmtId="0" fontId="18" fillId="0" borderId="59" xfId="0" quotePrefix="1" applyFont="1" applyFill="1" applyBorder="1" applyAlignment="1" applyProtection="1">
      <alignment horizontal="left" vertical="top"/>
    </xf>
    <xf numFmtId="49" fontId="10" fillId="0" borderId="26" xfId="0" quotePrefix="1" applyNumberFormat="1" applyFont="1" applyFill="1" applyBorder="1" applyAlignment="1" applyProtection="1">
      <alignment vertical="top" shrinkToFit="1"/>
    </xf>
    <xf numFmtId="0" fontId="4" fillId="0" borderId="3" xfId="0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top"/>
    </xf>
    <xf numFmtId="164" fontId="28" fillId="0" borderId="9" xfId="1" applyNumberFormat="1" applyFont="1" applyFill="1" applyBorder="1" applyAlignment="1" applyProtection="1">
      <alignment horizontal="right" vertical="center" shrinkToFit="1"/>
    </xf>
    <xf numFmtId="0" fontId="27" fillId="0" borderId="64" xfId="0" applyFont="1" applyFill="1" applyBorder="1" applyAlignment="1" applyProtection="1">
      <alignment horizontal="center" vertical="center"/>
    </xf>
    <xf numFmtId="0" fontId="18" fillId="0" borderId="24" xfId="1" quotePrefix="1" applyNumberFormat="1" applyFont="1" applyFill="1" applyBorder="1" applyAlignment="1" applyProtection="1">
      <alignment horizontal="left" vertical="top"/>
    </xf>
    <xf numFmtId="164" fontId="28" fillId="0" borderId="25" xfId="1" applyNumberFormat="1" applyFont="1" applyFill="1" applyBorder="1" applyAlignment="1" applyProtection="1">
      <alignment horizontal="right" vertical="center" shrinkToFit="1"/>
    </xf>
    <xf numFmtId="0" fontId="27" fillId="0" borderId="34" xfId="0" applyFont="1" applyFill="1" applyBorder="1" applyAlignment="1" applyProtection="1">
      <alignment horizontal="center" vertical="center"/>
    </xf>
    <xf numFmtId="0" fontId="18" fillId="0" borderId="53" xfId="1" quotePrefix="1" applyNumberFormat="1" applyFont="1" applyFill="1" applyBorder="1" applyAlignment="1" applyProtection="1">
      <alignment horizontal="left" vertical="top"/>
    </xf>
    <xf numFmtId="0" fontId="27" fillId="0" borderId="22" xfId="0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left" vertical="top" shrinkToFit="1"/>
    </xf>
    <xf numFmtId="43" fontId="28" fillId="0" borderId="23" xfId="1" applyFont="1" applyBorder="1" applyAlignment="1" applyProtection="1">
      <alignment vertical="center"/>
    </xf>
    <xf numFmtId="43" fontId="28" fillId="0" borderId="20" xfId="1" applyFont="1" applyBorder="1" applyAlignment="1" applyProtection="1">
      <alignment vertical="center"/>
    </xf>
    <xf numFmtId="0" fontId="30" fillId="0" borderId="29" xfId="0" applyFont="1" applyFill="1" applyBorder="1" applyAlignment="1" applyProtection="1">
      <alignment horizontal="right" vertical="center"/>
    </xf>
    <xf numFmtId="0" fontId="27" fillId="0" borderId="16" xfId="0" applyFont="1" applyFill="1" applyBorder="1" applyAlignment="1" applyProtection="1">
      <alignment vertical="center"/>
    </xf>
    <xf numFmtId="0" fontId="27" fillId="0" borderId="17" xfId="0" applyFont="1" applyFill="1" applyBorder="1" applyAlignment="1" applyProtection="1">
      <alignment vertical="center"/>
    </xf>
    <xf numFmtId="0" fontId="27" fillId="0" borderId="39" xfId="0" applyFont="1" applyFill="1" applyBorder="1" applyAlignment="1" applyProtection="1">
      <alignment vertical="center"/>
    </xf>
    <xf numFmtId="0" fontId="27" fillId="0" borderId="45" xfId="0" applyFont="1" applyFill="1" applyBorder="1" applyAlignment="1" applyProtection="1">
      <alignment vertical="center"/>
    </xf>
    <xf numFmtId="0" fontId="27" fillId="0" borderId="65" xfId="0" applyFont="1" applyFill="1" applyBorder="1" applyAlignment="1" applyProtection="1">
      <alignment horizontal="center" vertical="center"/>
    </xf>
    <xf numFmtId="4" fontId="18" fillId="0" borderId="40" xfId="0" quotePrefix="1" applyNumberFormat="1" applyFont="1" applyFill="1" applyBorder="1" applyAlignment="1" applyProtection="1">
      <alignment horizontal="left" vertical="top" shrinkToFit="1"/>
    </xf>
    <xf numFmtId="4" fontId="18" fillId="0" borderId="19" xfId="0" quotePrefix="1" applyNumberFormat="1" applyFont="1" applyFill="1" applyBorder="1" applyAlignment="1" applyProtection="1">
      <alignment horizontal="left" vertical="top" shrinkToFit="1"/>
    </xf>
    <xf numFmtId="4" fontId="18" fillId="0" borderId="41" xfId="0" quotePrefix="1" applyNumberFormat="1" applyFont="1" applyFill="1" applyBorder="1" applyAlignment="1" applyProtection="1">
      <alignment horizontal="left" vertical="top" shrinkToFit="1"/>
    </xf>
    <xf numFmtId="4" fontId="18" fillId="0" borderId="38" xfId="0" quotePrefix="1" applyNumberFormat="1" applyFont="1" applyFill="1" applyBorder="1" applyAlignment="1" applyProtection="1">
      <alignment horizontal="left" vertical="top" shrinkToFit="1"/>
    </xf>
    <xf numFmtId="0" fontId="26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right" vertical="center"/>
    </xf>
    <xf numFmtId="0" fontId="26" fillId="0" borderId="0" xfId="0" applyFont="1" applyFill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top"/>
    </xf>
    <xf numFmtId="0" fontId="26" fillId="0" borderId="0" xfId="0" applyFont="1" applyAlignment="1" applyProtection="1"/>
    <xf numFmtId="0" fontId="29" fillId="0" borderId="0" xfId="0" applyFont="1" applyAlignment="1" applyProtection="1">
      <alignment horizontal="right" vertical="top"/>
    </xf>
    <xf numFmtId="0" fontId="26" fillId="0" borderId="0" xfId="0" applyFont="1" applyFill="1" applyAlignment="1" applyProtection="1"/>
    <xf numFmtId="0" fontId="27" fillId="2" borderId="0" xfId="0" applyFont="1" applyFill="1" applyBorder="1" applyAlignment="1" applyProtection="1">
      <alignment vertical="center"/>
    </xf>
    <xf numFmtId="0" fontId="18" fillId="0" borderId="6" xfId="1" quotePrefix="1" applyNumberFormat="1" applyFont="1" applyFill="1" applyBorder="1" applyAlignment="1" applyProtection="1">
      <alignment horizontal="left" vertical="top"/>
    </xf>
    <xf numFmtId="164" fontId="28" fillId="0" borderId="0" xfId="1" applyNumberFormat="1" applyFont="1" applyFill="1" applyBorder="1" applyAlignment="1" applyProtection="1">
      <alignment horizontal="right" vertical="center" shrinkToFit="1"/>
    </xf>
    <xf numFmtId="0" fontId="27" fillId="0" borderId="43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 shrinkToFit="1"/>
    </xf>
    <xf numFmtId="0" fontId="10" fillId="2" borderId="0" xfId="0" applyNumberFormat="1" applyFont="1" applyFill="1" applyBorder="1" applyAlignment="1" applyProtection="1">
      <alignment horizontal="left" vertical="top" shrinkToFit="1"/>
    </xf>
    <xf numFmtId="0" fontId="27" fillId="2" borderId="0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left" vertical="top" shrinkToFit="1"/>
    </xf>
    <xf numFmtId="0" fontId="27" fillId="2" borderId="7" xfId="0" applyFont="1" applyFill="1" applyBorder="1" applyAlignment="1" applyProtection="1">
      <alignment vertical="center" shrinkToFit="1"/>
    </xf>
    <xf numFmtId="0" fontId="88" fillId="2" borderId="13" xfId="0" applyFont="1" applyFill="1" applyBorder="1" applyAlignment="1" applyProtection="1">
      <alignment vertical="center"/>
    </xf>
    <xf numFmtId="0" fontId="85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vertical="center"/>
    </xf>
    <xf numFmtId="0" fontId="89" fillId="2" borderId="5" xfId="0" applyNumberFormat="1" applyFont="1" applyFill="1" applyBorder="1" applyAlignment="1" applyProtection="1">
      <alignment horizontal="center" vertical="center"/>
    </xf>
    <xf numFmtId="0" fontId="8" fillId="7" borderId="5" xfId="2" applyFont="1" applyFill="1" applyBorder="1" applyAlignment="1" applyProtection="1">
      <alignment vertical="center"/>
    </xf>
    <xf numFmtId="0" fontId="8" fillId="7" borderId="0" xfId="2" applyFont="1" applyFill="1" applyBorder="1" applyAlignment="1" applyProtection="1">
      <alignment vertical="center"/>
    </xf>
    <xf numFmtId="0" fontId="12" fillId="7" borderId="3" xfId="2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29" fillId="7" borderId="0" xfId="0" applyFont="1" applyFill="1" applyBorder="1" applyAlignment="1" applyProtection="1">
      <alignment horizontal="left" vertical="top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vertical="center"/>
    </xf>
    <xf numFmtId="0" fontId="41" fillId="7" borderId="5" xfId="0" applyFont="1" applyFill="1" applyBorder="1" applyAlignment="1" applyProtection="1">
      <alignment horizontal="center" vertical="center"/>
    </xf>
    <xf numFmtId="0" fontId="41" fillId="7" borderId="0" xfId="0" applyFont="1" applyFill="1" applyBorder="1" applyAlignment="1" applyProtection="1">
      <alignment vertical="center"/>
    </xf>
    <xf numFmtId="0" fontId="38" fillId="7" borderId="0" xfId="0" applyFont="1" applyFill="1" applyBorder="1" applyAlignment="1" applyProtection="1">
      <alignment vertical="center"/>
    </xf>
    <xf numFmtId="0" fontId="30" fillId="7" borderId="0" xfId="0" applyFont="1" applyFill="1" applyBorder="1" applyAlignment="1" applyProtection="1">
      <alignment horizontal="left" vertical="top"/>
    </xf>
    <xf numFmtId="0" fontId="38" fillId="7" borderId="7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right" vertical="center"/>
    </xf>
    <xf numFmtId="0" fontId="90" fillId="2" borderId="5" xfId="0" applyFont="1" applyFill="1" applyBorder="1" applyAlignment="1" applyProtection="1">
      <alignment vertical="center"/>
    </xf>
    <xf numFmtId="0" fontId="91" fillId="2" borderId="11" xfId="2" applyFont="1" applyFill="1" applyBorder="1" applyAlignment="1" applyProtection="1">
      <alignment vertical="center"/>
    </xf>
    <xf numFmtId="0" fontId="91" fillId="2" borderId="13" xfId="2" applyFont="1" applyFill="1" applyBorder="1" applyAlignment="1" applyProtection="1">
      <alignment vertical="center"/>
    </xf>
    <xf numFmtId="0" fontId="27" fillId="0" borderId="3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19" fillId="2" borderId="0" xfId="2" applyFont="1" applyFill="1" applyBorder="1" applyAlignment="1" applyProtection="1">
      <alignment horizontal="left" vertical="center"/>
    </xf>
    <xf numFmtId="0" fontId="8" fillId="7" borderId="8" xfId="2" applyFont="1" applyFill="1" applyBorder="1" applyAlignment="1" applyProtection="1">
      <alignment vertical="center"/>
    </xf>
    <xf numFmtId="0" fontId="27" fillId="7" borderId="9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21" fillId="0" borderId="25" xfId="0" applyFont="1" applyFill="1" applyBorder="1" applyAlignment="1" applyProtection="1">
      <alignment horizontal="center" shrinkToFit="1"/>
    </xf>
    <xf numFmtId="0" fontId="21" fillId="0" borderId="61" xfId="0" applyFont="1" applyFill="1" applyBorder="1" applyAlignment="1" applyProtection="1">
      <alignment horizontal="center" shrinkToFit="1"/>
    </xf>
    <xf numFmtId="0" fontId="21" fillId="0" borderId="48" xfId="0" applyFont="1" applyFill="1" applyBorder="1" applyAlignment="1" applyProtection="1">
      <alignment horizontal="center" shrinkToFit="1"/>
    </xf>
    <xf numFmtId="0" fontId="21" fillId="0" borderId="3" xfId="0" applyFont="1" applyFill="1" applyBorder="1" applyAlignment="1" applyProtection="1">
      <alignment horizontal="center" shrinkToFit="1"/>
    </xf>
    <xf numFmtId="0" fontId="21" fillId="0" borderId="37" xfId="0" applyFont="1" applyFill="1" applyBorder="1" applyAlignment="1" applyProtection="1">
      <alignment horizontal="center" shrinkToFit="1"/>
    </xf>
    <xf numFmtId="0" fontId="21" fillId="0" borderId="35" xfId="0" applyFont="1" applyFill="1" applyBorder="1" applyAlignment="1" applyProtection="1">
      <alignment horizontal="center" shrinkToFit="1"/>
    </xf>
    <xf numFmtId="0" fontId="21" fillId="0" borderId="34" xfId="0" applyFont="1" applyFill="1" applyBorder="1" applyAlignment="1" applyProtection="1">
      <alignment horizontal="center" shrinkToFit="1"/>
    </xf>
    <xf numFmtId="0" fontId="21" fillId="0" borderId="51" xfId="0" applyFont="1" applyFill="1" applyBorder="1" applyAlignment="1" applyProtection="1">
      <alignment horizontal="center" shrinkToFit="1"/>
    </xf>
    <xf numFmtId="0" fontId="21" fillId="0" borderId="9" xfId="0" applyFont="1" applyFill="1" applyBorder="1" applyAlignment="1" applyProtection="1">
      <alignment horizontal="center" shrinkToFit="1"/>
    </xf>
    <xf numFmtId="0" fontId="21" fillId="0" borderId="22" xfId="0" applyFont="1" applyFill="1" applyBorder="1" applyAlignment="1" applyProtection="1">
      <alignment horizontal="center" shrinkToFit="1"/>
    </xf>
    <xf numFmtId="0" fontId="36" fillId="7" borderId="13" xfId="0" applyFont="1" applyFill="1" applyBorder="1" applyAlignment="1" applyProtection="1">
      <alignment horizontal="left" vertical="center"/>
    </xf>
    <xf numFmtId="0" fontId="4" fillId="7" borderId="14" xfId="0" applyFont="1" applyFill="1" applyBorder="1" applyAlignment="1" applyProtection="1">
      <alignment vertical="center"/>
    </xf>
    <xf numFmtId="0" fontId="4" fillId="7" borderId="5" xfId="0" applyFont="1" applyFill="1" applyBorder="1" applyAlignment="1" applyProtection="1">
      <alignment vertical="center"/>
    </xf>
    <xf numFmtId="0" fontId="52" fillId="7" borderId="0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vertical="center"/>
    </xf>
    <xf numFmtId="0" fontId="3" fillId="7" borderId="12" xfId="0" applyFont="1" applyFill="1" applyBorder="1" applyAlignment="1" applyProtection="1">
      <alignment vertical="center"/>
    </xf>
    <xf numFmtId="0" fontId="8" fillId="7" borderId="11" xfId="2" applyFont="1" applyFill="1" applyBorder="1" applyAlignment="1" applyProtection="1">
      <alignment horizontal="left" vertical="center" shrinkToFit="1"/>
    </xf>
    <xf numFmtId="0" fontId="8" fillId="7" borderId="12" xfId="0" applyFont="1" applyFill="1" applyBorder="1" applyAlignment="1" applyProtection="1">
      <alignment horizontal="left" vertical="center"/>
    </xf>
    <xf numFmtId="0" fontId="4" fillId="7" borderId="12" xfId="0" applyFont="1" applyFill="1" applyBorder="1" applyAlignment="1" applyProtection="1">
      <alignment vertical="center"/>
    </xf>
    <xf numFmtId="0" fontId="29" fillId="7" borderId="12" xfId="0" applyFont="1" applyFill="1" applyBorder="1" applyAlignment="1" applyProtection="1">
      <alignment horizontal="left" vertical="top"/>
    </xf>
    <xf numFmtId="0" fontId="4" fillId="7" borderId="12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0" fontId="49" fillId="7" borderId="5" xfId="2" applyFont="1" applyFill="1" applyBorder="1" applyAlignment="1" applyProtection="1">
      <alignment horizontal="left" vertical="center"/>
    </xf>
    <xf numFmtId="0" fontId="47" fillId="7" borderId="5" xfId="2" applyFont="1" applyFill="1" applyBorder="1" applyAlignment="1" applyProtection="1">
      <alignment horizontal="left" vertical="center"/>
    </xf>
    <xf numFmtId="0" fontId="46" fillId="0" borderId="17" xfId="2" applyFont="1" applyFill="1" applyBorder="1" applyAlignment="1" applyProtection="1">
      <alignment horizontal="left" vertical="top"/>
    </xf>
    <xf numFmtId="0" fontId="46" fillId="0" borderId="25" xfId="2" applyFont="1" applyFill="1" applyBorder="1" applyAlignment="1" applyProtection="1">
      <alignment horizontal="left" vertical="top"/>
    </xf>
    <xf numFmtId="0" fontId="46" fillId="0" borderId="45" xfId="2" applyFont="1" applyFill="1" applyBorder="1" applyAlignment="1" applyProtection="1">
      <alignment horizontal="left" vertical="top"/>
    </xf>
    <xf numFmtId="0" fontId="18" fillId="0" borderId="3" xfId="0" quotePrefix="1" applyFont="1" applyFill="1" applyBorder="1" applyAlignment="1" applyProtection="1">
      <alignment horizontal="left" vertical="top" shrinkToFit="1"/>
    </xf>
    <xf numFmtId="0" fontId="27" fillId="7" borderId="10" xfId="0" applyFont="1" applyFill="1" applyBorder="1" applyAlignment="1" applyProtection="1">
      <alignment horizontal="left" vertical="center"/>
    </xf>
    <xf numFmtId="0" fontId="4" fillId="7" borderId="15" xfId="0" applyFont="1" applyFill="1" applyBorder="1" applyAlignment="1" applyProtection="1">
      <alignment vertical="center"/>
    </xf>
    <xf numFmtId="0" fontId="52" fillId="7" borderId="7" xfId="0" applyFont="1" applyFill="1" applyBorder="1" applyAlignment="1" applyProtection="1">
      <alignment horizontal="left" vertical="center"/>
    </xf>
    <xf numFmtId="0" fontId="3" fillId="7" borderId="18" xfId="0" applyFont="1" applyFill="1" applyBorder="1" applyAlignment="1" applyProtection="1">
      <alignment vertical="center"/>
    </xf>
    <xf numFmtId="0" fontId="26" fillId="0" borderId="23" xfId="2" quotePrefix="1" applyFont="1" applyFill="1" applyBorder="1" applyAlignment="1" applyProtection="1">
      <alignment horizontal="left" vertical="top"/>
    </xf>
    <xf numFmtId="0" fontId="26" fillId="0" borderId="39" xfId="2" quotePrefix="1" applyFont="1" applyFill="1" applyBorder="1" applyAlignment="1" applyProtection="1">
      <alignment horizontal="left" vertical="top"/>
    </xf>
    <xf numFmtId="0" fontId="26" fillId="0" borderId="61" xfId="2" quotePrefix="1" applyFont="1" applyFill="1" applyBorder="1" applyAlignment="1" applyProtection="1">
      <alignment horizontal="left" vertical="top"/>
    </xf>
    <xf numFmtId="0" fontId="26" fillId="0" borderId="19" xfId="2" quotePrefix="1" applyFont="1" applyFill="1" applyBorder="1" applyAlignment="1" applyProtection="1">
      <alignment horizontal="left" vertical="top"/>
    </xf>
    <xf numFmtId="0" fontId="26" fillId="0" borderId="42" xfId="2" quotePrefix="1" applyFont="1" applyFill="1" applyBorder="1" applyAlignment="1" applyProtection="1">
      <alignment horizontal="left" vertical="top"/>
    </xf>
    <xf numFmtId="0" fontId="26" fillId="0" borderId="41" xfId="2" quotePrefix="1" applyFont="1" applyFill="1" applyBorder="1" applyAlignment="1" applyProtection="1">
      <alignment horizontal="left" vertical="top"/>
    </xf>
    <xf numFmtId="0" fontId="26" fillId="0" borderId="40" xfId="2" quotePrefix="1" applyFont="1" applyFill="1" applyBorder="1" applyAlignment="1" applyProtection="1">
      <alignment horizontal="left" vertical="top"/>
    </xf>
    <xf numFmtId="0" fontId="26" fillId="0" borderId="16" xfId="2" quotePrefix="1" applyFont="1" applyFill="1" applyBorder="1" applyAlignment="1" applyProtection="1">
      <alignment horizontal="left" vertical="top"/>
    </xf>
    <xf numFmtId="0" fontId="26" fillId="0" borderId="24" xfId="2" quotePrefix="1" applyFont="1" applyFill="1" applyBorder="1" applyAlignment="1" applyProtection="1">
      <alignment horizontal="left" vertical="top"/>
    </xf>
    <xf numFmtId="0" fontId="28" fillId="0" borderId="0" xfId="0" applyNumberFormat="1" applyFont="1" applyFill="1" applyAlignment="1">
      <alignment horizontal="left" vertical="center" wrapText="1"/>
    </xf>
    <xf numFmtId="0" fontId="28" fillId="0" borderId="26" xfId="0" applyNumberFormat="1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>
      <alignment horizontal="left" vertical="center" wrapText="1"/>
    </xf>
    <xf numFmtId="0" fontId="28" fillId="0" borderId="67" xfId="0" applyNumberFormat="1" applyFont="1" applyFill="1" applyBorder="1" applyAlignment="1">
      <alignment horizontal="left"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8" fillId="0" borderId="58" xfId="0" applyNumberFormat="1" applyFont="1" applyFill="1" applyBorder="1" applyAlignment="1">
      <alignment horizontal="left" vertical="center" wrapText="1"/>
    </xf>
    <xf numFmtId="0" fontId="28" fillId="0" borderId="46" xfId="0" applyNumberFormat="1" applyFont="1" applyFill="1" applyBorder="1" applyAlignment="1">
      <alignment horizontal="left" vertical="center" wrapText="1"/>
    </xf>
    <xf numFmtId="0" fontId="28" fillId="0" borderId="68" xfId="4" applyNumberFormat="1" applyFont="1" applyFill="1" applyBorder="1" applyAlignment="1">
      <alignment horizontal="left" vertical="center" wrapText="1"/>
    </xf>
    <xf numFmtId="0" fontId="28" fillId="0" borderId="0" xfId="4" applyNumberFormat="1" applyFont="1" applyFill="1" applyBorder="1" applyAlignment="1">
      <alignment horizontal="left" vertical="center" wrapText="1"/>
    </xf>
    <xf numFmtId="0" fontId="28" fillId="0" borderId="69" xfId="0" applyNumberFormat="1" applyFont="1" applyFill="1" applyBorder="1" applyAlignment="1">
      <alignment horizontal="left" vertical="center" wrapText="1"/>
    </xf>
    <xf numFmtId="0" fontId="83" fillId="0" borderId="67" xfId="0" applyNumberFormat="1" applyFont="1" applyFill="1" applyBorder="1" applyAlignment="1" applyProtection="1">
      <alignment horizontal="left" vertical="center" wrapText="1"/>
    </xf>
    <xf numFmtId="0" fontId="28" fillId="0" borderId="70" xfId="0" applyNumberFormat="1" applyFont="1" applyFill="1" applyBorder="1" applyAlignment="1">
      <alignment horizontal="left" vertical="center" wrapText="1"/>
    </xf>
    <xf numFmtId="0" fontId="28" fillId="0" borderId="71" xfId="0" applyNumberFormat="1" applyFont="1" applyFill="1" applyBorder="1" applyAlignment="1">
      <alignment horizontal="left" vertical="center" wrapText="1"/>
    </xf>
    <xf numFmtId="0" fontId="28" fillId="0" borderId="69" xfId="0" applyNumberFormat="1" applyFont="1" applyFill="1" applyBorder="1" applyAlignment="1" applyProtection="1">
      <alignment horizontal="left" vertical="center" wrapText="1"/>
    </xf>
    <xf numFmtId="0" fontId="28" fillId="0" borderId="6" xfId="0" applyNumberFormat="1" applyFont="1" applyFill="1" applyBorder="1" applyAlignment="1">
      <alignment horizontal="left" vertical="center" wrapText="1"/>
    </xf>
    <xf numFmtId="0" fontId="28" fillId="0" borderId="54" xfId="0" applyNumberFormat="1" applyFont="1" applyFill="1" applyBorder="1" applyAlignment="1">
      <alignment horizontal="left" vertical="center" wrapText="1"/>
    </xf>
    <xf numFmtId="0" fontId="28" fillId="0" borderId="72" xfId="4" applyNumberFormat="1" applyFont="1" applyFill="1" applyBorder="1" applyAlignment="1">
      <alignment horizontal="left" vertical="center" wrapText="1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60" xfId="0" applyNumberFormat="1" applyFont="1" applyFill="1" applyBorder="1" applyAlignment="1">
      <alignment horizontal="left" vertical="center" wrapText="1"/>
    </xf>
    <xf numFmtId="0" fontId="28" fillId="0" borderId="71" xfId="4" applyNumberFormat="1" applyFont="1" applyFill="1" applyBorder="1" applyAlignment="1">
      <alignment horizontal="left" vertical="center" wrapText="1"/>
    </xf>
    <xf numFmtId="0" fontId="28" fillId="0" borderId="58" xfId="0" applyNumberFormat="1" applyFont="1" applyFill="1" applyBorder="1" applyAlignment="1" applyProtection="1">
      <alignment horizontal="left" vertical="center" wrapText="1"/>
    </xf>
    <xf numFmtId="0" fontId="28" fillId="0" borderId="24" xfId="0" applyNumberFormat="1" applyFont="1" applyFill="1" applyBorder="1" applyAlignment="1">
      <alignment horizontal="left" vertical="center" wrapText="1"/>
    </xf>
    <xf numFmtId="0" fontId="28" fillId="0" borderId="62" xfId="0" applyNumberFormat="1" applyFont="1" applyFill="1" applyBorder="1" applyAlignment="1">
      <alignment horizontal="left" vertical="center" wrapText="1"/>
    </xf>
    <xf numFmtId="0" fontId="28" fillId="0" borderId="64" xfId="4" applyNumberFormat="1" applyFont="1" applyFill="1" applyBorder="1" applyAlignment="1">
      <alignment horizontal="left" vertical="center" wrapText="1"/>
    </xf>
    <xf numFmtId="0" fontId="28" fillId="0" borderId="73" xfId="0" applyNumberFormat="1" applyFont="1" applyFill="1" applyBorder="1" applyAlignment="1">
      <alignment horizontal="left" vertical="center" wrapText="1"/>
    </xf>
    <xf numFmtId="0" fontId="28" fillId="0" borderId="65" xfId="0" quotePrefix="1" applyNumberFormat="1" applyFont="1" applyFill="1" applyBorder="1" applyAlignment="1">
      <alignment horizontal="left" vertical="center" wrapText="1"/>
    </xf>
    <xf numFmtId="0" fontId="28" fillId="0" borderId="0" xfId="1" applyNumberFormat="1" applyFont="1" applyFill="1" applyAlignment="1">
      <alignment horizontal="left" vertical="center" wrapText="1"/>
    </xf>
    <xf numFmtId="0" fontId="28" fillId="0" borderId="23" xfId="0" applyNumberFormat="1" applyFont="1" applyFill="1" applyBorder="1" applyAlignment="1">
      <alignment horizontal="left" vertical="center" wrapText="1"/>
    </xf>
    <xf numFmtId="0" fontId="28" fillId="0" borderId="29" xfId="0" applyNumberFormat="1" applyFont="1" applyFill="1" applyBorder="1" applyAlignment="1">
      <alignment horizontal="left" vertical="center" wrapText="1"/>
    </xf>
    <xf numFmtId="0" fontId="28" fillId="0" borderId="58" xfId="3" applyNumberFormat="1" applyFont="1" applyFill="1" applyBorder="1" applyAlignment="1">
      <alignment horizontal="left" vertical="center" wrapText="1"/>
    </xf>
    <xf numFmtId="0" fontId="28" fillId="0" borderId="0" xfId="3" applyNumberFormat="1" applyFont="1" applyFill="1" applyBorder="1" applyAlignment="1">
      <alignment horizontal="left" vertical="center" wrapText="1"/>
    </xf>
    <xf numFmtId="0" fontId="28" fillId="0" borderId="53" xfId="0" applyNumberFormat="1" applyFont="1" applyFill="1" applyBorder="1" applyAlignment="1">
      <alignment horizontal="left" vertical="center" wrapText="1"/>
    </xf>
    <xf numFmtId="0" fontId="28" fillId="0" borderId="66" xfId="0" applyNumberFormat="1" applyFont="1" applyFill="1" applyBorder="1" applyAlignment="1">
      <alignment horizontal="left" vertical="center" wrapText="1"/>
    </xf>
    <xf numFmtId="0" fontId="28" fillId="0" borderId="63" xfId="3" applyNumberFormat="1" applyFont="1" applyFill="1" applyBorder="1" applyAlignment="1">
      <alignment horizontal="left" vertical="center" wrapText="1"/>
    </xf>
    <xf numFmtId="0" fontId="28" fillId="0" borderId="74" xfId="0" applyNumberFormat="1" applyFont="1" applyFill="1" applyBorder="1" applyAlignment="1">
      <alignment horizontal="left" vertical="center" wrapText="1"/>
    </xf>
    <xf numFmtId="0" fontId="28" fillId="0" borderId="65" xfId="0" applyNumberFormat="1" applyFont="1" applyFill="1" applyBorder="1" applyAlignment="1">
      <alignment horizontal="left" vertical="center" wrapText="1"/>
    </xf>
    <xf numFmtId="0" fontId="28" fillId="0" borderId="64" xfId="0" applyNumberFormat="1" applyFont="1" applyFill="1" applyBorder="1" applyAlignment="1">
      <alignment horizontal="left" vertical="center" wrapText="1"/>
    </xf>
    <xf numFmtId="0" fontId="83" fillId="0" borderId="58" xfId="0" applyNumberFormat="1" applyFont="1" applyFill="1" applyBorder="1" applyAlignment="1" applyProtection="1">
      <alignment horizontal="left" vertical="center" wrapText="1"/>
    </xf>
    <xf numFmtId="0" fontId="28" fillId="0" borderId="41" xfId="0" applyNumberFormat="1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83" fillId="0" borderId="73" xfId="0" applyNumberFormat="1" applyFont="1" applyFill="1" applyBorder="1" applyAlignment="1" applyProtection="1">
      <alignment horizontal="left" vertical="center" wrapText="1"/>
    </xf>
    <xf numFmtId="0" fontId="28" fillId="0" borderId="75" xfId="0" applyNumberFormat="1" applyFont="1" applyFill="1" applyBorder="1" applyAlignment="1">
      <alignment horizontal="left" vertical="center" wrapText="1"/>
    </xf>
    <xf numFmtId="0" fontId="28" fillId="0" borderId="76" xfId="0" applyNumberFormat="1" applyFont="1" applyFill="1" applyBorder="1" applyAlignment="1">
      <alignment horizontal="left" vertical="center" wrapText="1"/>
    </xf>
    <xf numFmtId="0" fontId="28" fillId="0" borderId="77" xfId="0" applyNumberFormat="1" applyFont="1" applyFill="1" applyBorder="1" applyAlignment="1">
      <alignment horizontal="left" vertical="center" wrapText="1"/>
    </xf>
    <xf numFmtId="0" fontId="28" fillId="0" borderId="78" xfId="0" applyNumberFormat="1" applyFont="1" applyFill="1" applyBorder="1" applyAlignment="1">
      <alignment horizontal="left" vertical="center" wrapText="1"/>
    </xf>
    <xf numFmtId="0" fontId="28" fillId="0" borderId="79" xfId="0" applyNumberFormat="1" applyFont="1" applyFill="1" applyBorder="1" applyAlignment="1">
      <alignment horizontal="left" vertical="center" wrapText="1"/>
    </xf>
    <xf numFmtId="0" fontId="28" fillId="0" borderId="80" xfId="0" applyNumberFormat="1" applyFont="1" applyFill="1" applyBorder="1" applyAlignment="1">
      <alignment horizontal="left" vertical="center" wrapText="1"/>
    </xf>
    <xf numFmtId="0" fontId="28" fillId="0" borderId="81" xfId="0" applyNumberFormat="1" applyFont="1" applyFill="1" applyBorder="1" applyAlignment="1">
      <alignment horizontal="left" vertical="center" wrapText="1"/>
    </xf>
    <xf numFmtId="0" fontId="28" fillId="0" borderId="82" xfId="0" applyNumberFormat="1" applyFont="1" applyFill="1" applyBorder="1" applyAlignment="1">
      <alignment horizontal="left" vertical="center" wrapText="1"/>
    </xf>
    <xf numFmtId="0" fontId="55" fillId="0" borderId="16" xfId="0" applyNumberFormat="1" applyFont="1" applyFill="1" applyBorder="1" applyAlignment="1">
      <alignment horizontal="left" vertical="center" wrapText="1"/>
    </xf>
    <xf numFmtId="0" fontId="55" fillId="0" borderId="17" xfId="0" applyNumberFormat="1" applyFont="1" applyFill="1" applyBorder="1" applyAlignment="1">
      <alignment horizontal="left" vertical="center" wrapText="1"/>
    </xf>
    <xf numFmtId="0" fontId="55" fillId="0" borderId="36" xfId="0" applyNumberFormat="1" applyFont="1" applyFill="1" applyBorder="1" applyAlignment="1">
      <alignment horizontal="left" vertical="center" wrapText="1"/>
    </xf>
    <xf numFmtId="0" fontId="55" fillId="0" borderId="0" xfId="0" applyNumberFormat="1" applyFont="1" applyFill="1" applyAlignment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center" wrapText="1"/>
    </xf>
    <xf numFmtId="0" fontId="55" fillId="0" borderId="21" xfId="0" applyNumberFormat="1" applyFont="1" applyFill="1" applyBorder="1" applyAlignment="1">
      <alignment horizontal="left" vertical="center" wrapText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83" xfId="0" applyNumberFormat="1" applyFont="1" applyFill="1" applyBorder="1" applyAlignment="1">
      <alignment horizontal="left" vertical="center" wrapText="1"/>
    </xf>
    <xf numFmtId="0" fontId="55" fillId="0" borderId="57" xfId="0" applyNumberFormat="1" applyFont="1" applyFill="1" applyBorder="1" applyAlignment="1">
      <alignment horizontal="left" vertical="center" wrapText="1"/>
    </xf>
    <xf numFmtId="0" fontId="84" fillId="0" borderId="26" xfId="0" applyNumberFormat="1" applyFont="1" applyFill="1" applyBorder="1" applyAlignment="1">
      <alignment horizontal="left" vertical="center" wrapText="1"/>
    </xf>
    <xf numFmtId="0" fontId="84" fillId="0" borderId="27" xfId="0" applyNumberFormat="1" applyFont="1" applyFill="1" applyBorder="1" applyAlignment="1">
      <alignment horizontal="left" vertical="center" wrapText="1"/>
    </xf>
    <xf numFmtId="0" fontId="84" fillId="0" borderId="21" xfId="0" applyNumberFormat="1" applyFont="1" applyFill="1" applyBorder="1" applyAlignment="1">
      <alignment horizontal="left" vertical="center" wrapText="1"/>
    </xf>
    <xf numFmtId="0" fontId="55" fillId="0" borderId="16" xfId="0" applyNumberFormat="1" applyFont="1" applyFill="1" applyBorder="1" applyAlignment="1">
      <alignment vertical="center" wrapText="1"/>
    </xf>
    <xf numFmtId="0" fontId="55" fillId="0" borderId="17" xfId="0" applyNumberFormat="1" applyFont="1" applyFill="1" applyBorder="1" applyAlignment="1">
      <alignment vertical="center" wrapText="1"/>
    </xf>
    <xf numFmtId="0" fontId="55" fillId="0" borderId="36" xfId="0" applyNumberFormat="1" applyFont="1" applyFill="1" applyBorder="1" applyAlignment="1">
      <alignment vertical="center" wrapText="1"/>
    </xf>
    <xf numFmtId="0" fontId="55" fillId="0" borderId="16" xfId="0" applyNumberFormat="1" applyFont="1" applyFill="1" applyBorder="1" applyAlignment="1">
      <alignment horizontal="right" vertical="center" wrapText="1"/>
    </xf>
    <xf numFmtId="0" fontId="83" fillId="0" borderId="84" xfId="0" applyNumberFormat="1" applyFont="1" applyFill="1" applyBorder="1" applyAlignment="1" applyProtection="1">
      <alignment horizontal="left" vertical="center" wrapText="1"/>
    </xf>
    <xf numFmtId="0" fontId="28" fillId="0" borderId="85" xfId="0" applyNumberFormat="1" applyFont="1" applyFill="1" applyBorder="1" applyAlignment="1">
      <alignment horizontal="left" vertical="center" wrapText="1"/>
    </xf>
    <xf numFmtId="0" fontId="83" fillId="0" borderId="86" xfId="0" applyNumberFormat="1" applyFont="1" applyFill="1" applyBorder="1" applyAlignment="1" applyProtection="1">
      <alignment horizontal="left" vertical="center" wrapText="1"/>
    </xf>
    <xf numFmtId="0" fontId="81" fillId="0" borderId="26" xfId="0" applyNumberFormat="1" applyFont="1" applyFill="1" applyBorder="1" applyAlignment="1" applyProtection="1">
      <alignment horizontal="left" vertical="center" wrapText="1"/>
    </xf>
    <xf numFmtId="0" fontId="81" fillId="0" borderId="27" xfId="0" applyNumberFormat="1" applyFont="1" applyFill="1" applyBorder="1" applyAlignment="1" applyProtection="1">
      <alignment horizontal="left" vertical="center" wrapText="1"/>
    </xf>
    <xf numFmtId="0" fontId="81" fillId="0" borderId="21" xfId="0" applyNumberFormat="1" applyFont="1" applyFill="1" applyBorder="1" applyAlignment="1" applyProtection="1">
      <alignment horizontal="left" vertical="center" wrapText="1"/>
    </xf>
    <xf numFmtId="0" fontId="19" fillId="3" borderId="0" xfId="0" applyNumberFormat="1" applyFont="1" applyFill="1" applyBorder="1" applyAlignment="1" applyProtection="1">
      <alignment horizontal="center" vertical="center" wrapText="1"/>
    </xf>
    <xf numFmtId="166" fontId="19" fillId="0" borderId="25" xfId="0" applyNumberFormat="1" applyFont="1" applyFill="1" applyBorder="1" applyAlignment="1" applyProtection="1">
      <alignment vertical="center" wrapText="1"/>
    </xf>
    <xf numFmtId="0" fontId="0" fillId="0" borderId="25" xfId="0" applyFill="1" applyBorder="1" applyAlignment="1" applyProtection="1"/>
    <xf numFmtId="0" fontId="0" fillId="0" borderId="34" xfId="0" applyFill="1" applyBorder="1" applyAlignment="1" applyProtection="1"/>
    <xf numFmtId="49" fontId="55" fillId="0" borderId="25" xfId="2" applyNumberFormat="1" applyFont="1" applyFill="1" applyBorder="1" applyAlignment="1" applyProtection="1">
      <alignment shrinkToFit="1"/>
    </xf>
    <xf numFmtId="49" fontId="11" fillId="0" borderId="45" xfId="2" applyNumberFormat="1" applyFont="1" applyFill="1" applyBorder="1" applyAlignment="1" applyProtection="1"/>
    <xf numFmtId="0" fontId="20" fillId="3" borderId="17" xfId="0" applyFont="1" applyFill="1" applyBorder="1" applyAlignment="1" applyProtection="1"/>
    <xf numFmtId="0" fontId="20" fillId="3" borderId="9" xfId="0" applyFont="1" applyFill="1" applyBorder="1" applyAlignment="1" applyProtection="1"/>
    <xf numFmtId="14" fontId="20" fillId="3" borderId="3" xfId="0" applyNumberFormat="1" applyFont="1" applyFill="1" applyBorder="1" applyAlignment="1" applyProtection="1"/>
    <xf numFmtId="14" fontId="20" fillId="3" borderId="49" xfId="0" applyNumberFormat="1" applyFont="1" applyFill="1" applyBorder="1" applyAlignment="1" applyProtection="1"/>
    <xf numFmtId="0" fontId="20" fillId="3" borderId="0" xfId="0" applyFont="1" applyFill="1" applyBorder="1" applyAlignment="1" applyProtection="1"/>
    <xf numFmtId="0" fontId="20" fillId="3" borderId="54" xfId="0" applyFont="1" applyFill="1" applyBorder="1" applyAlignment="1" applyProtection="1"/>
    <xf numFmtId="164" fontId="27" fillId="5" borderId="16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23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39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24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53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2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6" xfId="1" applyNumberFormat="1" applyFont="1" applyFill="1" applyBorder="1" applyAlignment="1" applyProtection="1">
      <alignment horizontal="right" vertical="center" shrinkToFit="1"/>
      <protection locked="0"/>
    </xf>
    <xf numFmtId="164" fontId="27" fillId="5" borderId="26" xfId="1" applyNumberFormat="1" applyFont="1" applyFill="1" applyBorder="1" applyAlignment="1" applyProtection="1">
      <alignment horizontal="right" vertical="center" shrinkToFit="1"/>
      <protection locked="0"/>
    </xf>
    <xf numFmtId="164" fontId="28" fillId="0" borderId="17" xfId="1" applyNumberFormat="1" applyFont="1" applyFill="1" applyBorder="1" applyAlignment="1" applyProtection="1">
      <alignment horizontal="right" vertical="center" shrinkToFit="1"/>
    </xf>
    <xf numFmtId="164" fontId="55" fillId="0" borderId="27" xfId="1" applyNumberFormat="1" applyFont="1" applyFill="1" applyBorder="1" applyAlignment="1" applyProtection="1">
      <alignment horizontal="right" vertical="center" shrinkToFit="1"/>
    </xf>
    <xf numFmtId="164" fontId="28" fillId="0" borderId="27" xfId="1" applyNumberFormat="1" applyFont="1" applyFill="1" applyBorder="1" applyAlignment="1" applyProtection="1">
      <alignment horizontal="right" vertical="center" shrinkToFit="1"/>
    </xf>
    <xf numFmtId="164" fontId="28" fillId="0" borderId="45" xfId="1" applyNumberFormat="1" applyFont="1" applyFill="1" applyBorder="1" applyAlignment="1" applyProtection="1">
      <alignment horizontal="right" vertical="center" shrinkToFit="1"/>
    </xf>
    <xf numFmtId="164" fontId="28" fillId="0" borderId="20" xfId="1" applyNumberFormat="1" applyFont="1" applyFill="1" applyBorder="1" applyAlignment="1" applyProtection="1">
      <alignment horizontal="right" vertical="center" shrinkToFit="1"/>
    </xf>
    <xf numFmtId="0" fontId="55" fillId="10" borderId="0" xfId="0" applyNumberFormat="1" applyFont="1" applyFill="1" applyAlignment="1">
      <alignment horizontal="left" vertical="center" wrapText="1"/>
    </xf>
    <xf numFmtId="0" fontId="77" fillId="0" borderId="69" xfId="0" applyFont="1" applyFill="1" applyBorder="1" applyAlignment="1" applyProtection="1">
      <alignment horizontal="center" vertical="center"/>
    </xf>
    <xf numFmtId="44" fontId="28" fillId="0" borderId="52" xfId="4" applyFont="1" applyFill="1" applyBorder="1" applyAlignment="1" applyProtection="1">
      <alignment horizontal="left"/>
    </xf>
    <xf numFmtId="0" fontId="28" fillId="0" borderId="23" xfId="0" applyFont="1" applyBorder="1" applyAlignment="1" applyProtection="1">
      <alignment vertical="center"/>
    </xf>
    <xf numFmtId="0" fontId="28" fillId="0" borderId="39" xfId="0" applyFont="1" applyBorder="1" applyAlignment="1" applyProtection="1">
      <alignment vertical="center"/>
    </xf>
    <xf numFmtId="0" fontId="28" fillId="0" borderId="48" xfId="2" applyFont="1" applyFill="1" applyBorder="1" applyAlignment="1" applyProtection="1">
      <alignment horizontal="left" vertical="center"/>
    </xf>
    <xf numFmtId="0" fontId="52" fillId="2" borderId="0" xfId="0" applyFont="1" applyFill="1" applyBorder="1" applyAlignment="1" applyProtection="1">
      <alignment horizontal="left" vertical="center" wrapText="1"/>
    </xf>
    <xf numFmtId="49" fontId="10" fillId="0" borderId="2" xfId="0" quotePrefix="1" applyNumberFormat="1" applyFont="1" applyBorder="1" applyAlignment="1" applyProtection="1">
      <alignment horizontal="left" vertical="top"/>
    </xf>
    <xf numFmtId="0" fontId="27" fillId="0" borderId="21" xfId="0" applyFont="1" applyFill="1" applyBorder="1" applyAlignment="1" applyProtection="1">
      <alignment horizontal="center" vertical="center"/>
    </xf>
    <xf numFmtId="0" fontId="67" fillId="0" borderId="21" xfId="0" applyFont="1" applyFill="1" applyBorder="1" applyAlignment="1" applyProtection="1">
      <alignment horizontal="center" vertical="center"/>
    </xf>
    <xf numFmtId="49" fontId="10" fillId="0" borderId="3" xfId="0" quotePrefix="1" applyNumberFormat="1" applyFont="1" applyBorder="1" applyAlignment="1" applyProtection="1">
      <alignment horizontal="left" vertical="top" shrinkToFit="1"/>
    </xf>
    <xf numFmtId="0" fontId="47" fillId="0" borderId="17" xfId="2" applyFont="1" applyFill="1" applyBorder="1" applyAlignment="1" applyProtection="1">
      <alignment horizontal="left" vertical="center" wrapText="1"/>
    </xf>
    <xf numFmtId="0" fontId="47" fillId="0" borderId="20" xfId="2" applyFont="1" applyFill="1" applyBorder="1" applyAlignment="1" applyProtection="1">
      <alignment horizontal="left" vertical="center" wrapText="1"/>
    </xf>
    <xf numFmtId="0" fontId="47" fillId="0" borderId="45" xfId="2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 vertical="center"/>
    </xf>
    <xf numFmtId="49" fontId="18" fillId="0" borderId="2" xfId="0" quotePrefix="1" applyNumberFormat="1" applyFont="1" applyFill="1" applyBorder="1" applyAlignment="1" applyProtection="1">
      <alignment horizontal="left" vertical="top"/>
    </xf>
    <xf numFmtId="0" fontId="18" fillId="0" borderId="27" xfId="0" applyFont="1" applyFill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left" vertical="center" wrapText="1"/>
    </xf>
    <xf numFmtId="0" fontId="28" fillId="0" borderId="25" xfId="0" applyFont="1" applyBorder="1" applyAlignment="1" applyProtection="1">
      <alignment horizontal="left" vertical="center"/>
    </xf>
    <xf numFmtId="0" fontId="28" fillId="0" borderId="57" xfId="0" applyFont="1" applyBorder="1" applyAlignment="1" applyProtection="1">
      <alignment horizontal="center" vertical="center"/>
    </xf>
    <xf numFmtId="0" fontId="28" fillId="0" borderId="63" xfId="0" applyFont="1" applyBorder="1" applyAlignment="1" applyProtection="1">
      <alignment horizontal="center" vertical="center"/>
    </xf>
    <xf numFmtId="49" fontId="55" fillId="3" borderId="37" xfId="0" applyNumberFormat="1" applyFont="1" applyFill="1" applyBorder="1" applyAlignment="1" applyProtection="1">
      <alignment horizontal="left" shrinkToFit="1"/>
    </xf>
    <xf numFmtId="0" fontId="5" fillId="0" borderId="24" xfId="0" applyNumberFormat="1" applyFont="1" applyFill="1" applyBorder="1" applyAlignment="1" applyProtection="1">
      <alignment horizontal="center" vertical="center" wrapText="1" shrinkToFit="1"/>
    </xf>
    <xf numFmtId="0" fontId="5" fillId="0" borderId="23" xfId="0" applyNumberFormat="1" applyFont="1" applyFill="1" applyBorder="1" applyAlignment="1" applyProtection="1">
      <alignment horizontal="center" vertical="center" wrapText="1" shrinkToFit="1"/>
    </xf>
    <xf numFmtId="0" fontId="5" fillId="0" borderId="55" xfId="0" applyNumberFormat="1" applyFont="1" applyFill="1" applyBorder="1" applyAlignment="1" applyProtection="1">
      <alignment horizontal="center" vertical="center" wrapText="1" shrinkToFit="1"/>
    </xf>
    <xf numFmtId="0" fontId="27" fillId="0" borderId="56" xfId="0" applyNumberFormat="1" applyFont="1" applyFill="1" applyBorder="1" applyAlignment="1" applyProtection="1">
      <alignment horizontal="center" vertical="center" wrapText="1" shrinkToFit="1"/>
    </xf>
    <xf numFmtId="4" fontId="27" fillId="0" borderId="16" xfId="1" applyNumberFormat="1" applyFont="1" applyFill="1" applyBorder="1" applyAlignment="1" applyProtection="1">
      <alignment horizontal="center" vertical="center" shrinkToFit="1"/>
    </xf>
    <xf numFmtId="4" fontId="27" fillId="0" borderId="23" xfId="1" applyNumberFormat="1" applyFont="1" applyFill="1" applyBorder="1" applyAlignment="1" applyProtection="1">
      <alignment horizontal="center" vertical="center" shrinkToFit="1"/>
    </xf>
    <xf numFmtId="4" fontId="27" fillId="0" borderId="39" xfId="1" applyNumberFormat="1" applyFont="1" applyFill="1" applyBorder="1" applyAlignment="1" applyProtection="1">
      <alignment horizontal="center" vertical="center" shrinkToFit="1"/>
    </xf>
    <xf numFmtId="4" fontId="27" fillId="0" borderId="24" xfId="1" applyNumberFormat="1" applyFont="1" applyFill="1" applyBorder="1" applyAlignment="1" applyProtection="1">
      <alignment horizontal="center" vertical="center" shrinkToFit="1"/>
    </xf>
    <xf numFmtId="4" fontId="27" fillId="0" borderId="53" xfId="1" applyNumberFormat="1" applyFont="1" applyFill="1" applyBorder="1" applyAlignment="1" applyProtection="1">
      <alignment horizontal="center" vertical="center" shrinkToFit="1"/>
    </xf>
    <xf numFmtId="4" fontId="27" fillId="0" borderId="2" xfId="1" applyNumberFormat="1" applyFont="1" applyFill="1" applyBorder="1" applyAlignment="1" applyProtection="1">
      <alignment horizontal="center" vertical="center" shrinkToFit="1"/>
    </xf>
    <xf numFmtId="4" fontId="27" fillId="0" borderId="6" xfId="1" applyNumberFormat="1" applyFont="1" applyFill="1" applyBorder="1" applyAlignment="1" applyProtection="1">
      <alignment horizontal="center" vertical="center" shrinkToFit="1"/>
    </xf>
    <xf numFmtId="4" fontId="27" fillId="0" borderId="26" xfId="1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/>
    <xf numFmtId="0" fontId="79" fillId="5" borderId="69" xfId="0" applyFont="1" applyFill="1" applyBorder="1" applyAlignment="1" applyProtection="1">
      <alignment horizontal="center" vertical="center"/>
      <protection locked="0"/>
    </xf>
    <xf numFmtId="0" fontId="77" fillId="5" borderId="69" xfId="0" applyFont="1" applyFill="1" applyBorder="1" applyAlignment="1" applyProtection="1">
      <alignment horizontal="center" vertical="center"/>
      <protection locked="0"/>
    </xf>
    <xf numFmtId="0" fontId="28" fillId="0" borderId="83" xfId="0" applyNumberFormat="1" applyFont="1" applyFill="1" applyBorder="1" applyAlignment="1">
      <alignment horizontal="left" vertical="center" wrapText="1"/>
    </xf>
    <xf numFmtId="0" fontId="28" fillId="0" borderId="84" xfId="0" applyNumberFormat="1" applyFont="1" applyFill="1" applyBorder="1" applyAlignment="1">
      <alignment horizontal="left" vertical="center" wrapText="1"/>
    </xf>
    <xf numFmtId="0" fontId="28" fillId="0" borderId="57" xfId="4" applyNumberFormat="1" applyFont="1" applyFill="1" applyBorder="1" applyAlignment="1">
      <alignment horizontal="left" vertical="center" wrapText="1"/>
    </xf>
    <xf numFmtId="0" fontId="28" fillId="0" borderId="65" xfId="4" applyNumberFormat="1" applyFont="1" applyFill="1" applyBorder="1" applyAlignment="1">
      <alignment horizontal="left" vertical="center" wrapText="1"/>
    </xf>
    <xf numFmtId="0" fontId="27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39" xfId="0" applyNumberFormat="1" applyFont="1" applyFill="1" applyBorder="1" applyAlignment="1" applyProtection="1">
      <alignment horizontal="center" vertical="center" shrinkToFit="1"/>
      <protection locked="0"/>
    </xf>
    <xf numFmtId="164" fontId="27" fillId="5" borderId="47" xfId="1" applyNumberFormat="1" applyFont="1" applyFill="1" applyBorder="1" applyAlignment="1" applyProtection="1">
      <alignment horizontal="right" vertical="center" shrinkToFit="1"/>
      <protection locked="0"/>
    </xf>
    <xf numFmtId="0" fontId="4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8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82" fillId="5" borderId="69" xfId="2" applyNumberFormat="1" applyFont="1" applyFill="1" applyBorder="1" applyAlignment="1" applyProtection="1">
      <alignment horizontal="center" vertical="center"/>
      <protection locked="0"/>
    </xf>
    <xf numFmtId="0" fontId="28" fillId="0" borderId="117" xfId="0" applyNumberFormat="1" applyFont="1" applyFill="1" applyBorder="1" applyAlignment="1">
      <alignment horizontal="left" vertical="center" wrapText="1"/>
    </xf>
    <xf numFmtId="0" fontId="28" fillId="0" borderId="57" xfId="0" applyNumberFormat="1" applyFont="1" applyFill="1" applyBorder="1" applyAlignment="1">
      <alignment horizontal="left" vertical="center" wrapText="1"/>
    </xf>
    <xf numFmtId="0" fontId="28" fillId="0" borderId="86" xfId="0" applyNumberFormat="1" applyFont="1" applyFill="1" applyBorder="1" applyAlignment="1">
      <alignment horizontal="left" vertical="center" wrapText="1"/>
    </xf>
    <xf numFmtId="0" fontId="28" fillId="0" borderId="93" xfId="0" applyNumberFormat="1" applyFont="1" applyFill="1" applyBorder="1" applyAlignment="1">
      <alignment horizontal="left" vertical="center" wrapText="1"/>
    </xf>
    <xf numFmtId="0" fontId="28" fillId="0" borderId="68" xfId="0" applyNumberFormat="1" applyFont="1" applyFill="1" applyBorder="1" applyAlignment="1">
      <alignment horizontal="left" vertical="center" wrapText="1"/>
    </xf>
    <xf numFmtId="0" fontId="28" fillId="8" borderId="0" xfId="0" applyNumberFormat="1" applyFont="1" applyFill="1" applyAlignment="1">
      <alignment horizontal="left" vertical="center" wrapText="1"/>
    </xf>
    <xf numFmtId="0" fontId="55" fillId="8" borderId="0" xfId="0" applyNumberFormat="1" applyFont="1" applyFill="1" applyAlignment="1">
      <alignment horizontal="left" vertical="center" wrapText="1"/>
    </xf>
    <xf numFmtId="0" fontId="55" fillId="0" borderId="26" xfId="0" applyNumberFormat="1" applyFont="1" applyFill="1" applyBorder="1" applyAlignment="1">
      <alignment horizontal="right" vertical="center" wrapText="1"/>
    </xf>
    <xf numFmtId="0" fontId="55" fillId="0" borderId="2" xfId="0" applyNumberFormat="1" applyFont="1" applyFill="1" applyBorder="1" applyAlignment="1">
      <alignment vertical="center" wrapText="1"/>
    </xf>
    <xf numFmtId="0" fontId="55" fillId="0" borderId="3" xfId="0" applyNumberFormat="1" applyFont="1" applyFill="1" applyBorder="1" applyAlignment="1">
      <alignment vertical="center" wrapText="1"/>
    </xf>
    <xf numFmtId="0" fontId="55" fillId="0" borderId="37" xfId="0" applyNumberFormat="1" applyFont="1" applyFill="1" applyBorder="1" applyAlignment="1">
      <alignment vertical="center" wrapText="1"/>
    </xf>
    <xf numFmtId="0" fontId="55" fillId="0" borderId="26" xfId="0" applyNumberFormat="1" applyFont="1" applyFill="1" applyBorder="1" applyAlignment="1">
      <alignment horizontal="left" vertical="center" wrapText="1"/>
    </xf>
    <xf numFmtId="0" fontId="91" fillId="0" borderId="0" xfId="0" applyFont="1" applyAlignment="1" applyProtection="1">
      <alignment horizontal="right" vertical="center"/>
    </xf>
    <xf numFmtId="0" fontId="94" fillId="7" borderId="7" xfId="0" applyFont="1" applyFill="1" applyBorder="1" applyAlignment="1" applyProtection="1">
      <alignment vertical="center"/>
    </xf>
    <xf numFmtId="0" fontId="95" fillId="7" borderId="7" xfId="0" applyFont="1" applyFill="1" applyBorder="1" applyAlignment="1" applyProtection="1">
      <alignment vertical="center"/>
    </xf>
    <xf numFmtId="0" fontId="96" fillId="2" borderId="15" xfId="0" applyFont="1" applyFill="1" applyBorder="1" applyAlignment="1" applyProtection="1">
      <alignment vertical="center"/>
    </xf>
    <xf numFmtId="0" fontId="96" fillId="2" borderId="7" xfId="0" applyFont="1" applyFill="1" applyBorder="1" applyAlignment="1" applyProtection="1">
      <alignment vertical="center"/>
    </xf>
    <xf numFmtId="0" fontId="96" fillId="2" borderId="18" xfId="0" applyFont="1" applyFill="1" applyBorder="1" applyAlignment="1" applyProtection="1">
      <alignment vertical="center"/>
    </xf>
    <xf numFmtId="0" fontId="97" fillId="2" borderId="15" xfId="0" applyFont="1" applyFill="1" applyBorder="1" applyAlignment="1" applyProtection="1">
      <alignment vertical="center"/>
    </xf>
    <xf numFmtId="0" fontId="96" fillId="2" borderId="7" xfId="0" applyFont="1" applyFill="1" applyBorder="1" applyAlignment="1" applyProtection="1">
      <alignment horizontal="left" vertical="center"/>
    </xf>
    <xf numFmtId="0" fontId="97" fillId="2" borderId="7" xfId="0" applyFont="1" applyFill="1" applyBorder="1" applyAlignment="1" applyProtection="1">
      <alignment vertical="center"/>
    </xf>
    <xf numFmtId="0" fontId="96" fillId="2" borderId="7" xfId="0" applyFont="1" applyFill="1" applyBorder="1" applyAlignment="1" applyProtection="1">
      <alignment horizontal="center" vertical="center"/>
    </xf>
    <xf numFmtId="0" fontId="98" fillId="2" borderId="7" xfId="0" applyFont="1" applyFill="1" applyBorder="1" applyAlignment="1" applyProtection="1">
      <alignment vertical="center"/>
    </xf>
    <xf numFmtId="0" fontId="97" fillId="2" borderId="18" xfId="0" applyFont="1" applyFill="1" applyBorder="1" applyAlignment="1" applyProtection="1">
      <alignment horizontal="center" vertical="center"/>
    </xf>
    <xf numFmtId="0" fontId="97" fillId="2" borderId="15" xfId="0" applyFont="1" applyFill="1" applyBorder="1" applyAlignment="1" applyProtection="1">
      <alignment vertical="center" shrinkToFit="1"/>
    </xf>
    <xf numFmtId="0" fontId="97" fillId="2" borderId="7" xfId="0" applyFont="1" applyFill="1" applyBorder="1" applyAlignment="1" applyProtection="1">
      <alignment horizontal="center" vertical="center" shrinkToFit="1"/>
    </xf>
    <xf numFmtId="0" fontId="97" fillId="2" borderId="18" xfId="0" applyFont="1" applyFill="1" applyBorder="1" applyAlignment="1" applyProtection="1">
      <alignment horizontal="center" vertical="center" shrinkToFit="1"/>
    </xf>
    <xf numFmtId="0" fontId="96" fillId="2" borderId="15" xfId="0" applyFont="1" applyFill="1" applyBorder="1" applyAlignment="1" applyProtection="1">
      <alignment vertical="center" shrinkToFit="1"/>
    </xf>
    <xf numFmtId="49" fontId="96" fillId="2" borderId="7" xfId="0" applyNumberFormat="1" applyFont="1" applyFill="1" applyBorder="1" applyAlignment="1" applyProtection="1">
      <alignment vertical="center" shrinkToFit="1"/>
    </xf>
    <xf numFmtId="0" fontId="97" fillId="0" borderId="0" xfId="0" applyFont="1" applyAlignment="1" applyProtection="1">
      <alignment horizontal="center" vertical="center"/>
    </xf>
    <xf numFmtId="0" fontId="97" fillId="2" borderId="14" xfId="0" applyFont="1" applyFill="1" applyBorder="1" applyAlignment="1" applyProtection="1">
      <alignment horizontal="center" vertical="center"/>
    </xf>
    <xf numFmtId="0" fontId="29" fillId="0" borderId="26" xfId="0" quotePrefix="1" applyFont="1" applyFill="1" applyBorder="1" applyAlignment="1" applyProtection="1">
      <alignment horizontal="left" vertical="center"/>
    </xf>
    <xf numFmtId="0" fontId="28" fillId="0" borderId="3" xfId="0" quotePrefix="1" applyFont="1" applyBorder="1" applyAlignment="1" applyProtection="1">
      <alignment vertical="center"/>
    </xf>
    <xf numFmtId="0" fontId="28" fillId="0" borderId="21" xfId="0" applyFont="1" applyFill="1" applyBorder="1" applyAlignment="1" applyProtection="1">
      <alignment horizontal="left"/>
    </xf>
    <xf numFmtId="0" fontId="28" fillId="0" borderId="28" xfId="0" applyFont="1" applyFill="1" applyBorder="1" applyAlignment="1" applyProtection="1">
      <alignment horizontal="left"/>
    </xf>
    <xf numFmtId="0" fontId="28" fillId="0" borderId="44" xfId="0" applyFont="1" applyFill="1" applyBorder="1" applyAlignment="1" applyProtection="1">
      <alignment horizontal="left"/>
    </xf>
    <xf numFmtId="0" fontId="28" fillId="0" borderId="34" xfId="0" applyFont="1" applyFill="1" applyBorder="1" applyAlignment="1" applyProtection="1">
      <alignment horizontal="left"/>
    </xf>
    <xf numFmtId="0" fontId="27" fillId="0" borderId="36" xfId="0" applyFont="1" applyFill="1" applyBorder="1" applyAlignment="1" applyProtection="1"/>
    <xf numFmtId="0" fontId="27" fillId="0" borderId="28" xfId="0" applyFont="1" applyFill="1" applyBorder="1" applyAlignment="1" applyProtection="1"/>
    <xf numFmtId="0" fontId="27" fillId="0" borderId="44" xfId="0" applyFont="1" applyFill="1" applyBorder="1" applyAlignment="1" applyProtection="1"/>
    <xf numFmtId="0" fontId="21" fillId="0" borderId="21" xfId="0" applyFont="1" applyFill="1" applyBorder="1" applyAlignment="1" applyProtection="1"/>
    <xf numFmtId="0" fontId="4" fillId="0" borderId="36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164" fontId="4" fillId="5" borderId="16" xfId="1" applyNumberFormat="1" applyFont="1" applyFill="1" applyBorder="1" applyAlignment="1" applyProtection="1">
      <alignment horizontal="right" shrinkToFit="1"/>
      <protection locked="0"/>
    </xf>
    <xf numFmtId="164" fontId="4" fillId="5" borderId="23" xfId="1" applyNumberFormat="1" applyFont="1" applyFill="1" applyBorder="1" applyAlignment="1" applyProtection="1">
      <alignment horizontal="right" shrinkToFit="1"/>
      <protection locked="0"/>
    </xf>
    <xf numFmtId="164" fontId="4" fillId="5" borderId="39" xfId="1" applyNumberFormat="1" applyFont="1" applyFill="1" applyBorder="1" applyAlignment="1" applyProtection="1">
      <alignment horizontal="right" shrinkToFit="1"/>
      <protection locked="0"/>
    </xf>
    <xf numFmtId="164" fontId="21" fillId="0" borderId="26" xfId="1" applyNumberFormat="1" applyFont="1" applyFill="1" applyBorder="1" applyAlignment="1" applyProtection="1">
      <alignment horizontal="right" shrinkToFit="1"/>
    </xf>
    <xf numFmtId="0" fontId="99" fillId="2" borderId="7" xfId="2" applyFont="1" applyFill="1" applyBorder="1" applyAlignment="1" applyProtection="1">
      <alignment horizontal="left" vertical="center"/>
    </xf>
    <xf numFmtId="0" fontId="18" fillId="0" borderId="0" xfId="0" applyNumberFormat="1" applyFont="1" applyFill="1" applyAlignment="1" applyProtection="1">
      <alignment horizontal="left" vertical="top"/>
    </xf>
    <xf numFmtId="0" fontId="90" fillId="2" borderId="15" xfId="0" applyNumberFormat="1" applyFont="1" applyFill="1" applyBorder="1" applyAlignment="1" applyProtection="1">
      <alignment horizontal="center" vertical="center"/>
    </xf>
    <xf numFmtId="0" fontId="103" fillId="0" borderId="0" xfId="0" applyFont="1" applyAlignment="1" applyProtection="1">
      <alignment horizontal="right" vertical="center"/>
    </xf>
    <xf numFmtId="0" fontId="87" fillId="7" borderId="7" xfId="0" applyFont="1" applyFill="1" applyBorder="1" applyAlignment="1" applyProtection="1">
      <alignment vertical="center"/>
    </xf>
    <xf numFmtId="0" fontId="100" fillId="7" borderId="7" xfId="0" applyFont="1" applyFill="1" applyBorder="1" applyAlignment="1" applyProtection="1">
      <alignment vertical="center"/>
    </xf>
    <xf numFmtId="0" fontId="104" fillId="2" borderId="15" xfId="0" applyFont="1" applyFill="1" applyBorder="1" applyAlignment="1" applyProtection="1">
      <alignment vertical="center"/>
    </xf>
    <xf numFmtId="0" fontId="104" fillId="2" borderId="7" xfId="0" applyFont="1" applyFill="1" applyBorder="1" applyAlignment="1" applyProtection="1">
      <alignment vertical="center"/>
    </xf>
    <xf numFmtId="0" fontId="104" fillId="2" borderId="18" xfId="0" applyFont="1" applyFill="1" applyBorder="1" applyAlignment="1" applyProtection="1">
      <alignment vertical="center"/>
    </xf>
    <xf numFmtId="0" fontId="86" fillId="2" borderId="15" xfId="0" applyFont="1" applyFill="1" applyBorder="1" applyAlignment="1" applyProtection="1">
      <alignment vertical="center"/>
    </xf>
    <xf numFmtId="0" fontId="104" fillId="2" borderId="7" xfId="0" applyFont="1" applyFill="1" applyBorder="1" applyAlignment="1" applyProtection="1">
      <alignment horizontal="left" vertical="center"/>
    </xf>
    <xf numFmtId="0" fontId="86" fillId="2" borderId="7" xfId="0" applyFont="1" applyFill="1" applyBorder="1" applyAlignment="1" applyProtection="1">
      <alignment vertical="center"/>
    </xf>
    <xf numFmtId="0" fontId="104" fillId="2" borderId="7" xfId="0" applyFont="1" applyFill="1" applyBorder="1" applyAlignment="1" applyProtection="1">
      <alignment horizontal="center" vertical="center"/>
    </xf>
    <xf numFmtId="0" fontId="105" fillId="2" borderId="7" xfId="0" applyFont="1" applyFill="1" applyBorder="1" applyAlignment="1" applyProtection="1">
      <alignment vertical="center"/>
    </xf>
    <xf numFmtId="0" fontId="86" fillId="2" borderId="18" xfId="0" applyFont="1" applyFill="1" applyBorder="1" applyAlignment="1" applyProtection="1">
      <alignment horizontal="center" vertical="center"/>
    </xf>
    <xf numFmtId="0" fontId="86" fillId="2" borderId="15" xfId="0" applyFont="1" applyFill="1" applyBorder="1" applyAlignment="1" applyProtection="1">
      <alignment vertical="center" shrinkToFit="1"/>
    </xf>
    <xf numFmtId="0" fontId="86" fillId="2" borderId="7" xfId="0" applyFont="1" applyFill="1" applyBorder="1" applyAlignment="1" applyProtection="1">
      <alignment horizontal="center" vertical="center" shrinkToFit="1"/>
    </xf>
    <xf numFmtId="0" fontId="86" fillId="2" borderId="18" xfId="0" applyFont="1" applyFill="1" applyBorder="1" applyAlignment="1" applyProtection="1">
      <alignment horizontal="center" vertical="center" shrinkToFit="1"/>
    </xf>
    <xf numFmtId="0" fontId="104" fillId="2" borderId="15" xfId="0" applyFont="1" applyFill="1" applyBorder="1" applyAlignment="1" applyProtection="1">
      <alignment vertical="center" shrinkToFit="1"/>
    </xf>
    <xf numFmtId="49" fontId="104" fillId="2" borderId="7" xfId="0" applyNumberFormat="1" applyFont="1" applyFill="1" applyBorder="1" applyAlignment="1" applyProtection="1">
      <alignment vertical="center" shrinkToFit="1"/>
    </xf>
    <xf numFmtId="0" fontId="86" fillId="0" borderId="0" xfId="0" applyFont="1" applyFill="1" applyAlignment="1" applyProtection="1">
      <alignment horizontal="center" vertical="center"/>
    </xf>
    <xf numFmtId="0" fontId="106" fillId="2" borderId="15" xfId="0" applyNumberFormat="1" applyFont="1" applyFill="1" applyBorder="1" applyAlignment="1" applyProtection="1">
      <alignment horizontal="center" vertical="center"/>
    </xf>
    <xf numFmtId="0" fontId="100" fillId="2" borderId="14" xfId="0" applyFont="1" applyFill="1" applyBorder="1" applyAlignment="1" applyProtection="1">
      <alignment vertical="center"/>
    </xf>
    <xf numFmtId="49" fontId="8" fillId="0" borderId="45" xfId="2" applyNumberFormat="1" applyFont="1" applyFill="1" applyBorder="1" applyAlignment="1" applyProtection="1"/>
    <xf numFmtId="0" fontId="28" fillId="0" borderId="45" xfId="0" applyNumberFormat="1" applyFont="1" applyFill="1" applyBorder="1" applyAlignment="1" applyProtection="1">
      <alignment horizontal="center"/>
    </xf>
    <xf numFmtId="0" fontId="38" fillId="2" borderId="0" xfId="2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left" vertical="center"/>
    </xf>
    <xf numFmtId="0" fontId="67" fillId="0" borderId="21" xfId="0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left" vertical="center"/>
    </xf>
    <xf numFmtId="0" fontId="26" fillId="0" borderId="63" xfId="0" applyFont="1" applyBorder="1" applyAlignment="1" applyProtection="1">
      <alignment horizontal="center" vertical="center" shrinkToFit="1"/>
    </xf>
    <xf numFmtId="0" fontId="91" fillId="2" borderId="14" xfId="2" applyFont="1" applyFill="1" applyBorder="1" applyAlignment="1" applyProtection="1">
      <alignment vertical="center"/>
    </xf>
    <xf numFmtId="0" fontId="95" fillId="2" borderId="7" xfId="0" applyFont="1" applyFill="1" applyBorder="1" applyAlignment="1" applyProtection="1">
      <alignment vertical="center"/>
    </xf>
    <xf numFmtId="0" fontId="95" fillId="2" borderId="7" xfId="0" applyFont="1" applyFill="1" applyBorder="1" applyAlignment="1" applyProtection="1">
      <alignment horizontal="justify" vertical="center"/>
    </xf>
    <xf numFmtId="0" fontId="94" fillId="2" borderId="18" xfId="0" applyFont="1" applyFill="1" applyBorder="1" applyAlignment="1" applyProtection="1">
      <alignment vertical="center"/>
    </xf>
    <xf numFmtId="0" fontId="94" fillId="2" borderId="15" xfId="0" applyFont="1" applyFill="1" applyBorder="1" applyAlignment="1" applyProtection="1">
      <alignment vertical="center"/>
    </xf>
    <xf numFmtId="0" fontId="55" fillId="0" borderId="69" xfId="0" applyNumberFormat="1" applyFont="1" applyFill="1" applyBorder="1" applyAlignment="1">
      <alignment horizontal="left" vertical="center" wrapText="1"/>
    </xf>
    <xf numFmtId="0" fontId="5" fillId="0" borderId="39" xfId="0" quotePrefix="1" applyFont="1" applyFill="1" applyBorder="1" applyAlignment="1" applyProtection="1">
      <alignment horizontal="center" vertical="center"/>
    </xf>
    <xf numFmtId="0" fontId="5" fillId="0" borderId="23" xfId="0" quotePrefix="1" applyFont="1" applyFill="1" applyBorder="1" applyAlignment="1" applyProtection="1">
      <alignment horizontal="center" vertical="center"/>
    </xf>
    <xf numFmtId="0" fontId="66" fillId="0" borderId="59" xfId="2" quotePrefix="1" applyFont="1" applyFill="1" applyBorder="1" applyAlignment="1" applyProtection="1">
      <alignment horizontal="left" vertical="top"/>
    </xf>
    <xf numFmtId="165" fontId="28" fillId="0" borderId="3" xfId="1" applyNumberFormat="1" applyFont="1" applyFill="1" applyBorder="1" applyAlignment="1" applyProtection="1">
      <alignment horizontal="right" vertical="center"/>
    </xf>
    <xf numFmtId="165" fontId="28" fillId="0" borderId="49" xfId="1" applyNumberFormat="1" applyFont="1" applyFill="1" applyBorder="1" applyAlignment="1" applyProtection="1">
      <alignment horizontal="right" vertical="center"/>
    </xf>
    <xf numFmtId="170" fontId="28" fillId="0" borderId="3" xfId="1" applyNumberFormat="1" applyFont="1" applyFill="1" applyBorder="1" applyAlignment="1" applyProtection="1">
      <alignment horizontal="right" vertical="center"/>
    </xf>
    <xf numFmtId="170" fontId="28" fillId="0" borderId="37" xfId="1" applyNumberFormat="1" applyFont="1" applyFill="1" applyBorder="1" applyAlignment="1" applyProtection="1">
      <alignment horizontal="right" vertical="center"/>
    </xf>
    <xf numFmtId="165" fontId="55" fillId="0" borderId="53" xfId="1" applyNumberFormat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 applyProtection="1">
      <alignment vertical="center"/>
    </xf>
    <xf numFmtId="0" fontId="27" fillId="0" borderId="21" xfId="0" applyFont="1" applyFill="1" applyBorder="1" applyAlignment="1" applyProtection="1">
      <alignment horizontal="center" vertical="center"/>
    </xf>
    <xf numFmtId="0" fontId="67" fillId="0" borderId="21" xfId="0" applyFont="1" applyFill="1" applyBorder="1" applyAlignment="1" applyProtection="1">
      <alignment horizontal="center" vertical="center"/>
    </xf>
    <xf numFmtId="164" fontId="28" fillId="0" borderId="45" xfId="1" applyNumberFormat="1" applyFont="1" applyFill="1" applyBorder="1" applyAlignment="1" applyProtection="1">
      <alignment horizontal="right" vertical="center" shrinkToFit="1"/>
    </xf>
    <xf numFmtId="164" fontId="28" fillId="0" borderId="20" xfId="1" applyNumberFormat="1" applyFont="1" applyFill="1" applyBorder="1" applyAlignment="1" applyProtection="1">
      <alignment horizontal="right" vertical="center" shrinkToFit="1"/>
    </xf>
    <xf numFmtId="164" fontId="28" fillId="0" borderId="17" xfId="1" applyNumberFormat="1" applyFont="1" applyFill="1" applyBorder="1" applyAlignment="1" applyProtection="1">
      <alignment horizontal="right" vertical="center" shrinkToFit="1"/>
    </xf>
    <xf numFmtId="164" fontId="55" fillId="0" borderId="27" xfId="1" applyNumberFormat="1" applyFont="1" applyFill="1" applyBorder="1" applyAlignment="1" applyProtection="1">
      <alignment horizontal="right" vertical="center" shrinkToFit="1"/>
    </xf>
    <xf numFmtId="164" fontId="28" fillId="0" borderId="27" xfId="1" applyNumberFormat="1" applyFont="1" applyFill="1" applyBorder="1" applyAlignment="1" applyProtection="1">
      <alignment horizontal="right" vertical="center" shrinkToFit="1"/>
    </xf>
    <xf numFmtId="0" fontId="95" fillId="2" borderId="0" xfId="0" applyFont="1" applyFill="1" applyBorder="1" applyAlignment="1" applyProtection="1">
      <alignment horizontal="left" vertical="center"/>
    </xf>
    <xf numFmtId="0" fontId="28" fillId="0" borderId="0" xfId="0" applyNumberFormat="1" applyFont="1" applyFill="1" applyAlignment="1">
      <alignment horizontal="right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25" fillId="2" borderId="7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0" fontId="26" fillId="2" borderId="7" xfId="0" applyFont="1" applyFill="1" applyBorder="1" applyAlignment="1" applyProtection="1">
      <alignment vertical="center"/>
    </xf>
    <xf numFmtId="0" fontId="26" fillId="2" borderId="18" xfId="0" applyFont="1" applyFill="1" applyBorder="1" applyAlignment="1" applyProtection="1">
      <alignment vertical="center"/>
    </xf>
    <xf numFmtId="0" fontId="107" fillId="2" borderId="15" xfId="2" applyFont="1" applyFill="1" applyBorder="1" applyAlignment="1" applyProtection="1">
      <alignment horizontal="left" vertical="center"/>
    </xf>
    <xf numFmtId="0" fontId="45" fillId="2" borderId="7" xfId="2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vertical="center"/>
    </xf>
    <xf numFmtId="0" fontId="26" fillId="2" borderId="7" xfId="0" applyFont="1" applyFill="1" applyBorder="1" applyAlignment="1" applyProtection="1">
      <alignment horizontal="left" vertical="center" wrapText="1"/>
    </xf>
    <xf numFmtId="0" fontId="26" fillId="2" borderId="7" xfId="0" applyFont="1" applyFill="1" applyBorder="1" applyAlignment="1" applyProtection="1">
      <alignment horizontal="left" vertical="center"/>
    </xf>
    <xf numFmtId="0" fontId="91" fillId="2" borderId="7" xfId="0" applyFont="1" applyFill="1" applyBorder="1" applyAlignment="1" applyProtection="1">
      <alignment horizontal="left" vertical="center"/>
    </xf>
    <xf numFmtId="0" fontId="26" fillId="2" borderId="18" xfId="0" applyFont="1" applyFill="1" applyBorder="1" applyAlignment="1" applyProtection="1">
      <alignment horizontal="left" vertical="center"/>
    </xf>
    <xf numFmtId="49" fontId="26" fillId="2" borderId="15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91" fillId="2" borderId="15" xfId="0" applyNumberFormat="1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5" fillId="2" borderId="15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/>
    </xf>
    <xf numFmtId="0" fontId="26" fillId="2" borderId="18" xfId="0" applyFont="1" applyFill="1" applyBorder="1" applyAlignment="1" applyProtection="1">
      <alignment horizontal="left"/>
    </xf>
    <xf numFmtId="0" fontId="108" fillId="2" borderId="7" xfId="0" applyFont="1" applyFill="1" applyBorder="1" applyAlignment="1" applyProtection="1">
      <alignment vertical="center"/>
    </xf>
    <xf numFmtId="0" fontId="108" fillId="2" borderId="18" xfId="0" applyFont="1" applyFill="1" applyBorder="1" applyAlignment="1" applyProtection="1">
      <alignment vertical="center"/>
    </xf>
    <xf numFmtId="0" fontId="108" fillId="0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/>
    <xf numFmtId="0" fontId="5" fillId="0" borderId="0" xfId="0" applyFont="1" applyFill="1" applyAlignment="1" applyProtection="1">
      <alignment vertical="center"/>
    </xf>
    <xf numFmtId="0" fontId="27" fillId="0" borderId="21" xfId="0" applyFont="1" applyFill="1" applyBorder="1" applyAlignment="1" applyProtection="1">
      <alignment horizontal="center" vertical="center"/>
    </xf>
    <xf numFmtId="0" fontId="67" fillId="0" borderId="21" xfId="0" applyFont="1" applyFill="1" applyBorder="1" applyAlignment="1" applyProtection="1">
      <alignment horizontal="center" vertical="center"/>
    </xf>
    <xf numFmtId="164" fontId="28" fillId="0" borderId="45" xfId="1" applyNumberFormat="1" applyFont="1" applyFill="1" applyBorder="1" applyAlignment="1" applyProtection="1">
      <alignment horizontal="right" vertical="center" shrinkToFit="1"/>
    </xf>
    <xf numFmtId="164" fontId="28" fillId="0" borderId="20" xfId="1" applyNumberFormat="1" applyFont="1" applyFill="1" applyBorder="1" applyAlignment="1" applyProtection="1">
      <alignment horizontal="right" vertical="center" shrinkToFit="1"/>
    </xf>
    <xf numFmtId="164" fontId="28" fillId="0" borderId="17" xfId="1" applyNumberFormat="1" applyFont="1" applyFill="1" applyBorder="1" applyAlignment="1" applyProtection="1">
      <alignment horizontal="right" vertical="center" shrinkToFit="1"/>
    </xf>
    <xf numFmtId="164" fontId="55" fillId="0" borderId="27" xfId="1" applyNumberFormat="1" applyFont="1" applyFill="1" applyBorder="1" applyAlignment="1" applyProtection="1">
      <alignment horizontal="right" vertical="center" shrinkToFit="1"/>
    </xf>
    <xf numFmtId="164" fontId="28" fillId="0" borderId="27" xfId="1" applyNumberFormat="1" applyFont="1" applyFill="1" applyBorder="1" applyAlignment="1" applyProtection="1">
      <alignment horizontal="right" vertical="center" shrinkToFit="1"/>
    </xf>
    <xf numFmtId="0" fontId="8" fillId="2" borderId="5" xfId="2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 vertical="center"/>
    </xf>
    <xf numFmtId="0" fontId="94" fillId="7" borderId="120" xfId="0" applyFont="1" applyFill="1" applyBorder="1" applyAlignment="1" applyProtection="1">
      <alignment horizontal="center" vertical="center"/>
    </xf>
    <xf numFmtId="0" fontId="94" fillId="7" borderId="7" xfId="0" applyFont="1" applyFill="1" applyBorder="1" applyAlignment="1" applyProtection="1">
      <alignment horizontal="center" vertical="center"/>
    </xf>
    <xf numFmtId="0" fontId="95" fillId="2" borderId="5" xfId="0" applyFont="1" applyFill="1" applyBorder="1" applyAlignment="1" applyProtection="1">
      <alignment horizontal="center" vertical="center"/>
    </xf>
    <xf numFmtId="0" fontId="94" fillId="2" borderId="5" xfId="0" applyNumberFormat="1" applyFont="1" applyFill="1" applyBorder="1" applyAlignment="1" applyProtection="1">
      <alignment vertical="center"/>
    </xf>
    <xf numFmtId="0" fontId="95" fillId="2" borderId="12" xfId="0" applyFont="1" applyFill="1" applyBorder="1" applyAlignment="1" applyProtection="1">
      <alignment horizontal="left" vertical="center"/>
    </xf>
    <xf numFmtId="0" fontId="95" fillId="2" borderId="12" xfId="0" applyFont="1" applyFill="1" applyBorder="1" applyAlignment="1" applyProtection="1">
      <alignment vertical="center"/>
    </xf>
    <xf numFmtId="0" fontId="95" fillId="2" borderId="0" xfId="0" applyFont="1" applyFill="1" applyBorder="1" applyAlignment="1" applyProtection="1">
      <alignment horizontal="left" vertical="center" wrapText="1"/>
    </xf>
    <xf numFmtId="0" fontId="95" fillId="2" borderId="0" xfId="0" applyFont="1" applyFill="1" applyBorder="1" applyAlignment="1" applyProtection="1">
      <alignment vertical="center" wrapText="1"/>
    </xf>
    <xf numFmtId="0" fontId="26" fillId="0" borderId="20" xfId="2" quotePrefix="1" applyFont="1" applyFill="1" applyBorder="1" applyAlignment="1" applyProtection="1">
      <alignment horizontal="left" vertical="top"/>
    </xf>
    <xf numFmtId="0" fontId="26" fillId="0" borderId="45" xfId="2" quotePrefix="1" applyFont="1" applyFill="1" applyBorder="1" applyAlignment="1" applyProtection="1">
      <alignment horizontal="left" vertical="top"/>
    </xf>
    <xf numFmtId="0" fontId="26" fillId="0" borderId="59" xfId="0" quotePrefix="1" applyFont="1" applyFill="1" applyBorder="1" applyAlignment="1" applyProtection="1">
      <alignment horizontal="left" vertical="top"/>
    </xf>
    <xf numFmtId="0" fontId="26" fillId="0" borderId="42" xfId="0" quotePrefix="1" applyFont="1" applyFill="1" applyBorder="1" applyAlignment="1" applyProtection="1">
      <alignment horizontal="left" vertical="top"/>
    </xf>
    <xf numFmtId="0" fontId="26" fillId="2" borderId="26" xfId="0" quotePrefix="1" applyFont="1" applyFill="1" applyBorder="1" applyAlignment="1" applyProtection="1">
      <alignment horizontal="left" vertical="top"/>
    </xf>
    <xf numFmtId="0" fontId="38" fillId="0" borderId="20" xfId="2" applyNumberFormat="1" applyFont="1" applyFill="1" applyBorder="1" applyAlignment="1" applyProtection="1">
      <alignment shrinkToFit="1"/>
    </xf>
    <xf numFmtId="0" fontId="38" fillId="0" borderId="45" xfId="2" applyNumberFormat="1" applyFont="1" applyFill="1" applyBorder="1" applyAlignment="1" applyProtection="1">
      <alignment shrinkToFit="1"/>
    </xf>
    <xf numFmtId="49" fontId="8" fillId="0" borderId="17" xfId="2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8" fillId="0" borderId="25" xfId="2" applyNumberFormat="1" applyFont="1" applyFill="1" applyBorder="1" applyAlignment="1" applyProtection="1"/>
    <xf numFmtId="49" fontId="4" fillId="0" borderId="45" xfId="0" applyNumberFormat="1" applyFont="1" applyFill="1" applyBorder="1" applyAlignment="1" applyProtection="1"/>
    <xf numFmtId="0" fontId="95" fillId="2" borderId="5" xfId="0" applyFont="1" applyFill="1" applyBorder="1" applyAlignment="1" applyProtection="1">
      <alignment horizontal="center" vertical="center" shrinkToFit="1"/>
    </xf>
    <xf numFmtId="0" fontId="26" fillId="0" borderId="2" xfId="2" quotePrefix="1" applyFont="1" applyFill="1" applyBorder="1" applyAlignment="1" applyProtection="1">
      <alignment horizontal="left" vertical="top"/>
    </xf>
    <xf numFmtId="0" fontId="26" fillId="0" borderId="2" xfId="0" quotePrefix="1" applyFont="1" applyBorder="1" applyAlignment="1" applyProtection="1">
      <alignment horizontal="left" vertical="top"/>
    </xf>
    <xf numFmtId="0" fontId="5" fillId="0" borderId="26" xfId="0" quotePrefix="1" applyFont="1" applyFill="1" applyBorder="1" applyAlignment="1" applyProtection="1">
      <alignment horizontal="left" vertical="top"/>
    </xf>
    <xf numFmtId="0" fontId="38" fillId="0" borderId="27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/>
    </xf>
    <xf numFmtId="0" fontId="20" fillId="0" borderId="49" xfId="0" applyFont="1" applyFill="1" applyBorder="1" applyAlignment="1" applyProtection="1">
      <alignment horizontal="center"/>
    </xf>
    <xf numFmtId="0" fontId="21" fillId="0" borderId="49" xfId="0" applyFont="1" applyFill="1" applyBorder="1" applyAlignment="1" applyProtection="1">
      <alignment horizontal="center" shrinkToFit="1"/>
    </xf>
    <xf numFmtId="14" fontId="21" fillId="0" borderId="6" xfId="0" applyNumberFormat="1" applyFont="1" applyFill="1" applyBorder="1" applyAlignment="1" applyProtection="1">
      <alignment horizontal="center" vertical="center" shrinkToFit="1"/>
    </xf>
    <xf numFmtId="14" fontId="21" fillId="0" borderId="0" xfId="0" applyNumberFormat="1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/>
    </xf>
    <xf numFmtId="0" fontId="20" fillId="0" borderId="62" xfId="0" applyFont="1" applyFill="1" applyBorder="1" applyAlignment="1" applyProtection="1">
      <alignment horizontal="center"/>
    </xf>
    <xf numFmtId="0" fontId="21" fillId="0" borderId="62" xfId="0" applyFont="1" applyFill="1" applyBorder="1" applyAlignment="1" applyProtection="1">
      <alignment horizontal="center" shrinkToFit="1"/>
    </xf>
    <xf numFmtId="14" fontId="21" fillId="0" borderId="53" xfId="0" applyNumberFormat="1" applyFont="1" applyFill="1" applyBorder="1" applyAlignment="1" applyProtection="1">
      <alignment horizontal="center" vertical="center" shrinkToFit="1"/>
    </xf>
    <xf numFmtId="14" fontId="21" fillId="0" borderId="9" xfId="0" applyNumberFormat="1" applyFont="1" applyFill="1" applyBorder="1" applyAlignment="1" applyProtection="1">
      <alignment horizontal="center" vertical="center" shrinkToFit="1"/>
    </xf>
    <xf numFmtId="0" fontId="85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right" vertical="center"/>
    </xf>
    <xf numFmtId="0" fontId="12" fillId="7" borderId="0" xfId="2" applyFont="1" applyFill="1" applyBorder="1" applyAlignment="1" applyProtection="1">
      <alignment vertical="center"/>
    </xf>
    <xf numFmtId="0" fontId="4" fillId="7" borderId="7" xfId="0" applyFont="1" applyFill="1" applyBorder="1" applyAlignment="1" applyProtection="1">
      <alignment horizontal="center" vertical="center"/>
    </xf>
    <xf numFmtId="0" fontId="30" fillId="7" borderId="7" xfId="0" applyFont="1" applyFill="1" applyBorder="1" applyAlignment="1" applyProtection="1">
      <alignment horizontal="left" vertical="top"/>
    </xf>
    <xf numFmtId="0" fontId="17" fillId="7" borderId="13" xfId="2" applyFont="1" applyFill="1" applyBorder="1" applyAlignment="1" applyProtection="1">
      <alignment horizontal="left" vertical="center"/>
    </xf>
    <xf numFmtId="0" fontId="11" fillId="7" borderId="14" xfId="2" applyFont="1" applyFill="1" applyBorder="1" applyAlignment="1" applyProtection="1">
      <alignment horizontal="left" vertical="center"/>
    </xf>
    <xf numFmtId="0" fontId="11" fillId="7" borderId="15" xfId="2" applyFont="1" applyFill="1" applyBorder="1" applyAlignment="1" applyProtection="1">
      <alignment horizontal="left" vertical="center"/>
    </xf>
    <xf numFmtId="0" fontId="6" fillId="7" borderId="5" xfId="2" applyFont="1" applyFill="1" applyBorder="1" applyAlignment="1" applyProtection="1">
      <alignment horizontal="left" vertical="center"/>
    </xf>
    <xf numFmtId="0" fontId="19" fillId="7" borderId="0" xfId="2" applyFont="1" applyFill="1" applyBorder="1" applyAlignment="1" applyProtection="1">
      <alignment horizontal="left" vertical="center"/>
    </xf>
    <xf numFmtId="0" fontId="8" fillId="7" borderId="0" xfId="2" applyFont="1" applyFill="1" applyBorder="1" applyAlignment="1" applyProtection="1">
      <alignment horizontal="left" vertical="center"/>
    </xf>
    <xf numFmtId="0" fontId="8" fillId="7" borderId="7" xfId="2" applyFont="1" applyFill="1" applyBorder="1" applyAlignment="1" applyProtection="1">
      <alignment horizontal="left" vertical="center"/>
    </xf>
    <xf numFmtId="0" fontId="45" fillId="7" borderId="14" xfId="2" applyFont="1" applyFill="1" applyBorder="1" applyAlignment="1" applyProtection="1">
      <alignment vertical="center"/>
    </xf>
    <xf numFmtId="0" fontId="33" fillId="7" borderId="14" xfId="0" applyFont="1" applyFill="1" applyBorder="1" applyAlignment="1" applyProtection="1">
      <alignment horizontal="center" vertical="center"/>
    </xf>
    <xf numFmtId="0" fontId="8" fillId="7" borderId="11" xfId="2" applyFont="1" applyFill="1" applyBorder="1" applyAlignment="1" applyProtection="1">
      <alignment vertical="center"/>
    </xf>
    <xf numFmtId="0" fontId="27" fillId="7" borderId="12" xfId="0" applyFont="1" applyFill="1" applyBorder="1" applyAlignment="1" applyProtection="1">
      <alignment horizontal="left" vertical="center"/>
    </xf>
    <xf numFmtId="0" fontId="27" fillId="7" borderId="18" xfId="0" applyFont="1" applyFill="1" applyBorder="1" applyAlignment="1" applyProtection="1">
      <alignment horizontal="left" vertical="center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12" xfId="0" applyFont="1" applyFill="1" applyBorder="1" applyAlignment="1" applyProtection="1">
      <alignment vertical="center"/>
    </xf>
    <xf numFmtId="0" fontId="29" fillId="7" borderId="18" xfId="0" applyFont="1" applyFill="1" applyBorder="1" applyAlignment="1" applyProtection="1">
      <alignment horizontal="left" vertical="top"/>
    </xf>
    <xf numFmtId="0" fontId="4" fillId="7" borderId="5" xfId="0" applyFont="1" applyFill="1" applyBorder="1" applyAlignment="1" applyProtection="1">
      <alignment horizontal="center" vertical="center"/>
    </xf>
    <xf numFmtId="0" fontId="42" fillId="7" borderId="0" xfId="0" applyFont="1" applyFill="1" applyBorder="1" applyAlignment="1" applyProtection="1">
      <alignment vertical="center"/>
    </xf>
    <xf numFmtId="0" fontId="17" fillId="7" borderId="14" xfId="0" applyFont="1" applyFill="1" applyBorder="1" applyAlignment="1" applyProtection="1">
      <alignment horizontal="left" vertical="center" wrapText="1"/>
    </xf>
    <xf numFmtId="0" fontId="17" fillId="7" borderId="14" xfId="0" applyFont="1" applyFill="1" applyBorder="1" applyAlignment="1" applyProtection="1">
      <alignment vertical="center" wrapText="1"/>
    </xf>
    <xf numFmtId="0" fontId="17" fillId="7" borderId="15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28" fillId="14" borderId="69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30" fillId="0" borderId="58" xfId="0" applyNumberFormat="1" applyFont="1" applyFill="1" applyBorder="1" applyAlignment="1">
      <alignment horizontal="left" vertical="center" wrapText="1"/>
    </xf>
    <xf numFmtId="0" fontId="45" fillId="0" borderId="2" xfId="2" quotePrefix="1" applyFont="1" applyFill="1" applyBorder="1" applyAlignment="1" applyProtection="1">
      <alignment horizontal="left" vertical="top"/>
    </xf>
    <xf numFmtId="0" fontId="45" fillId="0" borderId="59" xfId="2" quotePrefix="1" applyFont="1" applyFill="1" applyBorder="1" applyAlignment="1" applyProtection="1">
      <alignment horizontal="left" vertical="top"/>
    </xf>
    <xf numFmtId="0" fontId="26" fillId="0" borderId="59" xfId="2" quotePrefix="1" applyFont="1" applyFill="1" applyBorder="1" applyAlignment="1" applyProtection="1">
      <alignment horizontal="left" vertical="top"/>
    </xf>
    <xf numFmtId="0" fontId="45" fillId="0" borderId="42" xfId="2" quotePrefix="1" applyFont="1" applyFill="1" applyBorder="1" applyAlignment="1" applyProtection="1">
      <alignment horizontal="left" vertical="top"/>
    </xf>
    <xf numFmtId="0" fontId="45" fillId="0" borderId="19" xfId="2" quotePrefix="1" applyFont="1" applyFill="1" applyBorder="1" applyAlignment="1" applyProtection="1">
      <alignment horizontal="left" vertical="top"/>
    </xf>
    <xf numFmtId="0" fontId="45" fillId="0" borderId="41" xfId="2" quotePrefix="1" applyFont="1" applyFill="1" applyBorder="1" applyAlignment="1" applyProtection="1">
      <alignment horizontal="left" vertical="top"/>
    </xf>
    <xf numFmtId="49" fontId="49" fillId="0" borderId="25" xfId="2" applyNumberFormat="1" applyFont="1" applyFill="1" applyBorder="1" applyAlignment="1" applyProtection="1"/>
    <xf numFmtId="49" fontId="11" fillId="0" borderId="47" xfId="2" applyNumberFormat="1" applyFont="1" applyFill="1" applyBorder="1" applyAlignment="1" applyProtection="1">
      <alignment vertical="center"/>
    </xf>
    <xf numFmtId="49" fontId="11" fillId="0" borderId="48" xfId="2" applyNumberFormat="1" applyFont="1" applyFill="1" applyBorder="1" applyAlignment="1" applyProtection="1">
      <alignment vertical="center"/>
    </xf>
    <xf numFmtId="49" fontId="20" fillId="0" borderId="20" xfId="0" applyNumberFormat="1" applyFont="1" applyFill="1" applyBorder="1" applyAlignment="1" applyProtection="1"/>
    <xf numFmtId="49" fontId="11" fillId="0" borderId="20" xfId="2" applyNumberFormat="1" applyFont="1" applyFill="1" applyBorder="1" applyAlignment="1" applyProtection="1"/>
    <xf numFmtId="49" fontId="21" fillId="0" borderId="20" xfId="0" applyNumberFormat="1" applyFont="1" applyFill="1" applyBorder="1" applyAlignment="1" applyProtection="1"/>
    <xf numFmtId="49" fontId="11" fillId="0" borderId="25" xfId="2" applyNumberFormat="1" applyFont="1" applyFill="1" applyBorder="1" applyAlignment="1" applyProtection="1"/>
    <xf numFmtId="49" fontId="21" fillId="0" borderId="45" xfId="0" applyNumberFormat="1" applyFont="1" applyFill="1" applyBorder="1" applyAlignment="1" applyProtection="1"/>
    <xf numFmtId="49" fontId="11" fillId="0" borderId="17" xfId="2" applyNumberFormat="1" applyFont="1" applyFill="1" applyBorder="1" applyAlignment="1" applyProtection="1"/>
    <xf numFmtId="49" fontId="21" fillId="0" borderId="17" xfId="0" applyNumberFormat="1" applyFont="1" applyFill="1" applyBorder="1" applyAlignment="1" applyProtection="1"/>
    <xf numFmtId="0" fontId="20" fillId="0" borderId="17" xfId="0" applyFont="1" applyFill="1" applyBorder="1" applyAlignment="1" applyProtection="1"/>
    <xf numFmtId="0" fontId="20" fillId="0" borderId="9" xfId="0" applyFont="1" applyFill="1" applyBorder="1" applyAlignment="1" applyProtection="1"/>
    <xf numFmtId="14" fontId="20" fillId="0" borderId="3" xfId="0" applyNumberFormat="1" applyFont="1" applyFill="1" applyBorder="1" applyAlignment="1" applyProtection="1"/>
    <xf numFmtId="14" fontId="20" fillId="0" borderId="49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54" xfId="0" applyFont="1" applyFill="1" applyBorder="1" applyAlignment="1" applyProtection="1"/>
    <xf numFmtId="0" fontId="45" fillId="0" borderId="16" xfId="2" applyFont="1" applyFill="1" applyBorder="1" applyAlignment="1" applyProtection="1">
      <alignment horizontal="left" vertical="top"/>
    </xf>
    <xf numFmtId="0" fontId="45" fillId="0" borderId="24" xfId="2" applyFont="1" applyFill="1" applyBorder="1" applyAlignment="1" applyProtection="1">
      <alignment horizontal="left" vertical="top"/>
    </xf>
    <xf numFmtId="0" fontId="45" fillId="0" borderId="39" xfId="2" applyFont="1" applyFill="1" applyBorder="1" applyAlignment="1" applyProtection="1">
      <alignment horizontal="left" vertical="top"/>
    </xf>
    <xf numFmtId="0" fontId="45" fillId="0" borderId="40" xfId="2" applyFont="1" applyFill="1" applyBorder="1" applyAlignment="1" applyProtection="1">
      <alignment horizontal="left" vertical="top"/>
    </xf>
    <xf numFmtId="0" fontId="45" fillId="0" borderId="42" xfId="2" applyFont="1" applyFill="1" applyBorder="1" applyAlignment="1" applyProtection="1">
      <alignment horizontal="left" vertical="top"/>
    </xf>
    <xf numFmtId="0" fontId="45" fillId="0" borderId="41" xfId="2" applyFont="1" applyFill="1" applyBorder="1" applyAlignment="1" applyProtection="1">
      <alignment horizontal="left" vertical="top"/>
    </xf>
    <xf numFmtId="165" fontId="45" fillId="0" borderId="3" xfId="1" applyNumberFormat="1" applyFont="1" applyFill="1" applyBorder="1" applyAlignment="1" applyProtection="1">
      <alignment horizontal="right" vertical="center"/>
    </xf>
    <xf numFmtId="165" fontId="45" fillId="0" borderId="49" xfId="1" applyNumberFormat="1" applyFont="1" applyFill="1" applyBorder="1" applyAlignment="1" applyProtection="1">
      <alignment horizontal="right" vertical="center"/>
    </xf>
    <xf numFmtId="168" fontId="26" fillId="0" borderId="47" xfId="4" quotePrefix="1" applyNumberFormat="1" applyFont="1" applyFill="1" applyBorder="1" applyAlignment="1" applyProtection="1">
      <alignment horizontal="left" vertical="top"/>
    </xf>
    <xf numFmtId="168" fontId="26" fillId="0" borderId="23" xfId="4" quotePrefix="1" applyNumberFormat="1" applyFont="1" applyFill="1" applyBorder="1" applyAlignment="1" applyProtection="1">
      <alignment horizontal="left" vertical="top"/>
    </xf>
    <xf numFmtId="168" fontId="26" fillId="0" borderId="24" xfId="4" quotePrefix="1" applyNumberFormat="1" applyFont="1" applyFill="1" applyBorder="1" applyAlignment="1" applyProtection="1">
      <alignment horizontal="left" vertical="top"/>
    </xf>
    <xf numFmtId="169" fontId="26" fillId="0" borderId="26" xfId="4" quotePrefix="1" applyNumberFormat="1" applyFont="1" applyFill="1" applyBorder="1" applyAlignment="1" applyProtection="1">
      <alignment horizontal="left" vertical="top"/>
    </xf>
    <xf numFmtId="5" fontId="26" fillId="0" borderId="38" xfId="4" quotePrefix="1" applyNumberFormat="1" applyFont="1" applyFill="1" applyBorder="1" applyAlignment="1" applyProtection="1">
      <alignment horizontal="left" vertical="top"/>
    </xf>
    <xf numFmtId="0" fontId="26" fillId="0" borderId="118" xfId="0" quotePrefix="1" applyFont="1" applyFill="1" applyBorder="1" applyAlignment="1" applyProtection="1">
      <alignment horizontal="left" vertical="top" shrinkToFit="1"/>
    </xf>
    <xf numFmtId="0" fontId="45" fillId="0" borderId="16" xfId="2" quotePrefix="1" applyFont="1" applyFill="1" applyBorder="1" applyAlignment="1" applyProtection="1">
      <alignment horizontal="left" vertical="top"/>
    </xf>
    <xf numFmtId="0" fontId="45" fillId="0" borderId="53" xfId="2" quotePrefix="1" applyFont="1" applyFill="1" applyBorder="1" applyAlignment="1" applyProtection="1">
      <alignment horizontal="left" vertical="top"/>
    </xf>
    <xf numFmtId="0" fontId="45" fillId="0" borderId="17" xfId="2" quotePrefix="1" applyFont="1" applyFill="1" applyBorder="1" applyAlignment="1" applyProtection="1">
      <alignment horizontal="left" vertical="top"/>
    </xf>
    <xf numFmtId="0" fontId="45" fillId="0" borderId="9" xfId="2" quotePrefix="1" applyFont="1" applyFill="1" applyBorder="1" applyAlignment="1" applyProtection="1">
      <alignment horizontal="left" vertical="top"/>
    </xf>
    <xf numFmtId="0" fontId="45" fillId="0" borderId="6" xfId="2" quotePrefix="1" applyFont="1" applyFill="1" applyBorder="1" applyAlignment="1" applyProtection="1">
      <alignment horizontal="left" vertical="top"/>
    </xf>
    <xf numFmtId="0" fontId="45" fillId="0" borderId="3" xfId="2" quotePrefix="1" applyFont="1" applyFill="1" applyBorder="1" applyAlignment="1" applyProtection="1">
      <alignment horizontal="left" vertical="top"/>
    </xf>
    <xf numFmtId="0" fontId="45" fillId="0" borderId="0" xfId="2" quotePrefix="1" applyFont="1" applyFill="1" applyBorder="1" applyAlignment="1" applyProtection="1">
      <alignment horizontal="left" vertical="top"/>
    </xf>
    <xf numFmtId="0" fontId="7" fillId="2" borderId="2" xfId="0" quotePrefix="1" applyFont="1" applyFill="1" applyBorder="1" applyAlignment="1" applyProtection="1">
      <alignment vertical="top"/>
    </xf>
    <xf numFmtId="0" fontId="7" fillId="2" borderId="3" xfId="0" applyFont="1" applyFill="1" applyBorder="1" applyAlignment="1" applyProtection="1">
      <alignment vertical="top"/>
    </xf>
    <xf numFmtId="0" fontId="7" fillId="2" borderId="37" xfId="0" applyFont="1" applyFill="1" applyBorder="1" applyAlignment="1" applyProtection="1">
      <alignment vertical="top"/>
    </xf>
    <xf numFmtId="0" fontId="7" fillId="2" borderId="26" xfId="0" quotePrefix="1" applyFont="1" applyFill="1" applyBorder="1" applyAlignment="1" applyProtection="1">
      <alignment vertical="top"/>
    </xf>
    <xf numFmtId="0" fontId="7" fillId="2" borderId="27" xfId="0" applyFont="1" applyFill="1" applyBorder="1" applyAlignment="1" applyProtection="1">
      <alignment vertical="top"/>
    </xf>
    <xf numFmtId="0" fontId="7" fillId="2" borderId="21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43" xfId="0" applyFont="1" applyFill="1" applyBorder="1" applyAlignment="1" applyProtection="1">
      <alignment vertical="top"/>
    </xf>
    <xf numFmtId="0" fontId="7" fillId="2" borderId="53" xfId="0" applyFont="1" applyFill="1" applyBorder="1" applyAlignment="1" applyProtection="1">
      <alignment vertical="top"/>
    </xf>
    <xf numFmtId="0" fontId="7" fillId="2" borderId="9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45" fillId="0" borderId="40" xfId="2" quotePrefix="1" applyFont="1" applyFill="1" applyBorder="1" applyAlignment="1" applyProtection="1">
      <alignment horizontal="left" vertical="top"/>
    </xf>
    <xf numFmtId="0" fontId="26" fillId="0" borderId="17" xfId="2" quotePrefix="1" applyFont="1" applyFill="1" applyBorder="1" applyAlignment="1" applyProtection="1">
      <alignment horizontal="left" vertical="top"/>
    </xf>
    <xf numFmtId="0" fontId="45" fillId="4" borderId="40" xfId="4" quotePrefix="1" applyNumberFormat="1" applyFont="1" applyFill="1" applyBorder="1" applyAlignment="1" applyProtection="1">
      <alignment horizontal="left" vertical="top"/>
    </xf>
    <xf numFmtId="0" fontId="45" fillId="4" borderId="19" xfId="4" quotePrefix="1" applyNumberFormat="1" applyFont="1" applyFill="1" applyBorder="1" applyAlignment="1" applyProtection="1">
      <alignment horizontal="left" vertical="top"/>
    </xf>
    <xf numFmtId="0" fontId="45" fillId="4" borderId="41" xfId="4" quotePrefix="1" applyNumberFormat="1" applyFont="1" applyFill="1" applyBorder="1" applyAlignment="1" applyProtection="1">
      <alignment horizontal="left" vertical="top"/>
    </xf>
    <xf numFmtId="0" fontId="26" fillId="4" borderId="40" xfId="4" quotePrefix="1" applyNumberFormat="1" applyFont="1" applyFill="1" applyBorder="1" applyAlignment="1" applyProtection="1">
      <alignment horizontal="left" vertical="top"/>
    </xf>
    <xf numFmtId="0" fontId="26" fillId="4" borderId="61" xfId="4" quotePrefix="1" applyNumberFormat="1" applyFont="1" applyFill="1" applyBorder="1" applyAlignment="1" applyProtection="1">
      <alignment horizontal="left" vertical="top"/>
    </xf>
    <xf numFmtId="0" fontId="26" fillId="0" borderId="40" xfId="0" quotePrefix="1" applyNumberFormat="1" applyFont="1" applyBorder="1" applyAlignment="1" applyProtection="1">
      <alignment horizontal="left" vertical="top"/>
    </xf>
    <xf numFmtId="0" fontId="26" fillId="0" borderId="19" xfId="0" quotePrefix="1" applyNumberFormat="1" applyFont="1" applyBorder="1" applyAlignment="1" applyProtection="1">
      <alignment horizontal="left" vertical="top"/>
    </xf>
    <xf numFmtId="0" fontId="26" fillId="0" borderId="41" xfId="0" quotePrefix="1" applyNumberFormat="1" applyFont="1" applyBorder="1" applyAlignment="1" applyProtection="1">
      <alignment horizontal="left" vertical="top"/>
    </xf>
    <xf numFmtId="0" fontId="26" fillId="0" borderId="38" xfId="2" quotePrefix="1" applyNumberFormat="1" applyFont="1" applyFill="1" applyBorder="1" applyAlignment="1" applyProtection="1">
      <alignment horizontal="left" vertical="top"/>
    </xf>
    <xf numFmtId="0" fontId="26" fillId="0" borderId="53" xfId="2" quotePrefix="1" applyFont="1" applyFill="1" applyBorder="1" applyAlignment="1" applyProtection="1">
      <alignment horizontal="left" vertical="top"/>
    </xf>
    <xf numFmtId="0" fontId="26" fillId="0" borderId="9" xfId="2" quotePrefix="1" applyFont="1" applyFill="1" applyBorder="1" applyAlignment="1" applyProtection="1">
      <alignment horizontal="left" vertical="top"/>
    </xf>
    <xf numFmtId="0" fontId="26" fillId="0" borderId="6" xfId="2" quotePrefix="1" applyFont="1" applyFill="1" applyBorder="1" applyAlignment="1" applyProtection="1">
      <alignment horizontal="left" vertical="top"/>
    </xf>
    <xf numFmtId="0" fontId="26" fillId="0" borderId="3" xfId="2" quotePrefix="1" applyFont="1" applyFill="1" applyBorder="1" applyAlignment="1" applyProtection="1">
      <alignment horizontal="left" vertical="top"/>
    </xf>
    <xf numFmtId="0" fontId="26" fillId="0" borderId="0" xfId="2" quotePrefix="1" applyFont="1" applyFill="1" applyBorder="1" applyAlignment="1" applyProtection="1">
      <alignment horizontal="left" vertical="top"/>
    </xf>
    <xf numFmtId="0" fontId="26" fillId="2" borderId="2" xfId="0" quotePrefix="1" applyFont="1" applyFill="1" applyBorder="1" applyAlignment="1" applyProtection="1">
      <alignment horizontal="left" vertical="top"/>
    </xf>
    <xf numFmtId="0" fontId="28" fillId="16" borderId="69" xfId="0" applyNumberFormat="1" applyFont="1" applyFill="1" applyBorder="1" applyAlignment="1">
      <alignment horizontal="left" vertical="center" wrapText="1"/>
    </xf>
    <xf numFmtId="0" fontId="55" fillId="16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9" fillId="0" borderId="121" xfId="0" applyFont="1" applyBorder="1" applyAlignment="1" applyProtection="1">
      <alignment horizontal="left" vertical="center" wrapText="1"/>
    </xf>
    <xf numFmtId="165" fontId="28" fillId="5" borderId="16" xfId="1" applyNumberFormat="1" applyFont="1" applyFill="1" applyBorder="1" applyAlignment="1" applyProtection="1">
      <alignment horizontal="right" vertical="center" shrinkToFit="1"/>
      <protection locked="0"/>
    </xf>
    <xf numFmtId="165" fontId="28" fillId="5" borderId="23" xfId="1" applyNumberFormat="1" applyFont="1" applyFill="1" applyBorder="1" applyAlignment="1" applyProtection="1">
      <alignment horizontal="right" vertical="center" shrinkToFit="1"/>
      <protection locked="0"/>
    </xf>
    <xf numFmtId="165" fontId="28" fillId="5" borderId="39" xfId="1" applyNumberFormat="1" applyFont="1" applyFill="1" applyBorder="1" applyAlignment="1" applyProtection="1">
      <alignment horizontal="right" vertical="center" shrinkToFit="1"/>
      <protection locked="0"/>
    </xf>
    <xf numFmtId="164" fontId="112" fillId="0" borderId="26" xfId="1" applyNumberFormat="1" applyFont="1" applyFill="1" applyBorder="1" applyAlignment="1" applyProtection="1">
      <alignment horizontal="right" vertical="center" shrinkToFit="1"/>
    </xf>
    <xf numFmtId="0" fontId="30" fillId="2" borderId="7" xfId="0" applyNumberFormat="1" applyFont="1" applyFill="1" applyBorder="1" applyAlignment="1" applyProtection="1">
      <alignment horizontal="center" vertical="center"/>
    </xf>
    <xf numFmtId="0" fontId="28" fillId="18" borderId="69" xfId="0" applyNumberFormat="1" applyFont="1" applyFill="1" applyBorder="1" applyAlignment="1">
      <alignment horizontal="left" vertical="center" wrapText="1"/>
    </xf>
    <xf numFmtId="165" fontId="30" fillId="2" borderId="7" xfId="0" applyNumberFormat="1" applyFont="1" applyFill="1" applyBorder="1" applyAlignment="1" applyProtection="1">
      <alignment horizontal="center" vertical="center"/>
    </xf>
    <xf numFmtId="0" fontId="113" fillId="2" borderId="4" xfId="2" applyNumberFormat="1" applyFont="1" applyFill="1" applyBorder="1" applyAlignment="1" applyProtection="1">
      <alignment horizontal="left" vertical="center"/>
    </xf>
    <xf numFmtId="0" fontId="114" fillId="2" borderId="4" xfId="2" applyNumberFormat="1" applyFont="1" applyFill="1" applyBorder="1" applyAlignment="1" applyProtection="1">
      <alignment horizontal="left" vertical="center"/>
    </xf>
    <xf numFmtId="172" fontId="115" fillId="2" borderId="4" xfId="2" applyNumberFormat="1" applyFont="1" applyFill="1" applyBorder="1" applyAlignment="1" applyProtection="1">
      <alignment horizontal="left" vertical="center"/>
    </xf>
    <xf numFmtId="0" fontId="116" fillId="2" borderId="5" xfId="2" applyFont="1" applyFill="1" applyBorder="1" applyAlignment="1" applyProtection="1">
      <alignment horizontal="left" vertical="center"/>
    </xf>
    <xf numFmtId="0" fontId="83" fillId="0" borderId="83" xfId="0" applyNumberFormat="1" applyFont="1" applyFill="1" applyBorder="1" applyAlignment="1" applyProtection="1">
      <alignment horizontal="left" vertical="center" wrapText="1"/>
    </xf>
    <xf numFmtId="0" fontId="117" fillId="2" borderId="0" xfId="0" applyNumberFormat="1" applyFont="1" applyFill="1" applyBorder="1" applyAlignment="1" applyProtection="1">
      <alignment horizontal="center" vertical="center"/>
    </xf>
    <xf numFmtId="0" fontId="118" fillId="7" borderId="120" xfId="0" applyFont="1" applyFill="1" applyBorder="1" applyAlignment="1" applyProtection="1">
      <alignment horizontal="center" vertical="center"/>
    </xf>
    <xf numFmtId="0" fontId="87" fillId="2" borderId="7" xfId="0" applyFont="1" applyFill="1" applyBorder="1" applyAlignment="1" applyProtection="1">
      <alignment vertical="center"/>
    </xf>
    <xf numFmtId="0" fontId="94" fillId="2" borderId="7" xfId="0" applyFont="1" applyFill="1" applyBorder="1" applyAlignment="1" applyProtection="1">
      <alignment vertical="center"/>
    </xf>
    <xf numFmtId="0" fontId="29" fillId="0" borderId="23" xfId="0" applyNumberFormat="1" applyFont="1" applyFill="1" applyBorder="1" applyAlignment="1" applyProtection="1">
      <alignment horizontal="center" vertical="center" wrapText="1" shrinkToFit="1"/>
    </xf>
    <xf numFmtId="0" fontId="26" fillId="4" borderId="59" xfId="3" quotePrefix="1" applyNumberFormat="1" applyFont="1" applyFill="1" applyBorder="1" applyAlignment="1" applyProtection="1">
      <alignment horizontal="left" vertical="top" wrapText="1"/>
    </xf>
    <xf numFmtId="0" fontId="26" fillId="4" borderId="41" xfId="3" quotePrefix="1" applyNumberFormat="1" applyFont="1" applyFill="1" applyBorder="1" applyAlignment="1" applyProtection="1">
      <alignment horizontal="left" vertical="top" wrapText="1"/>
    </xf>
    <xf numFmtId="0" fontId="18" fillId="0" borderId="69" xfId="0" applyNumberFormat="1" applyFont="1" applyFill="1" applyBorder="1" applyAlignment="1">
      <alignment horizontal="left" vertical="center" wrapText="1"/>
    </xf>
    <xf numFmtId="0" fontId="19" fillId="0" borderId="87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50" fillId="0" borderId="56" xfId="0" applyFont="1" applyBorder="1" applyAlignment="1" applyProtection="1">
      <alignment horizontal="left" vertical="center" wrapText="1"/>
    </xf>
    <xf numFmtId="49" fontId="55" fillId="0" borderId="20" xfId="2" applyNumberFormat="1" applyFont="1" applyFill="1" applyBorder="1" applyAlignment="1" applyProtection="1">
      <alignment shrinkToFit="1"/>
    </xf>
    <xf numFmtId="49" fontId="55" fillId="0" borderId="45" xfId="2" applyNumberFormat="1" applyFont="1" applyFill="1" applyBorder="1" applyAlignment="1" applyProtection="1">
      <alignment shrinkToFit="1"/>
    </xf>
    <xf numFmtId="49" fontId="55" fillId="0" borderId="45" xfId="0" applyNumberFormat="1" applyFont="1" applyFill="1" applyBorder="1" applyAlignment="1" applyProtection="1">
      <alignment shrinkToFit="1"/>
    </xf>
    <xf numFmtId="0" fontId="55" fillId="0" borderId="17" xfId="2" applyNumberFormat="1" applyFont="1" applyFill="1" applyBorder="1" applyAlignment="1" applyProtection="1">
      <alignment shrinkToFit="1"/>
    </xf>
    <xf numFmtId="0" fontId="55" fillId="0" borderId="20" xfId="2" applyNumberFormat="1" applyFont="1" applyFill="1" applyBorder="1" applyAlignment="1" applyProtection="1">
      <alignment shrinkToFit="1"/>
    </xf>
    <xf numFmtId="0" fontId="55" fillId="0" borderId="45" xfId="2" applyNumberFormat="1" applyFont="1" applyFill="1" applyBorder="1" applyAlignment="1" applyProtection="1">
      <alignment shrinkToFit="1"/>
    </xf>
    <xf numFmtId="0" fontId="55" fillId="0" borderId="45" xfId="0" applyNumberFormat="1" applyFont="1" applyFill="1" applyBorder="1" applyAlignment="1" applyProtection="1">
      <alignment shrinkToFit="1"/>
    </xf>
    <xf numFmtId="0" fontId="96" fillId="2" borderId="7" xfId="0" applyNumberFormat="1" applyFont="1" applyFill="1" applyBorder="1" applyAlignment="1" applyProtection="1">
      <alignment vertical="center" shrinkToFit="1"/>
    </xf>
    <xf numFmtId="0" fontId="96" fillId="2" borderId="7" xfId="0" applyFont="1" applyFill="1" applyBorder="1" applyAlignment="1" applyProtection="1">
      <alignment vertical="center" shrinkToFit="1"/>
    </xf>
    <xf numFmtId="0" fontId="19" fillId="17" borderId="87" xfId="0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8" fillId="0" borderId="42" xfId="0" applyNumberFormat="1" applyFont="1" applyFill="1" applyBorder="1" applyAlignment="1">
      <alignment horizontal="left" vertical="center" wrapText="1"/>
    </xf>
    <xf numFmtId="0" fontId="28" fillId="0" borderId="25" xfId="0" applyNumberFormat="1" applyFont="1" applyFill="1" applyBorder="1" applyAlignment="1">
      <alignment horizontal="left" vertical="center" wrapText="1"/>
    </xf>
    <xf numFmtId="0" fontId="28" fillId="0" borderId="50" xfId="0" applyNumberFormat="1" applyFont="1" applyFill="1" applyBorder="1" applyAlignment="1">
      <alignment horizontal="left" vertical="center" wrapText="1"/>
    </xf>
    <xf numFmtId="0" fontId="28" fillId="0" borderId="61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horizontal="left" vertical="center" wrapText="1"/>
    </xf>
    <xf numFmtId="0" fontId="55" fillId="0" borderId="2" xfId="0" applyNumberFormat="1" applyFont="1" applyFill="1" applyBorder="1" applyAlignment="1">
      <alignment horizontal="left" vertical="center" wrapText="1"/>
    </xf>
    <xf numFmtId="0" fontId="55" fillId="0" borderId="3" xfId="0" applyNumberFormat="1" applyFont="1" applyFill="1" applyBorder="1" applyAlignment="1">
      <alignment horizontal="left" vertical="center" wrapText="1"/>
    </xf>
    <xf numFmtId="0" fontId="55" fillId="0" borderId="49" xfId="0" applyNumberFormat="1" applyFont="1" applyFill="1" applyBorder="1" applyAlignment="1">
      <alignment horizontal="left" vertical="center" wrapText="1"/>
    </xf>
    <xf numFmtId="0" fontId="55" fillId="0" borderId="59" xfId="0" applyNumberFormat="1" applyFont="1" applyFill="1" applyBorder="1" applyAlignment="1">
      <alignment horizontal="left" vertical="center" wrapText="1"/>
    </xf>
    <xf numFmtId="0" fontId="55" fillId="0" borderId="37" xfId="0" applyNumberFormat="1" applyFont="1" applyFill="1" applyBorder="1" applyAlignment="1">
      <alignment horizontal="left" vertical="center" wrapText="1"/>
    </xf>
    <xf numFmtId="0" fontId="28" fillId="0" borderId="35" xfId="0" applyNumberFormat="1" applyFont="1" applyFill="1" applyBorder="1" applyAlignment="1">
      <alignment horizontal="left" vertical="center" wrapText="1"/>
    </xf>
    <xf numFmtId="0" fontId="28" fillId="0" borderId="34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Fill="1" applyBorder="1" applyAlignment="1">
      <alignment horizontal="left" vertical="center" wrapText="1"/>
    </xf>
    <xf numFmtId="0" fontId="28" fillId="0" borderId="45" xfId="0" applyNumberFormat="1" applyFont="1" applyFill="1" applyBorder="1" applyAlignment="1">
      <alignment horizontal="left" vertical="center" wrapText="1"/>
    </xf>
    <xf numFmtId="0" fontId="28" fillId="0" borderId="30" xfId="0" applyNumberFormat="1" applyFont="1" applyFill="1" applyBorder="1" applyAlignment="1">
      <alignment horizontal="left" vertical="center" wrapText="1"/>
    </xf>
    <xf numFmtId="0" fontId="28" fillId="0" borderId="51" xfId="0" applyNumberFormat="1" applyFont="1" applyFill="1" applyBorder="1" applyAlignment="1">
      <alignment horizontal="left" vertical="center" wrapText="1"/>
    </xf>
    <xf numFmtId="0" fontId="28" fillId="0" borderId="9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Fill="1" applyBorder="1" applyAlignment="1">
      <alignment horizontal="left" vertical="center" wrapText="1"/>
    </xf>
    <xf numFmtId="0" fontId="1" fillId="0" borderId="122" xfId="0" applyFont="1" applyBorder="1" applyAlignment="1" applyProtection="1">
      <alignment horizontal="left" vertical="center" wrapText="1"/>
    </xf>
    <xf numFmtId="0" fontId="122" fillId="0" borderId="0" xfId="0" applyFont="1" applyAlignment="1" applyProtection="1">
      <alignment vertical="center" shrinkToFit="1"/>
    </xf>
    <xf numFmtId="0" fontId="123" fillId="2" borderId="14" xfId="0" applyFont="1" applyFill="1" applyBorder="1" applyAlignment="1" applyProtection="1">
      <alignment horizontal="left" vertical="top"/>
    </xf>
    <xf numFmtId="0" fontId="86" fillId="2" borderId="14" xfId="0" applyFont="1" applyFill="1" applyBorder="1" applyAlignment="1" applyProtection="1">
      <alignment vertical="center"/>
    </xf>
    <xf numFmtId="0" fontId="52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vertical="center"/>
    </xf>
    <xf numFmtId="0" fontId="0" fillId="0" borderId="25" xfId="0" applyFill="1" applyBorder="1" applyAlignment="1" applyProtection="1"/>
    <xf numFmtId="0" fontId="26" fillId="0" borderId="19" xfId="0" quotePrefix="1" applyFont="1" applyFill="1" applyBorder="1" applyAlignment="1" applyProtection="1">
      <alignment horizontal="left" vertical="top"/>
    </xf>
    <xf numFmtId="0" fontId="26" fillId="0" borderId="41" xfId="0" quotePrefix="1" applyFont="1" applyFill="1" applyBorder="1" applyAlignment="1" applyProtection="1">
      <alignment horizontal="left" vertical="top"/>
    </xf>
    <xf numFmtId="4" fontId="26" fillId="0" borderId="19" xfId="0" quotePrefix="1" applyNumberFormat="1" applyFont="1" applyFill="1" applyBorder="1" applyAlignment="1" applyProtection="1">
      <alignment horizontal="left" vertical="top" shrinkToFit="1"/>
    </xf>
    <xf numFmtId="4" fontId="26" fillId="0" borderId="42" xfId="0" quotePrefix="1" applyNumberFormat="1" applyFont="1" applyFill="1" applyBorder="1" applyAlignment="1" applyProtection="1">
      <alignment horizontal="left" vertical="top" shrinkToFit="1"/>
    </xf>
    <xf numFmtId="4" fontId="26" fillId="0" borderId="38" xfId="0" quotePrefix="1" applyNumberFormat="1" applyFont="1" applyFill="1" applyBorder="1" applyAlignment="1" applyProtection="1">
      <alignment horizontal="left" vertical="top" shrinkToFit="1"/>
    </xf>
    <xf numFmtId="0" fontId="2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2" borderId="5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right" vertical="center"/>
    </xf>
    <xf numFmtId="0" fontId="1" fillId="2" borderId="18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right" vertical="center"/>
    </xf>
    <xf numFmtId="0" fontId="1" fillId="2" borderId="11" xfId="2" applyFont="1" applyFill="1" applyBorder="1" applyAlignment="1" applyProtection="1">
      <alignment horizontal="left" vertical="center" shrinkToFit="1"/>
    </xf>
    <xf numFmtId="0" fontId="1" fillId="0" borderId="47" xfId="0" applyFont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24" fillId="0" borderId="0" xfId="0" applyFont="1" applyAlignment="1" applyProtection="1">
      <alignment vertical="center"/>
    </xf>
    <xf numFmtId="0" fontId="125" fillId="2" borderId="14" xfId="0" applyFont="1" applyFill="1" applyBorder="1" applyAlignment="1" applyProtection="1">
      <alignment vertical="top"/>
    </xf>
    <xf numFmtId="0" fontId="29" fillId="0" borderId="0" xfId="0" applyFont="1" applyFill="1" applyAlignment="1" applyProtection="1">
      <alignment horizontal="right" vertical="center"/>
    </xf>
    <xf numFmtId="0" fontId="126" fillId="0" borderId="0" xfId="0" applyNumberFormat="1" applyFont="1" applyFill="1" applyAlignment="1">
      <alignment horizontal="center" vertical="center" wrapText="1"/>
    </xf>
    <xf numFmtId="0" fontId="127" fillId="0" borderId="0" xfId="0" applyNumberFormat="1" applyFont="1" applyFill="1" applyAlignment="1">
      <alignment horizontal="center" vertical="center" wrapText="1"/>
    </xf>
    <xf numFmtId="0" fontId="60" fillId="0" borderId="0" xfId="0" applyFont="1" applyBorder="1" applyAlignment="1" applyProtection="1">
      <alignment vertical="center"/>
    </xf>
    <xf numFmtId="0" fontId="8" fillId="2" borderId="13" xfId="2" applyFont="1" applyFill="1" applyBorder="1" applyAlignment="1" applyProtection="1">
      <alignment vertical="center"/>
    </xf>
    <xf numFmtId="0" fontId="8" fillId="2" borderId="14" xfId="2" applyFont="1" applyFill="1" applyBorder="1" applyAlignment="1" applyProtection="1">
      <alignment vertical="center"/>
    </xf>
    <xf numFmtId="0" fontId="12" fillId="2" borderId="14" xfId="2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49" fontId="128" fillId="2" borderId="0" xfId="0" applyNumberFormat="1" applyFont="1" applyFill="1" applyBorder="1" applyAlignment="1" applyProtection="1">
      <alignment vertical="center" wrapText="1"/>
    </xf>
    <xf numFmtId="0" fontId="129" fillId="2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left" vertical="center"/>
    </xf>
    <xf numFmtId="0" fontId="45" fillId="0" borderId="2" xfId="2" quotePrefix="1" applyFont="1" applyFill="1" applyBorder="1" applyAlignment="1" applyProtection="1">
      <alignment horizontal="left" vertical="center"/>
    </xf>
    <xf numFmtId="49" fontId="11" fillId="0" borderId="3" xfId="2" applyNumberFormat="1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37" xfId="0" applyFont="1" applyFill="1" applyBorder="1" applyAlignment="1" applyProtection="1">
      <alignment vertical="center"/>
    </xf>
    <xf numFmtId="49" fontId="11" fillId="0" borderId="53" xfId="2" applyNumberFormat="1" applyFont="1" applyFill="1" applyBorder="1" applyAlignment="1" applyProtection="1">
      <alignment wrapText="1"/>
    </xf>
    <xf numFmtId="49" fontId="11" fillId="0" borderId="9" xfId="2" applyNumberFormat="1" applyFont="1" applyFill="1" applyBorder="1" applyAlignment="1" applyProtection="1">
      <alignment wrapText="1"/>
    </xf>
    <xf numFmtId="49" fontId="18" fillId="0" borderId="9" xfId="2" applyNumberFormat="1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22" xfId="0" applyNumberFormat="1" applyFont="1" applyFill="1" applyBorder="1" applyAlignment="1" applyProtection="1">
      <alignment vertical="center" wrapText="1"/>
    </xf>
    <xf numFmtId="0" fontId="17" fillId="2" borderId="13" xfId="2" applyFont="1" applyFill="1" applyBorder="1" applyAlignment="1" applyProtection="1">
      <alignment vertical="center"/>
    </xf>
    <xf numFmtId="0" fontId="6" fillId="2" borderId="14" xfId="2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6" fillId="2" borderId="5" xfId="2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49" fontId="11" fillId="2" borderId="9" xfId="2" applyNumberFormat="1" applyFont="1" applyFill="1" applyBorder="1" applyAlignment="1" applyProtection="1">
      <alignment horizontal="center"/>
    </xf>
    <xf numFmtId="49" fontId="21" fillId="2" borderId="9" xfId="0" applyNumberFormat="1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vertical="center"/>
    </xf>
    <xf numFmtId="0" fontId="1" fillId="0" borderId="39" xfId="2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left" vertical="top"/>
    </xf>
    <xf numFmtId="0" fontId="26" fillId="0" borderId="2" xfId="0" quotePrefix="1" applyFont="1" applyFill="1" applyBorder="1" applyAlignment="1" applyProtection="1">
      <alignment horizontal="left" vertical="top"/>
    </xf>
    <xf numFmtId="0" fontId="18" fillId="0" borderId="37" xfId="0" applyFont="1" applyFill="1" applyBorder="1" applyAlignment="1" applyProtection="1">
      <alignment horizontal="left" vertical="top"/>
    </xf>
    <xf numFmtId="0" fontId="18" fillId="2" borderId="7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49" fontId="26" fillId="0" borderId="24" xfId="0" quotePrefix="1" applyNumberFormat="1" applyFont="1" applyFill="1" applyBorder="1" applyAlignment="1" applyProtection="1">
      <alignment horizontal="left" vertical="top"/>
    </xf>
    <xf numFmtId="49" fontId="26" fillId="0" borderId="25" xfId="0" applyNumberFormat="1" applyFont="1" applyFill="1" applyBorder="1" applyAlignment="1" applyProtection="1">
      <alignment horizontal="left" vertical="top"/>
    </xf>
    <xf numFmtId="49" fontId="18" fillId="0" borderId="25" xfId="0" applyNumberFormat="1" applyFont="1" applyFill="1" applyBorder="1" applyAlignment="1" applyProtection="1">
      <alignment horizontal="left" vertical="top"/>
    </xf>
    <xf numFmtId="49" fontId="18" fillId="0" borderId="62" xfId="0" applyNumberFormat="1" applyFont="1" applyFill="1" applyBorder="1" applyAlignment="1" applyProtection="1">
      <alignment horizontal="left" vertical="top"/>
    </xf>
    <xf numFmtId="49" fontId="26" fillId="0" borderId="42" xfId="0" quotePrefix="1" applyNumberFormat="1" applyFont="1" applyFill="1" applyBorder="1" applyAlignment="1" applyProtection="1">
      <alignment horizontal="left" vertical="top"/>
    </xf>
    <xf numFmtId="49" fontId="18" fillId="0" borderId="34" xfId="0" applyNumberFormat="1" applyFont="1" applyFill="1" applyBorder="1" applyAlignment="1" applyProtection="1">
      <alignment horizontal="left" vertical="top"/>
    </xf>
    <xf numFmtId="49" fontId="26" fillId="0" borderId="24" xfId="1" quotePrefix="1" applyNumberFormat="1" applyFont="1" applyFill="1" applyBorder="1" applyAlignment="1" applyProtection="1">
      <alignment horizontal="left" vertical="top"/>
    </xf>
    <xf numFmtId="49" fontId="18" fillId="0" borderId="25" xfId="1" applyNumberFormat="1" applyFont="1" applyFill="1" applyBorder="1" applyAlignment="1" applyProtection="1">
      <alignment horizontal="left" vertical="top"/>
    </xf>
    <xf numFmtId="49" fontId="18" fillId="0" borderId="34" xfId="1" applyNumberFormat="1" applyFont="1" applyFill="1" applyBorder="1" applyAlignment="1" applyProtection="1">
      <alignment horizontal="left" vertical="top"/>
    </xf>
    <xf numFmtId="0" fontId="94" fillId="2" borderId="5" xfId="0" applyFont="1" applyFill="1" applyBorder="1" applyAlignment="1" applyProtection="1">
      <alignment vertical="center"/>
    </xf>
    <xf numFmtId="4" fontId="26" fillId="0" borderId="59" xfId="1" quotePrefix="1" applyNumberFormat="1" applyFont="1" applyFill="1" applyBorder="1" applyAlignment="1" applyProtection="1">
      <alignment horizontal="left" vertical="top" shrinkToFit="1"/>
    </xf>
    <xf numFmtId="0" fontId="9" fillId="0" borderId="37" xfId="0" applyFont="1" applyFill="1" applyBorder="1" applyAlignment="1" applyProtection="1">
      <alignment horizontal="left"/>
    </xf>
    <xf numFmtId="4" fontId="26" fillId="0" borderId="41" xfId="1" quotePrefix="1" applyNumberFormat="1" applyFont="1" applyFill="1" applyBorder="1" applyAlignment="1" applyProtection="1">
      <alignment horizontal="left" vertical="top" shrinkToFit="1"/>
    </xf>
    <xf numFmtId="0" fontId="9" fillId="0" borderId="44" xfId="0" applyFont="1" applyFill="1" applyBorder="1" applyAlignment="1" applyProtection="1">
      <alignment horizontal="left"/>
    </xf>
    <xf numFmtId="4" fontId="26" fillId="0" borderId="17" xfId="1" quotePrefix="1" applyNumberFormat="1" applyFont="1" applyFill="1" applyBorder="1" applyAlignment="1" applyProtection="1">
      <alignment horizontal="left" vertical="top" shrinkToFit="1"/>
    </xf>
    <xf numFmtId="0" fontId="9" fillId="0" borderId="36" xfId="0" applyFont="1" applyFill="1" applyBorder="1" applyAlignment="1" applyProtection="1">
      <alignment horizontal="left"/>
    </xf>
    <xf numFmtId="4" fontId="26" fillId="0" borderId="61" xfId="1" quotePrefix="1" applyNumberFormat="1" applyFont="1" applyFill="1" applyBorder="1" applyAlignment="1" applyProtection="1">
      <alignment horizontal="left" vertical="top" shrinkToFit="1"/>
    </xf>
    <xf numFmtId="0" fontId="9" fillId="0" borderId="28" xfId="0" applyFont="1" applyFill="1" applyBorder="1" applyAlignment="1" applyProtection="1">
      <alignment horizontal="left"/>
    </xf>
    <xf numFmtId="165" fontId="26" fillId="0" borderId="19" xfId="1" quotePrefix="1" applyNumberFormat="1" applyFont="1" applyFill="1" applyBorder="1" applyAlignment="1" applyProtection="1">
      <alignment horizontal="left" vertical="top" shrinkToFit="1"/>
    </xf>
    <xf numFmtId="4" fontId="26" fillId="0" borderId="19" xfId="1" quotePrefix="1" applyNumberFormat="1" applyFont="1" applyFill="1" applyBorder="1" applyAlignment="1" applyProtection="1">
      <alignment horizontal="left" vertical="top" shrinkToFit="1"/>
    </xf>
    <xf numFmtId="4" fontId="26" fillId="0" borderId="3" xfId="1" quotePrefix="1" applyNumberFormat="1" applyFont="1" applyFill="1" applyBorder="1" applyAlignment="1" applyProtection="1">
      <alignment horizontal="left" vertical="top" shrinkToFit="1"/>
    </xf>
    <xf numFmtId="0" fontId="51" fillId="0" borderId="37" xfId="0" applyFont="1" applyFill="1" applyBorder="1" applyAlignment="1" applyProtection="1">
      <alignment horizontal="left"/>
    </xf>
    <xf numFmtId="4" fontId="26" fillId="0" borderId="45" xfId="1" quotePrefix="1" applyNumberFormat="1" applyFont="1" applyFill="1" applyBorder="1" applyAlignment="1" applyProtection="1">
      <alignment horizontal="left" vertical="top" shrinkToFit="1"/>
    </xf>
    <xf numFmtId="0" fontId="51" fillId="0" borderId="44" xfId="0" applyFont="1" applyFill="1" applyBorder="1" applyAlignment="1" applyProtection="1">
      <alignment horizontal="left"/>
    </xf>
    <xf numFmtId="0" fontId="27" fillId="0" borderId="44" xfId="0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vertical="center"/>
    </xf>
    <xf numFmtId="0" fontId="31" fillId="2" borderId="5" xfId="0" applyFont="1" applyFill="1" applyBorder="1" applyAlignment="1" applyProtection="1">
      <alignment vertical="center"/>
    </xf>
    <xf numFmtId="49" fontId="8" fillId="2" borderId="50" xfId="2" applyNumberFormat="1" applyFont="1" applyFill="1" applyBorder="1" applyAlignment="1" applyProtection="1">
      <alignment vertical="center"/>
    </xf>
    <xf numFmtId="49" fontId="43" fillId="5" borderId="69" xfId="2" applyNumberFormat="1" applyFont="1" applyFill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Border="1" applyAlignment="1" applyProtection="1">
      <alignment vertical="center"/>
    </xf>
    <xf numFmtId="49" fontId="8" fillId="2" borderId="54" xfId="2" applyNumberFormat="1" applyFont="1" applyFill="1" applyBorder="1" applyAlignment="1" applyProtection="1">
      <alignment vertical="center"/>
    </xf>
    <xf numFmtId="0" fontId="22" fillId="2" borderId="1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6" fillId="0" borderId="3" xfId="0" quotePrefix="1" applyFont="1" applyFill="1" applyBorder="1" applyAlignment="1" applyProtection="1">
      <alignment horizontal="left" vertical="top"/>
    </xf>
    <xf numFmtId="0" fontId="21" fillId="0" borderId="3" xfId="0" applyFont="1" applyFill="1" applyBorder="1" applyAlignment="1" applyProtection="1">
      <alignment horizontal="center"/>
    </xf>
    <xf numFmtId="0" fontId="21" fillId="0" borderId="37" xfId="0" applyFont="1" applyFill="1" applyBorder="1" applyAlignment="1" applyProtection="1">
      <alignment horizontal="center"/>
    </xf>
    <xf numFmtId="0" fontId="4" fillId="0" borderId="61" xfId="0" applyFont="1" applyBorder="1" applyAlignment="1" applyProtection="1">
      <alignment vertical="center"/>
    </xf>
    <xf numFmtId="0" fontId="21" fillId="0" borderId="48" xfId="0" applyFont="1" applyFill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21" fillId="0" borderId="35" xfId="0" applyFont="1" applyFill="1" applyBorder="1" applyAlignment="1" applyProtection="1">
      <alignment horizontal="center"/>
    </xf>
    <xf numFmtId="0" fontId="26" fillId="0" borderId="25" xfId="0" quotePrefix="1" applyFont="1" applyFill="1" applyBorder="1" applyAlignment="1" applyProtection="1">
      <alignment horizontal="left" vertical="top"/>
    </xf>
    <xf numFmtId="0" fontId="9" fillId="0" borderId="25" xfId="0" applyFont="1" applyFill="1" applyBorder="1" applyAlignment="1" applyProtection="1">
      <alignment horizontal="center"/>
    </xf>
    <xf numFmtId="0" fontId="21" fillId="0" borderId="25" xfId="0" applyFont="1" applyFill="1" applyBorder="1" applyAlignment="1" applyProtection="1">
      <alignment horizontal="center"/>
    </xf>
    <xf numFmtId="0" fontId="21" fillId="0" borderId="3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vertical="center"/>
    </xf>
    <xf numFmtId="0" fontId="21" fillId="0" borderId="9" xfId="0" applyFont="1" applyFill="1" applyBorder="1" applyAlignment="1" applyProtection="1">
      <alignment horizontal="center"/>
    </xf>
    <xf numFmtId="0" fontId="4" fillId="0" borderId="51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/>
    </xf>
    <xf numFmtId="0" fontId="21" fillId="0" borderId="22" xfId="0" applyFont="1" applyFill="1" applyBorder="1" applyAlignment="1" applyProtection="1">
      <alignment horizontal="center"/>
    </xf>
    <xf numFmtId="0" fontId="138" fillId="2" borderId="27" xfId="0" applyFont="1" applyFill="1" applyBorder="1" applyAlignment="1" applyProtection="1">
      <alignment vertical="top"/>
    </xf>
    <xf numFmtId="0" fontId="138" fillId="2" borderId="21" xfId="0" applyFont="1" applyFill="1" applyBorder="1" applyAlignment="1" applyProtection="1">
      <alignment vertical="top"/>
    </xf>
    <xf numFmtId="0" fontId="66" fillId="0" borderId="0" xfId="2" quotePrefix="1" applyFont="1" applyFill="1" applyBorder="1" applyAlignment="1" applyProtection="1">
      <alignment horizontal="left" vertical="top"/>
    </xf>
    <xf numFmtId="0" fontId="110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8" fillId="0" borderId="0" xfId="0" quotePrefix="1" applyFont="1" applyAlignment="1" applyProtection="1">
      <alignment horizontal="left" vertical="top"/>
    </xf>
    <xf numFmtId="0" fontId="13" fillId="2" borderId="7" xfId="2" applyFont="1" applyFill="1" applyBorder="1" applyAlignment="1" applyProtection="1">
      <alignment horizontal="center" vertical="center"/>
    </xf>
    <xf numFmtId="0" fontId="26" fillId="0" borderId="26" xfId="0" quotePrefix="1" applyFont="1" applyFill="1" applyBorder="1" applyAlignment="1" applyProtection="1">
      <alignment horizontal="left" vertical="top"/>
    </xf>
    <xf numFmtId="0" fontId="29" fillId="0" borderId="27" xfId="0" quotePrefix="1" applyFont="1" applyFill="1" applyBorder="1" applyAlignment="1" applyProtection="1">
      <alignment horizontal="left" vertical="top"/>
    </xf>
    <xf numFmtId="0" fontId="17" fillId="7" borderId="5" xfId="2" applyFont="1" applyFill="1" applyBorder="1" applyAlignment="1" applyProtection="1">
      <alignment horizontal="left" vertical="center"/>
    </xf>
    <xf numFmtId="0" fontId="17" fillId="7" borderId="0" xfId="0" applyFont="1" applyFill="1" applyBorder="1" applyAlignment="1" applyProtection="1">
      <alignment horizontal="left" vertical="center"/>
    </xf>
    <xf numFmtId="0" fontId="17" fillId="7" borderId="0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17" fillId="7" borderId="7" xfId="0" applyFont="1" applyFill="1" applyBorder="1" applyAlignment="1" applyProtection="1">
      <alignment vertical="center"/>
    </xf>
    <xf numFmtId="0" fontId="30" fillId="0" borderId="3" xfId="0" quotePrefix="1" applyFont="1" applyBorder="1" applyAlignment="1" applyProtection="1">
      <alignment horizontal="left" vertical="top"/>
    </xf>
    <xf numFmtId="0" fontId="8" fillId="7" borderId="11" xfId="2" applyFont="1" applyFill="1" applyBorder="1" applyAlignment="1" applyProtection="1">
      <alignment horizontal="left" vertical="center"/>
    </xf>
    <xf numFmtId="49" fontId="26" fillId="4" borderId="24" xfId="0" quotePrefix="1" applyNumberFormat="1" applyFont="1" applyFill="1" applyBorder="1" applyAlignment="1" applyProtection="1">
      <alignment horizontal="left" vertical="top"/>
    </xf>
    <xf numFmtId="49" fontId="18" fillId="4" borderId="25" xfId="0" applyNumberFormat="1" applyFont="1" applyFill="1" applyBorder="1" applyAlignment="1" applyProtection="1">
      <alignment horizontal="left" vertical="top"/>
    </xf>
    <xf numFmtId="49" fontId="18" fillId="4" borderId="62" xfId="0" applyNumberFormat="1" applyFont="1" applyFill="1" applyBorder="1" applyAlignment="1" applyProtection="1">
      <alignment horizontal="left" vertical="top"/>
    </xf>
    <xf numFmtId="49" fontId="26" fillId="4" borderId="42" xfId="0" quotePrefix="1" applyNumberFormat="1" applyFont="1" applyFill="1" applyBorder="1" applyAlignment="1" applyProtection="1">
      <alignment horizontal="left" vertical="top"/>
    </xf>
    <xf numFmtId="49" fontId="18" fillId="4" borderId="34" xfId="0" applyNumberFormat="1" applyFont="1" applyFill="1" applyBorder="1" applyAlignment="1" applyProtection="1">
      <alignment horizontal="left" vertical="top"/>
    </xf>
    <xf numFmtId="49" fontId="26" fillId="4" borderId="24" xfId="1" quotePrefix="1" applyNumberFormat="1" applyFont="1" applyFill="1" applyBorder="1" applyAlignment="1" applyProtection="1">
      <alignment horizontal="left" vertical="top"/>
    </xf>
    <xf numFmtId="49" fontId="18" fillId="4" borderId="25" xfId="1" applyNumberFormat="1" applyFont="1" applyFill="1" applyBorder="1" applyAlignment="1" applyProtection="1">
      <alignment horizontal="left" vertical="top"/>
    </xf>
    <xf numFmtId="49" fontId="18" fillId="4" borderId="34" xfId="1" applyNumberFormat="1" applyFont="1" applyFill="1" applyBorder="1" applyAlignment="1" applyProtection="1">
      <alignment horizontal="left" vertical="top"/>
    </xf>
    <xf numFmtId="4" fontId="26" fillId="0" borderId="48" xfId="1" quotePrefix="1" applyNumberFormat="1" applyFont="1" applyFill="1" applyBorder="1" applyAlignment="1" applyProtection="1">
      <alignment horizontal="left" vertical="top" shrinkToFit="1"/>
    </xf>
    <xf numFmtId="4" fontId="26" fillId="0" borderId="20" xfId="1" quotePrefix="1" applyNumberFormat="1" applyFont="1" applyFill="1" applyBorder="1" applyAlignment="1" applyProtection="1">
      <alignment horizontal="left" vertical="top" shrinkToFit="1"/>
    </xf>
    <xf numFmtId="165" fontId="26" fillId="0" borderId="20" xfId="1" quotePrefix="1" applyNumberFormat="1" applyFont="1" applyFill="1" applyBorder="1" applyAlignment="1" applyProtection="1">
      <alignment horizontal="left" vertical="top" shrinkToFit="1"/>
    </xf>
    <xf numFmtId="0" fontId="47" fillId="2" borderId="0" xfId="2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39" fillId="7" borderId="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95" fillId="7" borderId="0" xfId="0" applyFont="1" applyFill="1" applyBorder="1" applyAlignment="1" applyProtection="1">
      <alignment vertical="center"/>
    </xf>
    <xf numFmtId="0" fontId="28" fillId="20" borderId="67" xfId="0" applyNumberFormat="1" applyFont="1" applyFill="1" applyBorder="1" applyAlignment="1">
      <alignment horizontal="left" vertical="center" wrapText="1"/>
    </xf>
    <xf numFmtId="0" fontId="28" fillId="20" borderId="69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49" fontId="1" fillId="0" borderId="43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Fill="1" applyProtection="1"/>
    <xf numFmtId="0" fontId="1" fillId="2" borderId="0" xfId="0" quotePrefix="1" applyFont="1" applyFill="1" applyBorder="1" applyAlignment="1" applyProtection="1">
      <alignment horizontal="left" vertical="center" wrapText="1"/>
    </xf>
    <xf numFmtId="0" fontId="19" fillId="17" borderId="87" xfId="0" applyFont="1" applyFill="1" applyBorder="1" applyAlignment="1" applyProtection="1">
      <alignment horizontal="left" vertical="center" wrapText="1"/>
    </xf>
    <xf numFmtId="49" fontId="11" fillId="2" borderId="0" xfId="2" applyNumberFormat="1" applyFont="1" applyFill="1" applyBorder="1" applyAlignment="1" applyProtection="1">
      <alignment horizontal="center"/>
    </xf>
    <xf numFmtId="49" fontId="21" fillId="2" borderId="0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vertical="center"/>
    </xf>
    <xf numFmtId="49" fontId="37" fillId="2" borderId="0" xfId="2" applyNumberFormat="1" applyFont="1" applyFill="1" applyBorder="1" applyAlignment="1" applyProtection="1"/>
    <xf numFmtId="0" fontId="8" fillId="2" borderId="0" xfId="2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right" vertical="center"/>
    </xf>
    <xf numFmtId="0" fontId="28" fillId="0" borderId="69" xfId="0" applyNumberFormat="1" applyFont="1" applyFill="1" applyBorder="1" applyAlignment="1">
      <alignment horizontal="center" vertical="center" wrapText="1"/>
    </xf>
    <xf numFmtId="0" fontId="100" fillId="0" borderId="0" xfId="0" applyFont="1" applyAlignment="1" applyProtection="1">
      <alignment vertical="center"/>
    </xf>
    <xf numFmtId="0" fontId="100" fillId="2" borderId="7" xfId="0" applyFont="1" applyFill="1" applyBorder="1" applyAlignment="1" applyProtection="1">
      <alignment vertical="center"/>
    </xf>
    <xf numFmtId="0" fontId="100" fillId="2" borderId="18" xfId="0" applyFont="1" applyFill="1" applyBorder="1" applyAlignment="1" applyProtection="1">
      <alignment vertical="center"/>
    </xf>
    <xf numFmtId="0" fontId="100" fillId="2" borderId="15" xfId="0" applyFont="1" applyFill="1" applyBorder="1" applyAlignment="1" applyProtection="1">
      <alignment vertical="center"/>
    </xf>
    <xf numFmtId="0" fontId="100" fillId="0" borderId="0" xfId="0" applyFont="1" applyAlignment="1" applyProtection="1">
      <alignment horizontal="center" vertical="center"/>
    </xf>
    <xf numFmtId="0" fontId="28" fillId="0" borderId="48" xfId="0" applyFont="1" applyBorder="1" applyAlignment="1" applyProtection="1">
      <alignment vertical="center"/>
    </xf>
    <xf numFmtId="0" fontId="28" fillId="0" borderId="48" xfId="0" applyFont="1" applyFill="1" applyBorder="1" applyAlignment="1" applyProtection="1">
      <alignment horizontal="left" vertical="center"/>
    </xf>
    <xf numFmtId="0" fontId="28" fillId="0" borderId="48" xfId="0" applyFont="1" applyBorder="1" applyAlignment="1" applyProtection="1">
      <alignment horizontal="left" vertical="center"/>
    </xf>
    <xf numFmtId="0" fontId="26" fillId="0" borderId="61" xfId="0" quotePrefix="1" applyFont="1" applyFill="1" applyBorder="1" applyAlignment="1" applyProtection="1">
      <alignment horizontal="left" vertical="top"/>
    </xf>
    <xf numFmtId="0" fontId="28" fillId="0" borderId="35" xfId="0" applyFont="1" applyFill="1" applyBorder="1" applyAlignment="1" applyProtection="1">
      <alignment horizontal="left"/>
    </xf>
    <xf numFmtId="0" fontId="1" fillId="0" borderId="24" xfId="0" applyFont="1" applyBorder="1" applyAlignment="1" applyProtection="1">
      <alignment vertical="center"/>
    </xf>
    <xf numFmtId="0" fontId="28" fillId="0" borderId="25" xfId="2" applyFont="1" applyFill="1" applyBorder="1" applyAlignment="1" applyProtection="1">
      <alignment horizontal="left" vertical="center"/>
    </xf>
    <xf numFmtId="0" fontId="28" fillId="0" borderId="25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Alignment="1">
      <alignment horizontal="center" vertical="center" wrapText="1"/>
    </xf>
    <xf numFmtId="0" fontId="3" fillId="7" borderId="0" xfId="0" applyFont="1" applyFill="1" applyBorder="1" applyAlignment="1" applyProtection="1">
      <alignment vertical="center"/>
    </xf>
    <xf numFmtId="0" fontId="143" fillId="0" borderId="0" xfId="0" applyFont="1" applyAlignment="1" applyProtection="1">
      <alignment horizontal="right" vertical="center"/>
    </xf>
    <xf numFmtId="14" fontId="28" fillId="0" borderId="69" xfId="0" applyNumberFormat="1" applyFont="1" applyFill="1" applyBorder="1" applyAlignment="1">
      <alignment horizontal="left" vertical="center" wrapText="1"/>
    </xf>
    <xf numFmtId="0" fontId="55" fillId="0" borderId="0" xfId="0" applyNumberFormat="1" applyFont="1" applyFill="1" applyBorder="1" applyAlignment="1" applyProtection="1">
      <alignment shrinkToFit="1"/>
    </xf>
    <xf numFmtId="0" fontId="110" fillId="0" borderId="0" xfId="0" applyNumberFormat="1" applyFont="1" applyFill="1" applyBorder="1" applyAlignment="1" applyProtection="1">
      <alignment horizontal="right"/>
    </xf>
    <xf numFmtId="0" fontId="110" fillId="7" borderId="0" xfId="0" applyNumberFormat="1" applyFont="1" applyFill="1" applyBorder="1" applyAlignment="1" applyProtection="1">
      <alignment horizontal="right"/>
    </xf>
    <xf numFmtId="1" fontId="0" fillId="0" borderId="0" xfId="0" applyNumberFormat="1"/>
    <xf numFmtId="14" fontId="0" fillId="0" borderId="0" xfId="0" applyNumberFormat="1"/>
    <xf numFmtId="0" fontId="87" fillId="0" borderId="0" xfId="0" applyFont="1" applyAlignment="1" applyProtection="1">
      <alignment horizontal="center" vertical="center"/>
    </xf>
    <xf numFmtId="0" fontId="144" fillId="0" borderId="0" xfId="0" applyFont="1" applyAlignment="1" applyProtection="1">
      <alignment horizontal="center" vertical="center"/>
    </xf>
    <xf numFmtId="0" fontId="100" fillId="0" borderId="0" xfId="0" applyFont="1" applyProtection="1"/>
    <xf numFmtId="0" fontId="100" fillId="0" borderId="0" xfId="0" applyFont="1" applyFill="1" applyBorder="1" applyAlignment="1" applyProtection="1">
      <alignment horizontal="center" vertical="center"/>
    </xf>
    <xf numFmtId="0" fontId="145" fillId="0" borderId="0" xfId="0" applyFont="1" applyAlignment="1" applyProtection="1">
      <alignment horizontal="center" vertical="center"/>
    </xf>
    <xf numFmtId="0" fontId="100" fillId="0" borderId="0" xfId="0" applyFont="1" applyFill="1" applyAlignment="1" applyProtection="1">
      <alignment horizontal="center" vertical="center"/>
    </xf>
    <xf numFmtId="0" fontId="100" fillId="0" borderId="0" xfId="0" applyFont="1" applyAlignment="1" applyProtection="1"/>
    <xf numFmtId="3" fontId="100" fillId="0" borderId="0" xfId="0" applyNumberFormat="1" applyFont="1" applyAlignment="1" applyProtection="1"/>
    <xf numFmtId="0" fontId="146" fillId="0" borderId="0" xfId="0" applyFont="1" applyAlignment="1" applyProtection="1">
      <alignment horizontal="center" vertical="center"/>
    </xf>
    <xf numFmtId="0" fontId="147" fillId="0" borderId="0" xfId="0" applyFont="1" applyAlignment="1" applyProtection="1">
      <alignment horizontal="center" vertical="center"/>
    </xf>
    <xf numFmtId="0" fontId="87" fillId="0" borderId="0" xfId="0" applyFont="1" applyFill="1" applyBorder="1" applyAlignment="1" applyProtection="1">
      <alignment vertical="center"/>
    </xf>
    <xf numFmtId="0" fontId="146" fillId="0" borderId="0" xfId="0" applyFont="1" applyFill="1" applyBorder="1" applyAlignment="1" applyProtection="1">
      <alignment vertical="center"/>
    </xf>
    <xf numFmtId="0" fontId="146" fillId="0" borderId="0" xfId="0" applyFont="1" applyAlignment="1" applyProtection="1">
      <alignment vertical="center"/>
    </xf>
    <xf numFmtId="0" fontId="146" fillId="0" borderId="0" xfId="0" applyFont="1" applyFill="1" applyAlignment="1" applyProtection="1">
      <alignment vertical="center"/>
    </xf>
    <xf numFmtId="0" fontId="55" fillId="0" borderId="0" xfId="0" applyNumberFormat="1" applyFont="1" applyFill="1" applyAlignment="1">
      <alignment horizontal="right" vertical="center"/>
    </xf>
    <xf numFmtId="0" fontId="104" fillId="0" borderId="0" xfId="0" applyFont="1" applyAlignment="1" applyProtection="1">
      <alignment horizontal="center" vertical="center"/>
    </xf>
    <xf numFmtId="0" fontId="105" fillId="0" borderId="0" xfId="0" applyFont="1" applyAlignment="1" applyProtection="1">
      <alignment horizontal="center" vertical="center"/>
    </xf>
    <xf numFmtId="0" fontId="104" fillId="0" borderId="0" xfId="0" applyFont="1" applyAlignment="1" applyProtection="1">
      <alignment horizontal="center" vertical="center" shrinkToFit="1"/>
    </xf>
    <xf numFmtId="0" fontId="86" fillId="0" borderId="0" xfId="0" applyFont="1" applyAlignment="1" applyProtection="1">
      <alignment horizontal="center" vertical="center" shrinkToFit="1"/>
    </xf>
    <xf numFmtId="49" fontId="104" fillId="0" borderId="0" xfId="0" applyNumberFormat="1" applyFont="1" applyAlignment="1" applyProtection="1">
      <alignment horizontal="center" vertical="center" shrinkToFit="1"/>
    </xf>
    <xf numFmtId="0" fontId="109" fillId="14" borderId="0" xfId="0" applyNumberFormat="1" applyFont="1" applyFill="1" applyAlignment="1">
      <alignment horizontal="center" vertical="center" wrapText="1"/>
    </xf>
    <xf numFmtId="0" fontId="55" fillId="0" borderId="0" xfId="0" applyNumberFormat="1" applyFont="1" applyFill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25" fillId="0" borderId="37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0" fontId="28" fillId="0" borderId="42" xfId="1" applyNumberFormat="1" applyFont="1" applyFill="1" applyBorder="1" applyAlignment="1" applyProtection="1">
      <alignment horizontal="right" vertical="center"/>
    </xf>
    <xf numFmtId="170" fontId="28" fillId="0" borderId="25" xfId="1" applyNumberFormat="1" applyFont="1" applyFill="1" applyBorder="1" applyAlignment="1" applyProtection="1">
      <alignment horizontal="right" vertical="center"/>
    </xf>
    <xf numFmtId="170" fontId="28" fillId="0" borderId="34" xfId="1" applyNumberFormat="1" applyFont="1" applyFill="1" applyBorder="1" applyAlignment="1" applyProtection="1">
      <alignment horizontal="right" vertical="center"/>
    </xf>
    <xf numFmtId="0" fontId="28" fillId="0" borderId="23" xfId="1" quotePrefix="1" applyNumberFormat="1" applyFont="1" applyFill="1" applyBorder="1" applyAlignment="1" applyProtection="1">
      <alignment horizontal="left" vertical="center" shrinkToFit="1"/>
    </xf>
    <xf numFmtId="0" fontId="0" fillId="0" borderId="20" xfId="0" applyNumberFormat="1" applyFill="1" applyBorder="1" applyAlignment="1" applyProtection="1">
      <alignment horizontal="left" vertical="center" shrinkToFit="1"/>
    </xf>
    <xf numFmtId="0" fontId="0" fillId="0" borderId="29" xfId="0" applyNumberFormat="1" applyFill="1" applyBorder="1" applyAlignment="1" applyProtection="1">
      <alignment horizontal="left" vertical="center" shrinkToFit="1"/>
    </xf>
    <xf numFmtId="165" fontId="28" fillId="0" borderId="19" xfId="1" applyNumberFormat="1" applyFont="1" applyFill="1" applyBorder="1" applyAlignment="1" applyProtection="1">
      <alignment horizontal="right" vertical="center"/>
    </xf>
    <xf numFmtId="165" fontId="28" fillId="0" borderId="20" xfId="1" applyNumberFormat="1" applyFont="1" applyFill="1" applyBorder="1" applyAlignment="1" applyProtection="1">
      <alignment horizontal="right" vertical="center"/>
    </xf>
    <xf numFmtId="165" fontId="28" fillId="0" borderId="29" xfId="1" applyNumberFormat="1" applyFont="1" applyFill="1" applyBorder="1" applyAlignment="1" applyProtection="1">
      <alignment horizontal="right" vertical="center"/>
    </xf>
    <xf numFmtId="44" fontId="110" fillId="0" borderId="51" xfId="4" applyFont="1" applyFill="1" applyBorder="1" applyAlignment="1" applyProtection="1">
      <alignment horizontal="center" vertical="center" shrinkToFit="1"/>
    </xf>
    <xf numFmtId="44" fontId="55" fillId="0" borderId="9" xfId="4" applyFont="1" applyFill="1" applyBorder="1" applyAlignment="1" applyProtection="1">
      <alignment horizontal="center" vertical="center" shrinkToFit="1"/>
    </xf>
    <xf numFmtId="44" fontId="55" fillId="0" borderId="22" xfId="4" applyFont="1" applyFill="1" applyBorder="1" applyAlignment="1" applyProtection="1">
      <alignment horizontal="center" vertical="center" shrinkToFit="1"/>
    </xf>
    <xf numFmtId="165" fontId="110" fillId="0" borderId="51" xfId="1" applyNumberFormat="1" applyFont="1" applyFill="1" applyBorder="1" applyAlignment="1" applyProtection="1">
      <alignment horizontal="center" vertical="center" shrinkToFit="1"/>
    </xf>
    <xf numFmtId="165" fontId="55" fillId="0" borderId="9" xfId="1" applyNumberFormat="1" applyFont="1" applyFill="1" applyBorder="1" applyAlignment="1" applyProtection="1">
      <alignment horizontal="center" vertical="center" shrinkToFit="1"/>
    </xf>
    <xf numFmtId="165" fontId="55" fillId="0" borderId="66" xfId="1" applyNumberFormat="1" applyFont="1" applyFill="1" applyBorder="1" applyAlignment="1" applyProtection="1">
      <alignment horizontal="center" vertical="center" shrinkToFit="1"/>
    </xf>
    <xf numFmtId="43" fontId="55" fillId="0" borderId="2" xfId="1" applyFont="1" applyFill="1" applyBorder="1" applyAlignment="1" applyProtection="1">
      <alignment horizontal="center" vertical="center"/>
    </xf>
    <xf numFmtId="43" fontId="55" fillId="0" borderId="3" xfId="1" applyFont="1" applyFill="1" applyBorder="1" applyAlignment="1" applyProtection="1">
      <alignment horizontal="center" vertical="center"/>
    </xf>
    <xf numFmtId="43" fontId="55" fillId="0" borderId="49" xfId="1" applyFont="1" applyFill="1" applyBorder="1" applyAlignment="1" applyProtection="1">
      <alignment horizontal="center" vertical="center"/>
    </xf>
    <xf numFmtId="43" fontId="55" fillId="0" borderId="53" xfId="1" applyFont="1" applyFill="1" applyBorder="1" applyAlignment="1" applyProtection="1">
      <alignment horizontal="center" vertical="center"/>
    </xf>
    <xf numFmtId="43" fontId="55" fillId="0" borderId="9" xfId="1" applyFont="1" applyFill="1" applyBorder="1" applyAlignment="1" applyProtection="1">
      <alignment horizontal="center" vertical="center"/>
    </xf>
    <xf numFmtId="43" fontId="55" fillId="0" borderId="66" xfId="1" applyFont="1" applyFill="1" applyBorder="1" applyAlignment="1" applyProtection="1">
      <alignment horizontal="center" vertical="center"/>
    </xf>
    <xf numFmtId="42" fontId="95" fillId="2" borderId="119" xfId="0" applyNumberFormat="1" applyFont="1" applyFill="1" applyBorder="1" applyAlignment="1" applyProtection="1">
      <alignment horizontal="center" vertical="center"/>
    </xf>
    <xf numFmtId="44" fontId="38" fillId="5" borderId="69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69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19" xfId="1" applyNumberFormat="1" applyFont="1" applyFill="1" applyBorder="1" applyAlignment="1" applyProtection="1">
      <alignment horizontal="right" vertical="center" shrinkToFit="1"/>
      <protection locked="0"/>
    </xf>
    <xf numFmtId="0" fontId="38" fillId="5" borderId="67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69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8" xfId="4" applyNumberFormat="1" applyFont="1" applyFill="1" applyBorder="1" applyAlignment="1" applyProtection="1">
      <alignment horizontal="center" vertical="center" shrinkToFit="1"/>
      <protection locked="0"/>
    </xf>
    <xf numFmtId="44" fontId="38" fillId="0" borderId="20" xfId="4" applyFont="1" applyFill="1" applyBorder="1" applyAlignment="1" applyProtection="1">
      <alignment horizontal="right" vertical="center" shrinkToFit="1"/>
    </xf>
    <xf numFmtId="0" fontId="0" fillId="0" borderId="20" xfId="0" applyFill="1" applyBorder="1" applyAlignment="1" applyProtection="1">
      <alignment horizontal="right" vertical="center" shrinkToFit="1"/>
    </xf>
    <xf numFmtId="0" fontId="0" fillId="0" borderId="28" xfId="0" applyFill="1" applyBorder="1" applyAlignment="1" applyProtection="1">
      <alignment horizontal="right" vertical="center" shrinkToFit="1"/>
    </xf>
    <xf numFmtId="43" fontId="38" fillId="0" borderId="19" xfId="1" applyFont="1" applyFill="1" applyBorder="1" applyAlignment="1" applyProtection="1">
      <alignment horizontal="right" vertical="center" wrapText="1"/>
    </xf>
    <xf numFmtId="43" fontId="38" fillId="0" borderId="20" xfId="1" applyFont="1" applyFill="1" applyBorder="1" applyAlignment="1" applyProtection="1">
      <alignment horizontal="right" vertical="center" wrapText="1"/>
    </xf>
    <xf numFmtId="171" fontId="38" fillId="5" borderId="69" xfId="1" applyNumberFormat="1" applyFont="1" applyFill="1" applyBorder="1" applyAlignment="1" applyProtection="1">
      <alignment horizontal="right" vertical="center" shrinkToFit="1"/>
      <protection locked="0"/>
    </xf>
    <xf numFmtId="171" fontId="38" fillId="0" borderId="69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42" xfId="1" applyNumberFormat="1" applyFont="1" applyFill="1" applyBorder="1" applyAlignment="1" applyProtection="1">
      <alignment horizontal="right" vertical="center"/>
    </xf>
    <xf numFmtId="165" fontId="28" fillId="0" borderId="25" xfId="1" applyNumberFormat="1" applyFont="1" applyFill="1" applyBorder="1" applyAlignment="1" applyProtection="1">
      <alignment horizontal="right" vertical="center"/>
    </xf>
    <xf numFmtId="165" fontId="28" fillId="0" borderId="62" xfId="1" applyNumberFormat="1" applyFont="1" applyFill="1" applyBorder="1" applyAlignment="1" applyProtection="1">
      <alignment horizontal="right" vertical="center"/>
    </xf>
    <xf numFmtId="170" fontId="28" fillId="0" borderId="19" xfId="1" applyNumberFormat="1" applyFont="1" applyFill="1" applyBorder="1" applyAlignment="1" applyProtection="1">
      <alignment horizontal="right" vertical="center"/>
    </xf>
    <xf numFmtId="170" fontId="28" fillId="0" borderId="20" xfId="1" applyNumberFormat="1" applyFont="1" applyFill="1" applyBorder="1" applyAlignment="1" applyProtection="1">
      <alignment horizontal="right" vertical="center"/>
    </xf>
    <xf numFmtId="170" fontId="28" fillId="0" borderId="28" xfId="1" applyNumberFormat="1" applyFont="1" applyFill="1" applyBorder="1" applyAlignment="1" applyProtection="1">
      <alignment horizontal="right" vertical="center"/>
    </xf>
    <xf numFmtId="0" fontId="4" fillId="5" borderId="101" xfId="0" applyFont="1" applyFill="1" applyBorder="1" applyAlignment="1" applyProtection="1">
      <alignment horizontal="left" vertical="center" shrinkToFit="1"/>
      <protection locked="0"/>
    </xf>
    <xf numFmtId="0" fontId="1" fillId="0" borderId="102" xfId="0" applyFont="1" applyFill="1" applyBorder="1" applyAlignment="1" applyProtection="1">
      <alignment horizontal="left" vertical="center" shrinkToFit="1"/>
      <protection locked="0"/>
    </xf>
    <xf numFmtId="0" fontId="1" fillId="0" borderId="103" xfId="0" applyFont="1" applyFill="1" applyBorder="1" applyAlignment="1" applyProtection="1">
      <alignment horizontal="left" vertical="center" shrinkToFit="1"/>
      <protection locked="0"/>
    </xf>
    <xf numFmtId="0" fontId="4" fillId="5" borderId="97" xfId="0" applyFont="1" applyFill="1" applyBorder="1" applyAlignment="1" applyProtection="1">
      <alignment horizontal="left" vertical="center" shrinkToFit="1"/>
      <protection locked="0"/>
    </xf>
    <xf numFmtId="0" fontId="1" fillId="0" borderId="98" xfId="0" applyFont="1" applyFill="1" applyBorder="1" applyAlignment="1" applyProtection="1">
      <alignment horizontal="left" vertical="center" shrinkToFit="1"/>
      <protection locked="0"/>
    </xf>
    <xf numFmtId="0" fontId="1" fillId="0" borderId="99" xfId="0" applyFont="1" applyFill="1" applyBorder="1" applyAlignment="1" applyProtection="1">
      <alignment horizontal="left" vertical="center" shrinkToFit="1"/>
      <protection locked="0"/>
    </xf>
    <xf numFmtId="0" fontId="1" fillId="0" borderId="93" xfId="0" applyFont="1" applyBorder="1" applyAlignment="1" applyProtection="1">
      <alignment horizontal="center" vertical="center"/>
    </xf>
    <xf numFmtId="0" fontId="1" fillId="0" borderId="94" xfId="0" applyFont="1" applyBorder="1" applyAlignment="1" applyProtection="1">
      <alignment horizontal="center" vertical="center"/>
    </xf>
    <xf numFmtId="44" fontId="111" fillId="0" borderId="27" xfId="4" applyFont="1" applyFill="1" applyBorder="1" applyAlignment="1" applyProtection="1">
      <alignment horizontal="right" vertical="center" shrinkToFit="1"/>
    </xf>
    <xf numFmtId="0" fontId="19" fillId="0" borderId="27" xfId="0" applyFont="1" applyFill="1" applyBorder="1" applyAlignment="1" applyProtection="1">
      <alignment horizontal="right" vertical="center" shrinkToFit="1"/>
    </xf>
    <xf numFmtId="0" fontId="19" fillId="0" borderId="21" xfId="0" applyFont="1" applyFill="1" applyBorder="1" applyAlignment="1" applyProtection="1">
      <alignment horizontal="right" vertical="center" shrinkToFit="1"/>
    </xf>
    <xf numFmtId="42" fontId="19" fillId="5" borderId="27" xfId="4" applyNumberFormat="1" applyFont="1" applyFill="1" applyBorder="1" applyAlignment="1" applyProtection="1">
      <alignment horizontal="right" vertical="center" shrinkToFit="1"/>
      <protection locked="0"/>
    </xf>
    <xf numFmtId="42" fontId="0" fillId="0" borderId="27" xfId="0" applyNumberFormat="1" applyFill="1" applyBorder="1" applyAlignment="1" applyProtection="1">
      <alignment horizontal="right" vertical="center" shrinkToFit="1"/>
      <protection locked="0"/>
    </xf>
    <xf numFmtId="42" fontId="0" fillId="0" borderId="21" xfId="0" applyNumberFormat="1" applyFill="1" applyBorder="1" applyAlignment="1" applyProtection="1">
      <alignment horizontal="right" vertical="center" shrinkToFit="1"/>
      <protection locked="0"/>
    </xf>
    <xf numFmtId="7" fontId="19" fillId="5" borderId="27" xfId="1" applyNumberFormat="1" applyFont="1" applyFill="1" applyBorder="1" applyAlignment="1" applyProtection="1">
      <alignment horizontal="right" vertical="center" shrinkToFit="1"/>
      <protection locked="0"/>
    </xf>
    <xf numFmtId="42" fontId="0" fillId="0" borderId="27" xfId="1" applyNumberFormat="1" applyFont="1" applyFill="1" applyBorder="1" applyAlignment="1" applyProtection="1">
      <alignment horizontal="right" vertical="center" shrinkToFit="1"/>
      <protection locked="0"/>
    </xf>
    <xf numFmtId="42" fontId="0" fillId="0" borderId="21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25" xfId="4" applyFont="1" applyFill="1" applyBorder="1" applyAlignment="1" applyProtection="1">
      <alignment horizontal="right" vertical="center" shrinkToFit="1"/>
    </xf>
    <xf numFmtId="0" fontId="0" fillId="0" borderId="25" xfId="0" applyFill="1" applyBorder="1" applyAlignment="1" applyProtection="1">
      <alignment horizontal="right" vertical="center" shrinkToFit="1"/>
    </xf>
    <xf numFmtId="0" fontId="0" fillId="0" borderId="34" xfId="0" applyFill="1" applyBorder="1" applyAlignment="1" applyProtection="1">
      <alignment horizontal="right" vertical="center" shrinkToFit="1"/>
    </xf>
    <xf numFmtId="0" fontId="92" fillId="7" borderId="14" xfId="0" applyFont="1" applyFill="1" applyBorder="1" applyAlignment="1" applyProtection="1">
      <alignment horizontal="center" vertical="center"/>
    </xf>
    <xf numFmtId="0" fontId="101" fillId="0" borderId="27" xfId="1" applyNumberFormat="1" applyFont="1" applyFill="1" applyBorder="1" applyAlignment="1" applyProtection="1">
      <alignment horizontal="center" vertical="center" wrapText="1"/>
    </xf>
    <xf numFmtId="0" fontId="101" fillId="0" borderId="21" xfId="1" applyNumberFormat="1" applyFont="1" applyFill="1" applyBorder="1" applyAlignment="1" applyProtection="1">
      <alignment horizontal="center" vertical="center" wrapText="1"/>
    </xf>
    <xf numFmtId="0" fontId="19" fillId="5" borderId="53" xfId="2" applyFont="1" applyFill="1" applyBorder="1" applyAlignment="1" applyProtection="1">
      <alignment horizontal="center"/>
      <protection locked="0"/>
    </xf>
    <xf numFmtId="0" fontId="19" fillId="0" borderId="9" xfId="2" quotePrefix="1" applyFont="1" applyFill="1" applyBorder="1" applyAlignment="1" applyProtection="1">
      <alignment horizontal="center"/>
      <protection locked="0"/>
    </xf>
    <xf numFmtId="0" fontId="19" fillId="0" borderId="66" xfId="2" quotePrefix="1" applyFont="1" applyFill="1" applyBorder="1" applyAlignment="1" applyProtection="1">
      <alignment horizontal="center"/>
      <protection locked="0"/>
    </xf>
    <xf numFmtId="0" fontId="66" fillId="0" borderId="9" xfId="2" quotePrefix="1" applyFont="1" applyFill="1" applyBorder="1" applyAlignment="1" applyProtection="1">
      <alignment horizontal="center" vertical="top"/>
    </xf>
    <xf numFmtId="0" fontId="66" fillId="0" borderId="22" xfId="2" quotePrefix="1" applyFont="1" applyFill="1" applyBorder="1" applyAlignment="1" applyProtection="1">
      <alignment horizontal="center" vertical="top"/>
    </xf>
    <xf numFmtId="0" fontId="20" fillId="5" borderId="17" xfId="0" applyFont="1" applyFill="1" applyBorder="1" applyAlignment="1" applyProtection="1">
      <alignment horizontal="center"/>
      <protection locked="0"/>
    </xf>
    <xf numFmtId="0" fontId="20" fillId="0" borderId="17" xfId="0" applyFont="1" applyFill="1" applyBorder="1" applyAlignment="1" applyProtection="1">
      <alignment horizontal="center"/>
      <protection locked="0"/>
    </xf>
    <xf numFmtId="0" fontId="20" fillId="0" borderId="52" xfId="0" applyFont="1" applyFill="1" applyBorder="1" applyAlignment="1" applyProtection="1">
      <alignment horizontal="center"/>
      <protection locked="0"/>
    </xf>
    <xf numFmtId="0" fontId="20" fillId="0" borderId="36" xfId="0" applyFont="1" applyFill="1" applyBorder="1" applyAlignment="1" applyProtection="1">
      <alignment horizontal="center"/>
      <protection locked="0"/>
    </xf>
    <xf numFmtId="14" fontId="20" fillId="5" borderId="9" xfId="0" applyNumberFormat="1" applyFont="1" applyFill="1" applyBorder="1" applyAlignment="1" applyProtection="1">
      <alignment horizontal="center"/>
      <protection locked="0"/>
    </xf>
    <xf numFmtId="0" fontId="20" fillId="0" borderId="9" xfId="0" applyFont="1" applyFill="1" applyBorder="1" applyAlignment="1" applyProtection="1">
      <alignment horizontal="center"/>
      <protection locked="0"/>
    </xf>
    <xf numFmtId="0" fontId="20" fillId="0" borderId="66" xfId="0" applyFont="1" applyFill="1" applyBorder="1" applyAlignment="1" applyProtection="1">
      <alignment horizontal="center"/>
      <protection locked="0"/>
    </xf>
    <xf numFmtId="3" fontId="20" fillId="5" borderId="9" xfId="0" applyNumberFormat="1" applyFont="1" applyFill="1" applyBorder="1" applyAlignment="1" applyProtection="1">
      <alignment horizontal="center"/>
      <protection locked="0"/>
    </xf>
    <xf numFmtId="0" fontId="20" fillId="0" borderId="22" xfId="0" applyFont="1" applyFill="1" applyBorder="1" applyAlignment="1" applyProtection="1">
      <alignment horizontal="center"/>
      <protection locked="0"/>
    </xf>
    <xf numFmtId="0" fontId="52" fillId="2" borderId="0" xfId="0" applyFont="1" applyFill="1" applyBorder="1" applyAlignment="1" applyProtection="1">
      <alignment horizontal="left" vertical="center" wrapText="1"/>
    </xf>
    <xf numFmtId="0" fontId="19" fillId="5" borderId="47" xfId="2" applyFont="1" applyFill="1" applyBorder="1" applyAlignment="1" applyProtection="1">
      <alignment horizontal="center"/>
      <protection locked="0"/>
    </xf>
    <xf numFmtId="0" fontId="19" fillId="0" borderId="48" xfId="2" quotePrefix="1" applyFont="1" applyFill="1" applyBorder="1" applyAlignment="1" applyProtection="1">
      <alignment horizontal="center"/>
      <protection locked="0"/>
    </xf>
    <xf numFmtId="0" fontId="19" fillId="0" borderId="60" xfId="2" quotePrefix="1" applyFont="1" applyFill="1" applyBorder="1" applyAlignment="1" applyProtection="1">
      <alignment horizontal="center"/>
      <protection locked="0"/>
    </xf>
    <xf numFmtId="0" fontId="66" fillId="0" borderId="48" xfId="2" quotePrefix="1" applyFont="1" applyFill="1" applyBorder="1" applyAlignment="1" applyProtection="1">
      <alignment horizontal="center" vertical="top"/>
    </xf>
    <xf numFmtId="0" fontId="66" fillId="0" borderId="35" xfId="2" quotePrefix="1" applyFont="1" applyFill="1" applyBorder="1" applyAlignment="1" applyProtection="1">
      <alignment horizontal="center" vertical="top"/>
    </xf>
    <xf numFmtId="44" fontId="38" fillId="0" borderId="17" xfId="4" applyFont="1" applyFill="1" applyBorder="1" applyAlignment="1" applyProtection="1">
      <alignment horizontal="right" vertical="center" shrinkToFit="1"/>
    </xf>
    <xf numFmtId="0" fontId="0" fillId="0" borderId="17" xfId="0" applyFill="1" applyBorder="1" applyAlignment="1" applyProtection="1">
      <alignment horizontal="right" vertical="center" shrinkToFit="1"/>
    </xf>
    <xf numFmtId="0" fontId="0" fillId="0" borderId="36" xfId="0" applyFill="1" applyBorder="1" applyAlignment="1" applyProtection="1">
      <alignment horizontal="right" vertical="center" shrinkToFit="1"/>
    </xf>
    <xf numFmtId="0" fontId="4" fillId="0" borderId="84" xfId="0" applyFont="1" applyBorder="1" applyAlignment="1" applyProtection="1">
      <alignment horizontal="center" vertical="center" textRotation="90"/>
    </xf>
    <xf numFmtId="0" fontId="4" fillId="0" borderId="91" xfId="0" applyFont="1" applyBorder="1" applyAlignment="1" applyProtection="1">
      <alignment horizontal="center" vertical="center" textRotation="90"/>
    </xf>
    <xf numFmtId="0" fontId="4" fillId="0" borderId="92" xfId="0" applyFont="1" applyBorder="1" applyAlignment="1" applyProtection="1">
      <alignment horizontal="center" vertical="center" textRotation="90"/>
    </xf>
    <xf numFmtId="0" fontId="38" fillId="5" borderId="86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70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71" xfId="4" applyNumberFormat="1" applyFont="1" applyFill="1" applyBorder="1" applyAlignment="1" applyProtection="1">
      <alignment horizontal="center" vertical="center" shrinkToFit="1"/>
      <protection locked="0"/>
    </xf>
    <xf numFmtId="44" fontId="38" fillId="5" borderId="70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70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61" xfId="1" applyNumberFormat="1" applyFont="1" applyFill="1" applyBorder="1" applyAlignment="1" applyProtection="1">
      <alignment horizontal="right" vertical="center" shrinkToFit="1"/>
      <protection locked="0"/>
    </xf>
    <xf numFmtId="171" fontId="38" fillId="5" borderId="70" xfId="1" applyNumberFormat="1" applyFont="1" applyFill="1" applyBorder="1" applyAlignment="1" applyProtection="1">
      <alignment horizontal="right" vertical="center" shrinkToFit="1"/>
      <protection locked="0"/>
    </xf>
    <xf numFmtId="171" fontId="38" fillId="0" borderId="70" xfId="1" applyNumberFormat="1" applyFont="1" applyFill="1" applyBorder="1" applyAlignment="1" applyProtection="1">
      <alignment horizontal="right" vertical="center" shrinkToFit="1"/>
      <protection locked="0"/>
    </xf>
    <xf numFmtId="43" fontId="38" fillId="0" borderId="47" xfId="1" applyFont="1" applyFill="1" applyBorder="1" applyAlignment="1" applyProtection="1">
      <alignment horizontal="right" vertical="center" wrapText="1"/>
    </xf>
    <xf numFmtId="43" fontId="38" fillId="0" borderId="48" xfId="1" applyFont="1" applyFill="1" applyBorder="1" applyAlignment="1" applyProtection="1">
      <alignment horizontal="right" vertical="center" wrapText="1"/>
    </xf>
    <xf numFmtId="0" fontId="0" fillId="0" borderId="25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28" fillId="0" borderId="24" xfId="1" quotePrefix="1" applyNumberFormat="1" applyFont="1" applyFill="1" applyBorder="1" applyAlignment="1" applyProtection="1">
      <alignment horizontal="left" vertical="center" shrinkToFit="1"/>
    </xf>
    <xf numFmtId="0" fontId="0" fillId="0" borderId="25" xfId="0" applyNumberFormat="1" applyFill="1" applyBorder="1" applyAlignment="1" applyProtection="1">
      <alignment horizontal="left" vertical="center" shrinkToFit="1"/>
    </xf>
    <xf numFmtId="0" fontId="0" fillId="0" borderId="62" xfId="0" applyNumberFormat="1" applyFill="1" applyBorder="1" applyAlignment="1" applyProtection="1">
      <alignment horizontal="left" vertical="center" shrinkToFit="1"/>
    </xf>
    <xf numFmtId="0" fontId="30" fillId="0" borderId="26" xfId="0" applyFont="1" applyFill="1" applyBorder="1" applyAlignment="1" applyProtection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wrapText="1"/>
    </xf>
    <xf numFmtId="49" fontId="55" fillId="5" borderId="20" xfId="0" applyNumberFormat="1" applyFont="1" applyFill="1" applyBorder="1" applyAlignment="1" applyProtection="1">
      <alignment horizontal="center" shrinkToFit="1"/>
      <protection locked="0"/>
    </xf>
    <xf numFmtId="49" fontId="55" fillId="0" borderId="20" xfId="0" applyNumberFormat="1" applyFont="1" applyFill="1" applyBorder="1" applyAlignment="1" applyProtection="1">
      <alignment horizontal="center" shrinkToFit="1"/>
      <protection locked="0"/>
    </xf>
    <xf numFmtId="49" fontId="55" fillId="0" borderId="29" xfId="0" applyNumberFormat="1" applyFont="1" applyFill="1" applyBorder="1" applyAlignment="1" applyProtection="1">
      <alignment horizontal="center" shrinkToFit="1"/>
      <protection locked="0"/>
    </xf>
    <xf numFmtId="49" fontId="55" fillId="0" borderId="28" xfId="0" applyNumberFormat="1" applyFont="1" applyFill="1" applyBorder="1" applyAlignment="1" applyProtection="1">
      <alignment horizontal="center" shrinkToFit="1"/>
      <protection locked="0"/>
    </xf>
    <xf numFmtId="49" fontId="55" fillId="5" borderId="20" xfId="2" applyNumberFormat="1" applyFont="1" applyFill="1" applyBorder="1" applyAlignment="1" applyProtection="1">
      <alignment horizontal="center" shrinkToFit="1"/>
      <protection locked="0"/>
    </xf>
    <xf numFmtId="49" fontId="55" fillId="0" borderId="20" xfId="2" applyNumberFormat="1" applyFont="1" applyFill="1" applyBorder="1" applyAlignment="1" applyProtection="1">
      <alignment horizontal="center" shrinkToFit="1"/>
      <protection locked="0"/>
    </xf>
    <xf numFmtId="49" fontId="55" fillId="0" borderId="29" xfId="2" applyNumberFormat="1" applyFont="1" applyFill="1" applyBorder="1" applyAlignment="1" applyProtection="1">
      <alignment horizontal="center" shrinkToFit="1"/>
      <protection locked="0"/>
    </xf>
    <xf numFmtId="0" fontId="110" fillId="0" borderId="17" xfId="0" applyNumberFormat="1" applyFont="1" applyFill="1" applyBorder="1" applyAlignment="1" applyProtection="1">
      <alignment horizontal="center" shrinkToFit="1"/>
    </xf>
    <xf numFmtId="0" fontId="55" fillId="0" borderId="17" xfId="0" applyNumberFormat="1" applyFont="1" applyFill="1" applyBorder="1" applyAlignment="1" applyProtection="1">
      <alignment horizontal="center" shrinkToFit="1"/>
    </xf>
    <xf numFmtId="49" fontId="55" fillId="5" borderId="45" xfId="2" applyNumberFormat="1" applyFont="1" applyFill="1" applyBorder="1" applyAlignment="1" applyProtection="1">
      <alignment horizontal="center" shrinkToFit="1"/>
      <protection locked="0"/>
    </xf>
    <xf numFmtId="49" fontId="55" fillId="0" borderId="45" xfId="0" applyNumberFormat="1" applyFont="1" applyFill="1" applyBorder="1" applyAlignment="1" applyProtection="1">
      <alignment horizontal="center" shrinkToFit="1"/>
      <protection locked="0"/>
    </xf>
    <xf numFmtId="49" fontId="55" fillId="0" borderId="30" xfId="0" applyNumberFormat="1" applyFont="1" applyFill="1" applyBorder="1" applyAlignment="1" applyProtection="1">
      <alignment horizontal="center" shrinkToFit="1"/>
      <protection locked="0"/>
    </xf>
    <xf numFmtId="49" fontId="55" fillId="5" borderId="44" xfId="2" applyNumberFormat="1" applyFont="1" applyFill="1" applyBorder="1" applyAlignment="1" applyProtection="1">
      <alignment horizontal="center" shrinkToFit="1"/>
      <protection locked="0"/>
    </xf>
    <xf numFmtId="0" fontId="55" fillId="5" borderId="20" xfId="0" applyNumberFormat="1" applyFont="1" applyFill="1" applyBorder="1" applyAlignment="1" applyProtection="1">
      <alignment horizontal="center" shrinkToFit="1"/>
      <protection locked="0"/>
    </xf>
    <xf numFmtId="0" fontId="55" fillId="0" borderId="20" xfId="0" applyNumberFormat="1" applyFont="1" applyFill="1" applyBorder="1" applyAlignment="1" applyProtection="1">
      <alignment horizontal="center" shrinkToFit="1"/>
      <protection locked="0"/>
    </xf>
    <xf numFmtId="0" fontId="55" fillId="0" borderId="28" xfId="0" applyNumberFormat="1" applyFont="1" applyFill="1" applyBorder="1" applyAlignment="1" applyProtection="1">
      <alignment horizontal="center" shrinkToFit="1"/>
      <protection locked="0"/>
    </xf>
    <xf numFmtId="0" fontId="55" fillId="5" borderId="45" xfId="0" applyNumberFormat="1" applyFont="1" applyFill="1" applyBorder="1" applyAlignment="1" applyProtection="1">
      <alignment horizontal="center" shrinkToFit="1"/>
      <protection locked="0"/>
    </xf>
    <xf numFmtId="0" fontId="55" fillId="0" borderId="45" xfId="0" applyNumberFormat="1" applyFont="1" applyFill="1" applyBorder="1" applyAlignment="1" applyProtection="1">
      <alignment horizontal="center" shrinkToFit="1"/>
      <protection locked="0"/>
    </xf>
    <xf numFmtId="0" fontId="55" fillId="0" borderId="44" xfId="0" applyNumberFormat="1" applyFont="1" applyFill="1" applyBorder="1" applyAlignment="1" applyProtection="1">
      <alignment horizontal="center" shrinkToFit="1"/>
      <protection locked="0"/>
    </xf>
    <xf numFmtId="49" fontId="55" fillId="5" borderId="25" xfId="2" applyNumberFormat="1" applyFont="1" applyFill="1" applyBorder="1" applyAlignment="1" applyProtection="1">
      <alignment horizontal="center" vertical="center" wrapText="1" shrinkToFit="1"/>
      <protection locked="0"/>
    </xf>
    <xf numFmtId="49" fontId="55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49" fontId="55" fillId="0" borderId="62" xfId="2" applyNumberFormat="1" applyFont="1" applyFill="1" applyBorder="1" applyAlignment="1" applyProtection="1">
      <alignment horizontal="center" vertical="center" wrapText="1" shrinkToFit="1"/>
      <protection locked="0"/>
    </xf>
    <xf numFmtId="49" fontId="55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49" fontId="55" fillId="0" borderId="60" xfId="2" applyNumberFormat="1" applyFont="1" applyFill="1" applyBorder="1" applyAlignment="1" applyProtection="1">
      <alignment horizontal="center" vertical="center" wrapText="1" shrinkToFit="1"/>
      <protection locked="0"/>
    </xf>
    <xf numFmtId="49" fontId="55" fillId="5" borderId="45" xfId="0" applyNumberFormat="1" applyFont="1" applyFill="1" applyBorder="1" applyAlignment="1" applyProtection="1">
      <alignment horizontal="center" shrinkToFit="1"/>
      <protection locked="0"/>
    </xf>
    <xf numFmtId="0" fontId="6" fillId="0" borderId="13" xfId="2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119" fillId="4" borderId="19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14" fillId="4" borderId="29" xfId="0" applyFont="1" applyFill="1" applyBorder="1" applyAlignment="1" applyProtection="1">
      <alignment horizontal="center" vertical="center" wrapText="1"/>
    </xf>
    <xf numFmtId="0" fontId="58" fillId="2" borderId="5" xfId="0" applyFont="1" applyFill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vertical="center" wrapText="1"/>
    </xf>
    <xf numFmtId="0" fontId="59" fillId="0" borderId="7" xfId="0" applyFont="1" applyBorder="1" applyAlignment="1" applyProtection="1">
      <alignment vertical="center" wrapText="1"/>
    </xf>
    <xf numFmtId="0" fontId="8" fillId="2" borderId="90" xfId="2" applyFont="1" applyFill="1" applyBorder="1" applyAlignment="1" applyProtection="1">
      <alignment horizontal="left" vertical="center"/>
    </xf>
    <xf numFmtId="0" fontId="8" fillId="2" borderId="17" xfId="2" applyFont="1" applyFill="1" applyBorder="1" applyAlignment="1" applyProtection="1">
      <alignment horizontal="left" vertical="center"/>
    </xf>
    <xf numFmtId="0" fontId="8" fillId="2" borderId="88" xfId="2" applyFont="1" applyFill="1" applyBorder="1" applyAlignment="1" applyProtection="1">
      <alignment horizontal="left" vertical="center" wrapText="1"/>
    </xf>
    <xf numFmtId="0" fontId="8" fillId="2" borderId="45" xfId="2" applyFont="1" applyFill="1" applyBorder="1" applyAlignment="1" applyProtection="1">
      <alignment horizontal="left" vertical="center" wrapText="1"/>
    </xf>
    <xf numFmtId="0" fontId="8" fillId="2" borderId="20" xfId="2" applyFont="1" applyFill="1" applyBorder="1" applyAlignment="1" applyProtection="1">
      <alignment horizontal="left" vertical="center" wrapText="1"/>
    </xf>
    <xf numFmtId="0" fontId="78" fillId="0" borderId="20" xfId="0" applyFont="1" applyBorder="1" applyAlignment="1" applyProtection="1">
      <alignment vertical="center"/>
    </xf>
    <xf numFmtId="0" fontId="78" fillId="0" borderId="89" xfId="0" applyFont="1" applyBorder="1" applyAlignment="1" applyProtection="1">
      <alignment vertical="center"/>
    </xf>
    <xf numFmtId="49" fontId="11" fillId="0" borderId="6" xfId="2" applyNumberFormat="1" applyFont="1" applyFill="1" applyBorder="1" applyAlignment="1" applyProtection="1">
      <alignment horizontal="center" vertical="center" wrapText="1"/>
    </xf>
    <xf numFmtId="49" fontId="11" fillId="0" borderId="0" xfId="2" applyNumberFormat="1" applyFont="1" applyFill="1" applyBorder="1" applyAlignment="1" applyProtection="1">
      <alignment horizontal="center" vertical="center" wrapText="1"/>
    </xf>
    <xf numFmtId="49" fontId="11" fillId="0" borderId="54" xfId="2" applyNumberFormat="1" applyFont="1" applyFill="1" applyBorder="1" applyAlignment="1" applyProtection="1">
      <alignment horizontal="center" vertical="center" wrapText="1"/>
    </xf>
    <xf numFmtId="49" fontId="11" fillId="0" borderId="53" xfId="2" applyNumberFormat="1" applyFont="1" applyFill="1" applyBorder="1" applyAlignment="1" applyProtection="1">
      <alignment horizontal="center" vertical="center" wrapText="1"/>
    </xf>
    <xf numFmtId="49" fontId="11" fillId="0" borderId="9" xfId="2" applyNumberFormat="1" applyFont="1" applyFill="1" applyBorder="1" applyAlignment="1" applyProtection="1">
      <alignment horizontal="center" vertical="center" wrapText="1"/>
    </xf>
    <xf numFmtId="49" fontId="11" fillId="0" borderId="66" xfId="2" applyNumberFormat="1" applyFont="1" applyFill="1" applyBorder="1" applyAlignment="1" applyProtection="1">
      <alignment horizontal="center" vertical="center" wrapText="1"/>
    </xf>
    <xf numFmtId="0" fontId="55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55" fillId="0" borderId="29" xfId="0" applyNumberFormat="1" applyFont="1" applyFill="1" applyBorder="1" applyAlignment="1" applyProtection="1">
      <alignment horizontal="center" vertical="center" shrinkToFit="1"/>
      <protection locked="0"/>
    </xf>
    <xf numFmtId="14" fontId="55" fillId="5" borderId="9" xfId="0" applyNumberFormat="1" applyFont="1" applyFill="1" applyBorder="1" applyAlignment="1" applyProtection="1">
      <alignment horizontal="center" shrinkToFit="1"/>
      <protection locked="0"/>
    </xf>
    <xf numFmtId="14" fontId="55" fillId="0" borderId="9" xfId="0" applyNumberFormat="1" applyFont="1" applyFill="1" applyBorder="1" applyAlignment="1" applyProtection="1">
      <alignment horizontal="center" shrinkToFit="1"/>
      <protection locked="0"/>
    </xf>
    <xf numFmtId="14" fontId="55" fillId="0" borderId="22" xfId="0" applyNumberFormat="1" applyFont="1" applyFill="1" applyBorder="1" applyAlignment="1" applyProtection="1">
      <alignment horizontal="center" shrinkToFit="1"/>
      <protection locked="0"/>
    </xf>
    <xf numFmtId="0" fontId="30" fillId="0" borderId="24" xfId="2" quotePrefix="1" applyFont="1" applyFill="1" applyBorder="1" applyAlignment="1" applyProtection="1">
      <alignment horizontal="left" vertical="top" wrapText="1"/>
    </xf>
    <xf numFmtId="0" fontId="30" fillId="0" borderId="25" xfId="0" applyFont="1" applyBorder="1" applyAlignment="1"/>
    <xf numFmtId="0" fontId="28" fillId="0" borderId="26" xfId="1" applyNumberFormat="1" applyFont="1" applyBorder="1" applyAlignment="1" applyProtection="1">
      <alignment horizontal="center" vertical="center"/>
    </xf>
    <xf numFmtId="0" fontId="28" fillId="0" borderId="27" xfId="1" applyNumberFormat="1" applyFont="1" applyBorder="1" applyAlignment="1" applyProtection="1">
      <alignment horizontal="center" vertical="center"/>
    </xf>
    <xf numFmtId="0" fontId="28" fillId="0" borderId="46" xfId="1" applyNumberFormat="1" applyFont="1" applyBorder="1" applyAlignment="1" applyProtection="1">
      <alignment horizontal="center" vertical="center"/>
    </xf>
    <xf numFmtId="0" fontId="28" fillId="0" borderId="38" xfId="1" applyNumberFormat="1" applyFont="1" applyBorder="1" applyAlignment="1" applyProtection="1">
      <alignment horizontal="center" vertical="center" wrapText="1"/>
    </xf>
    <xf numFmtId="0" fontId="28" fillId="0" borderId="27" xfId="1" applyNumberFormat="1" applyFont="1" applyBorder="1" applyAlignment="1" applyProtection="1">
      <alignment horizontal="center" vertical="center" wrapText="1"/>
    </xf>
    <xf numFmtId="0" fontId="28" fillId="0" borderId="46" xfId="1" applyNumberFormat="1" applyFont="1" applyBorder="1" applyAlignment="1" applyProtection="1">
      <alignment horizontal="center" vertical="center" wrapText="1"/>
    </xf>
    <xf numFmtId="0" fontId="28" fillId="0" borderId="2" xfId="1" quotePrefix="1" applyNumberFormat="1" applyFont="1" applyFill="1" applyBorder="1" applyAlignment="1" applyProtection="1">
      <alignment horizontal="left" vertical="center" shrinkToFit="1"/>
    </xf>
    <xf numFmtId="0" fontId="0" fillId="0" borderId="3" xfId="0" applyNumberFormat="1" applyFill="1" applyBorder="1" applyAlignment="1" applyProtection="1">
      <alignment horizontal="left" vertical="center" shrinkToFit="1"/>
    </xf>
    <xf numFmtId="0" fontId="0" fillId="0" borderId="49" xfId="0" applyNumberFormat="1" applyFill="1" applyBorder="1" applyAlignment="1" applyProtection="1">
      <alignment horizontal="left" vertical="center" shrinkToFit="1"/>
    </xf>
    <xf numFmtId="170" fontId="28" fillId="0" borderId="40" xfId="1" applyNumberFormat="1" applyFont="1" applyFill="1" applyBorder="1" applyAlignment="1" applyProtection="1">
      <alignment horizontal="right" vertical="center"/>
    </xf>
    <xf numFmtId="170" fontId="28" fillId="0" borderId="17" xfId="1" applyNumberFormat="1" applyFont="1" applyFill="1" applyBorder="1" applyAlignment="1" applyProtection="1">
      <alignment horizontal="right" vertical="center"/>
    </xf>
    <xf numFmtId="170" fontId="28" fillId="0" borderId="36" xfId="1" applyNumberFormat="1" applyFont="1" applyFill="1" applyBorder="1" applyAlignment="1" applyProtection="1">
      <alignment horizontal="right" vertical="center"/>
    </xf>
    <xf numFmtId="0" fontId="55" fillId="5" borderId="17" xfId="0" applyNumberFormat="1" applyFont="1" applyFill="1" applyBorder="1" applyAlignment="1" applyProtection="1">
      <alignment horizontal="center" shrinkToFit="1"/>
      <protection locked="0"/>
    </xf>
    <xf numFmtId="0" fontId="55" fillId="0" borderId="52" xfId="0" applyNumberFormat="1" applyFont="1" applyFill="1" applyBorder="1" applyAlignment="1" applyProtection="1">
      <alignment horizontal="center" shrinkToFit="1"/>
      <protection locked="0"/>
    </xf>
    <xf numFmtId="0" fontId="17" fillId="2" borderId="13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28" fillId="0" borderId="38" xfId="0" applyNumberFormat="1" applyFont="1" applyBorder="1" applyAlignment="1" applyProtection="1">
      <alignment horizontal="center" vertical="center" wrapText="1"/>
    </xf>
    <xf numFmtId="0" fontId="28" fillId="0" borderId="27" xfId="0" applyNumberFormat="1" applyFont="1" applyBorder="1" applyAlignment="1" applyProtection="1">
      <alignment horizontal="center" vertical="center" wrapText="1"/>
    </xf>
    <xf numFmtId="0" fontId="28" fillId="0" borderId="21" xfId="0" applyNumberFormat="1" applyFont="1" applyBorder="1" applyAlignment="1" applyProtection="1">
      <alignment horizontal="center" vertical="center" wrapText="1"/>
    </xf>
    <xf numFmtId="0" fontId="110" fillId="0" borderId="45" xfId="0" applyNumberFormat="1" applyFont="1" applyFill="1" applyBorder="1" applyAlignment="1" applyProtection="1">
      <alignment horizontal="center" shrinkToFit="1"/>
    </xf>
    <xf numFmtId="0" fontId="55" fillId="0" borderId="45" xfId="0" applyNumberFormat="1" applyFont="1" applyFill="1" applyBorder="1" applyAlignment="1" applyProtection="1">
      <alignment horizontal="center" shrinkToFit="1"/>
    </xf>
    <xf numFmtId="0" fontId="55" fillId="0" borderId="30" xfId="0" applyNumberFormat="1" applyFont="1" applyFill="1" applyBorder="1" applyAlignment="1" applyProtection="1">
      <alignment horizontal="center" shrinkToFit="1"/>
      <protection locked="0"/>
    </xf>
    <xf numFmtId="0" fontId="55" fillId="5" borderId="45" xfId="2" applyNumberFormat="1" applyFont="1" applyFill="1" applyBorder="1" applyAlignment="1" applyProtection="1">
      <alignment horizontal="center" shrinkToFit="1"/>
      <protection locked="0"/>
    </xf>
    <xf numFmtId="0" fontId="55" fillId="0" borderId="45" xfId="2" applyNumberFormat="1" applyFont="1" applyFill="1" applyBorder="1" applyAlignment="1" applyProtection="1">
      <alignment horizontal="center" shrinkToFit="1"/>
      <protection locked="0"/>
    </xf>
    <xf numFmtId="0" fontId="55" fillId="0" borderId="30" xfId="2" applyNumberFormat="1" applyFont="1" applyFill="1" applyBorder="1" applyAlignment="1" applyProtection="1">
      <alignment horizontal="center" shrinkToFit="1"/>
      <protection locked="0"/>
    </xf>
    <xf numFmtId="0" fontId="55" fillId="5" borderId="17" xfId="2" applyNumberFormat="1" applyFont="1" applyFill="1" applyBorder="1" applyAlignment="1" applyProtection="1">
      <alignment horizontal="center" shrinkToFit="1"/>
      <protection locked="0"/>
    </xf>
    <xf numFmtId="0" fontId="55" fillId="0" borderId="17" xfId="2" applyNumberFormat="1" applyFont="1" applyFill="1" applyBorder="1" applyAlignment="1" applyProtection="1">
      <alignment horizontal="center" shrinkToFit="1"/>
      <protection locked="0"/>
    </xf>
    <xf numFmtId="0" fontId="55" fillId="0" borderId="52" xfId="2" applyNumberFormat="1" applyFont="1" applyFill="1" applyBorder="1" applyAlignment="1" applyProtection="1">
      <alignment horizontal="center" shrinkToFit="1"/>
      <protection locked="0"/>
    </xf>
    <xf numFmtId="0" fontId="55" fillId="0" borderId="29" xfId="0" applyNumberFormat="1" applyFont="1" applyFill="1" applyBorder="1" applyAlignment="1" applyProtection="1">
      <alignment horizontal="center" shrinkToFit="1"/>
      <protection locked="0"/>
    </xf>
    <xf numFmtId="165" fontId="28" fillId="0" borderId="40" xfId="1" applyNumberFormat="1" applyFont="1" applyFill="1" applyBorder="1" applyAlignment="1" applyProtection="1">
      <alignment horizontal="right" vertical="center"/>
    </xf>
    <xf numFmtId="165" fontId="28" fillId="0" borderId="17" xfId="1" applyNumberFormat="1" applyFont="1" applyFill="1" applyBorder="1" applyAlignment="1" applyProtection="1">
      <alignment horizontal="right" vertical="center"/>
    </xf>
    <xf numFmtId="165" fontId="28" fillId="0" borderId="52" xfId="1" applyNumberFormat="1" applyFont="1" applyFill="1" applyBorder="1" applyAlignment="1" applyProtection="1">
      <alignment horizontal="right" vertical="center"/>
    </xf>
    <xf numFmtId="165" fontId="28" fillId="0" borderId="61" xfId="1" applyNumberFormat="1" applyFont="1" applyFill="1" applyBorder="1" applyAlignment="1" applyProtection="1">
      <alignment horizontal="right" vertical="center"/>
    </xf>
    <xf numFmtId="165" fontId="28" fillId="0" borderId="48" xfId="1" applyNumberFormat="1" applyFont="1" applyFill="1" applyBorder="1" applyAlignment="1" applyProtection="1">
      <alignment horizontal="right" vertical="center"/>
    </xf>
    <xf numFmtId="165" fontId="28" fillId="0" borderId="60" xfId="1" applyNumberFormat="1" applyFont="1" applyFill="1" applyBorder="1" applyAlignment="1" applyProtection="1">
      <alignment horizontal="right" vertical="center"/>
    </xf>
    <xf numFmtId="170" fontId="28" fillId="0" borderId="61" xfId="1" applyNumberFormat="1" applyFont="1" applyFill="1" applyBorder="1" applyAlignment="1" applyProtection="1">
      <alignment horizontal="right" vertical="center"/>
    </xf>
    <xf numFmtId="170" fontId="28" fillId="0" borderId="48" xfId="1" applyNumberFormat="1" applyFont="1" applyFill="1" applyBorder="1" applyAlignment="1" applyProtection="1">
      <alignment horizontal="right" vertical="center"/>
    </xf>
    <xf numFmtId="170" fontId="28" fillId="0" borderId="35" xfId="1" applyNumberFormat="1" applyFont="1" applyFill="1" applyBorder="1" applyAlignment="1" applyProtection="1">
      <alignment horizontal="right" vertical="center"/>
    </xf>
    <xf numFmtId="0" fontId="30" fillId="0" borderId="46" xfId="0" applyFont="1" applyFill="1" applyBorder="1" applyAlignment="1" applyProtection="1">
      <alignment horizontal="center" vertical="center" wrapText="1"/>
    </xf>
    <xf numFmtId="0" fontId="30" fillId="0" borderId="38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0" fontId="32" fillId="0" borderId="37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30" fillId="0" borderId="37" xfId="0" applyFont="1" applyFill="1" applyBorder="1" applyAlignment="1" applyProtection="1">
      <alignment horizontal="center" vertical="center" wrapText="1"/>
    </xf>
    <xf numFmtId="0" fontId="26" fillId="0" borderId="59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49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28" fillId="0" borderId="16" xfId="1" applyNumberFormat="1" applyFont="1" applyFill="1" applyBorder="1" applyAlignment="1" applyProtection="1">
      <alignment horizontal="left" vertical="center" shrinkToFit="1"/>
    </xf>
    <xf numFmtId="0" fontId="0" fillId="0" borderId="17" xfId="0" applyNumberFormat="1" applyFill="1" applyBorder="1" applyAlignment="1" applyProtection="1">
      <alignment horizontal="left" vertical="center" shrinkToFit="1"/>
    </xf>
    <xf numFmtId="0" fontId="0" fillId="0" borderId="52" xfId="0" applyNumberFormat="1" applyFill="1" applyBorder="1" applyAlignment="1" applyProtection="1">
      <alignment horizontal="left" vertical="center" shrinkToFit="1"/>
    </xf>
    <xf numFmtId="43" fontId="38" fillId="0" borderId="61" xfId="1" applyFont="1" applyFill="1" applyBorder="1" applyAlignment="1" applyProtection="1">
      <alignment horizontal="right" vertical="center" wrapText="1"/>
    </xf>
    <xf numFmtId="0" fontId="0" fillId="0" borderId="53" xfId="0" applyFill="1" applyBorder="1" applyAlignment="1" applyProtection="1">
      <alignment vertical="center"/>
    </xf>
    <xf numFmtId="0" fontId="4" fillId="0" borderId="98" xfId="0" applyFont="1" applyFill="1" applyBorder="1" applyAlignment="1" applyProtection="1">
      <alignment horizontal="left" vertical="center" shrinkToFit="1"/>
      <protection locked="0"/>
    </xf>
    <xf numFmtId="0" fontId="4" fillId="0" borderId="99" xfId="0" applyFont="1" applyFill="1" applyBorder="1" applyAlignment="1" applyProtection="1">
      <alignment horizontal="left" vertical="center" shrinkToFit="1"/>
      <protection locked="0"/>
    </xf>
    <xf numFmtId="0" fontId="22" fillId="2" borderId="13" xfId="1" applyNumberFormat="1" applyFont="1" applyFill="1" applyBorder="1" applyAlignment="1" applyProtection="1">
      <alignment horizontal="left" vertical="center"/>
    </xf>
    <xf numFmtId="0" fontId="22" fillId="2" borderId="14" xfId="1" applyNumberFormat="1" applyFont="1" applyFill="1" applyBorder="1" applyAlignment="1" applyProtection="1">
      <alignment horizontal="left" vertical="center"/>
    </xf>
    <xf numFmtId="0" fontId="22" fillId="2" borderId="15" xfId="1" applyNumberFormat="1" applyFont="1" applyFill="1" applyBorder="1" applyAlignment="1" applyProtection="1">
      <alignment horizontal="left" vertical="center"/>
    </xf>
    <xf numFmtId="0" fontId="22" fillId="2" borderId="5" xfId="1" applyNumberFormat="1" applyFont="1" applyFill="1" applyBorder="1" applyAlignment="1" applyProtection="1">
      <alignment horizontal="left" vertical="center"/>
    </xf>
    <xf numFmtId="0" fontId="22" fillId="2" borderId="0" xfId="1" applyNumberFormat="1" applyFont="1" applyFill="1" applyBorder="1" applyAlignment="1" applyProtection="1">
      <alignment horizontal="left" vertical="center"/>
    </xf>
    <xf numFmtId="0" fontId="22" fillId="2" borderId="7" xfId="1" applyNumberFormat="1" applyFont="1" applyFill="1" applyBorder="1" applyAlignment="1" applyProtection="1">
      <alignment horizontal="left" vertical="center"/>
    </xf>
    <xf numFmtId="0" fontId="38" fillId="5" borderId="95" xfId="0" applyFont="1" applyFill="1" applyBorder="1" applyAlignment="1" applyProtection="1">
      <alignment horizontal="left" vertical="center" shrinkToFit="1"/>
      <protection locked="0"/>
    </xf>
    <xf numFmtId="0" fontId="1" fillId="0" borderId="95" xfId="0" applyFont="1" applyFill="1" applyBorder="1" applyAlignment="1" applyProtection="1">
      <alignment horizontal="left" vertical="center" shrinkToFit="1"/>
      <protection locked="0"/>
    </xf>
    <xf numFmtId="0" fontId="1" fillId="0" borderId="96" xfId="0" applyFont="1" applyFill="1" applyBorder="1" applyAlignment="1" applyProtection="1">
      <alignment horizontal="left" vertical="center" shrinkToFit="1"/>
      <protection locked="0"/>
    </xf>
    <xf numFmtId="0" fontId="5" fillId="0" borderId="45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left" vertical="center" wrapText="1"/>
    </xf>
    <xf numFmtId="0" fontId="2" fillId="2" borderId="100" xfId="0" applyFont="1" applyFill="1" applyBorder="1" applyAlignment="1" applyProtection="1">
      <alignment horizontal="right" vertical="center"/>
    </xf>
    <xf numFmtId="171" fontId="38" fillId="5" borderId="74" xfId="1" applyNumberFormat="1" applyFont="1" applyFill="1" applyBorder="1" applyAlignment="1" applyProtection="1">
      <alignment horizontal="right" vertical="center" shrinkToFit="1"/>
      <protection locked="0"/>
    </xf>
    <xf numFmtId="171" fontId="38" fillId="0" borderId="74" xfId="1" applyNumberFormat="1" applyFont="1" applyFill="1" applyBorder="1" applyAlignment="1" applyProtection="1">
      <alignment horizontal="right" vertical="center" shrinkToFit="1"/>
      <protection locked="0"/>
    </xf>
    <xf numFmtId="44" fontId="38" fillId="5" borderId="74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74" xfId="1" applyNumberFormat="1" applyFont="1" applyFill="1" applyBorder="1" applyAlignment="1" applyProtection="1">
      <alignment horizontal="right" vertical="center" shrinkToFit="1"/>
      <protection locked="0"/>
    </xf>
    <xf numFmtId="44" fontId="38" fillId="0" borderId="41" xfId="1" applyNumberFormat="1" applyFont="1" applyFill="1" applyBorder="1" applyAlignment="1" applyProtection="1">
      <alignment horizontal="right" vertical="center" shrinkToFit="1"/>
      <protection locked="0"/>
    </xf>
    <xf numFmtId="0" fontId="38" fillId="5" borderId="7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74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65" xfId="4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43" xfId="0" applyFont="1" applyFill="1" applyBorder="1" applyAlignment="1" applyProtection="1">
      <alignment horizontal="left" vertical="top" wrapText="1"/>
    </xf>
    <xf numFmtId="43" fontId="38" fillId="0" borderId="41" xfId="1" applyFont="1" applyFill="1" applyBorder="1" applyAlignment="1" applyProtection="1">
      <alignment horizontal="right" vertical="center" wrapText="1"/>
    </xf>
    <xf numFmtId="43" fontId="38" fillId="0" borderId="45" xfId="1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top"/>
    </xf>
    <xf numFmtId="0" fontId="0" fillId="0" borderId="43" xfId="0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20" xfId="0" applyFont="1" applyFill="1" applyBorder="1" applyAlignment="1" applyProtection="1">
      <alignment horizontal="justify" vertical="top" wrapText="1"/>
    </xf>
    <xf numFmtId="0" fontId="0" fillId="0" borderId="20" xfId="0" applyBorder="1" applyAlignment="1" applyProtection="1">
      <alignment vertical="top"/>
    </xf>
    <xf numFmtId="0" fontId="0" fillId="0" borderId="28" xfId="0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43" xfId="0" applyFont="1" applyBorder="1" applyAlignment="1" applyProtection="1">
      <alignment vertical="top"/>
    </xf>
    <xf numFmtId="0" fontId="5" fillId="0" borderId="20" xfId="0" applyFont="1" applyFill="1" applyBorder="1" applyAlignment="1" applyProtection="1">
      <alignment horizontal="left" vertical="center" shrinkToFit="1"/>
    </xf>
    <xf numFmtId="0" fontId="5" fillId="0" borderId="28" xfId="0" applyFont="1" applyFill="1" applyBorder="1" applyAlignment="1" applyProtection="1">
      <alignment horizontal="left" vertical="center" shrinkToFit="1"/>
    </xf>
    <xf numFmtId="0" fontId="5" fillId="0" borderId="3" xfId="0" applyFont="1" applyFill="1" applyBorder="1" applyAlignment="1" applyProtection="1">
      <alignment horizontal="justify" vertical="top" wrapText="1"/>
    </xf>
    <xf numFmtId="0" fontId="0" fillId="0" borderId="3" xfId="0" applyBorder="1" applyAlignment="1" applyProtection="1">
      <alignment vertical="top"/>
    </xf>
    <xf numFmtId="0" fontId="0" fillId="0" borderId="37" xfId="0" applyBorder="1" applyAlignment="1" applyProtection="1">
      <alignment vertical="top"/>
    </xf>
    <xf numFmtId="0" fontId="4" fillId="5" borderId="53" xfId="0" applyFont="1" applyFill="1" applyBorder="1" applyAlignment="1" applyProtection="1">
      <alignment horizontal="left" vertical="center" shrinkToFit="1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0" fontId="1" fillId="0" borderId="22" xfId="0" applyFont="1" applyFill="1" applyBorder="1" applyAlignment="1" applyProtection="1">
      <alignment horizontal="left" vertical="center" shrinkToFit="1"/>
      <protection locked="0"/>
    </xf>
    <xf numFmtId="0" fontId="55" fillId="0" borderId="36" xfId="0" applyNumberFormat="1" applyFont="1" applyFill="1" applyBorder="1" applyAlignment="1" applyProtection="1">
      <alignment horizontal="center" shrinkToFit="1"/>
      <protection locked="0"/>
    </xf>
    <xf numFmtId="0" fontId="55" fillId="0" borderId="17" xfId="0" applyNumberFormat="1" applyFont="1" applyFill="1" applyBorder="1" applyAlignment="1" applyProtection="1">
      <alignment horizontal="center" shrinkToFit="1"/>
      <protection locked="0"/>
    </xf>
    <xf numFmtId="0" fontId="109" fillId="2" borderId="119" xfId="0" applyFont="1" applyFill="1" applyBorder="1" applyAlignment="1" applyProtection="1">
      <alignment horizontal="center" vertical="center" shrinkToFit="1"/>
    </xf>
    <xf numFmtId="49" fontId="67" fillId="0" borderId="27" xfId="0" applyNumberFormat="1" applyFont="1" applyFill="1" applyBorder="1" applyAlignment="1" applyProtection="1">
      <alignment horizontal="center" vertical="center" shrinkToFit="1"/>
    </xf>
    <xf numFmtId="49" fontId="67" fillId="0" borderId="21" xfId="0" applyNumberFormat="1" applyFont="1" applyFill="1" applyBorder="1" applyAlignment="1" applyProtection="1">
      <alignment horizontal="center" vertical="center" shrinkToFit="1"/>
    </xf>
    <xf numFmtId="49" fontId="51" fillId="5" borderId="110" xfId="0" applyNumberFormat="1" applyFont="1" applyFill="1" applyBorder="1" applyAlignment="1" applyProtection="1">
      <alignment horizontal="left" shrinkToFit="1"/>
      <protection locked="0"/>
    </xf>
    <xf numFmtId="49" fontId="51" fillId="8" borderId="111" xfId="0" applyNumberFormat="1" applyFont="1" applyFill="1" applyBorder="1" applyAlignment="1" applyProtection="1">
      <alignment horizontal="left" shrinkToFit="1"/>
      <protection locked="0"/>
    </xf>
    <xf numFmtId="49" fontId="51" fillId="8" borderId="112" xfId="0" applyNumberFormat="1" applyFont="1" applyFill="1" applyBorder="1" applyAlignment="1" applyProtection="1">
      <alignment horizontal="left" shrinkToFit="1"/>
      <protection locked="0"/>
    </xf>
    <xf numFmtId="49" fontId="51" fillId="5" borderId="104" xfId="0" applyNumberFormat="1" applyFont="1" applyFill="1" applyBorder="1" applyAlignment="1" applyProtection="1">
      <alignment horizontal="left" shrinkToFit="1"/>
      <protection locked="0"/>
    </xf>
    <xf numFmtId="49" fontId="51" fillId="8" borderId="105" xfId="0" applyNumberFormat="1" applyFont="1" applyFill="1" applyBorder="1" applyAlignment="1" applyProtection="1">
      <alignment horizontal="left" shrinkToFit="1"/>
      <protection locked="0"/>
    </xf>
    <xf numFmtId="49" fontId="51" fillId="8" borderId="106" xfId="0" applyNumberFormat="1" applyFont="1" applyFill="1" applyBorder="1" applyAlignment="1" applyProtection="1">
      <alignment horizontal="left" shrinkToFit="1"/>
      <protection locked="0"/>
    </xf>
    <xf numFmtId="49" fontId="51" fillId="5" borderId="107" xfId="0" applyNumberFormat="1" applyFont="1" applyFill="1" applyBorder="1" applyAlignment="1" applyProtection="1">
      <alignment horizontal="left" shrinkToFit="1"/>
      <protection locked="0"/>
    </xf>
    <xf numFmtId="49" fontId="51" fillId="8" borderId="108" xfId="0" applyNumberFormat="1" applyFont="1" applyFill="1" applyBorder="1" applyAlignment="1" applyProtection="1">
      <alignment horizontal="left" shrinkToFit="1"/>
      <protection locked="0"/>
    </xf>
    <xf numFmtId="49" fontId="51" fillId="8" borderId="109" xfId="0" applyNumberFormat="1" applyFont="1" applyFill="1" applyBorder="1" applyAlignment="1" applyProtection="1">
      <alignment horizontal="left" shrinkToFit="1"/>
      <protection locked="0"/>
    </xf>
    <xf numFmtId="165" fontId="120" fillId="0" borderId="27" xfId="0" applyNumberFormat="1" applyFont="1" applyFill="1" applyBorder="1" applyAlignment="1" applyProtection="1">
      <alignment horizontal="right" vertical="center" shrinkToFit="1"/>
    </xf>
    <xf numFmtId="165" fontId="28" fillId="0" borderId="27" xfId="0" applyNumberFormat="1" applyFont="1" applyFill="1" applyBorder="1" applyAlignment="1" applyProtection="1">
      <alignment horizontal="right" vertical="center" shrinkToFit="1"/>
    </xf>
    <xf numFmtId="4" fontId="28" fillId="0" borderId="27" xfId="0" applyNumberFormat="1" applyFont="1" applyFill="1" applyBorder="1" applyAlignment="1" applyProtection="1">
      <alignment horizontal="right" vertical="center" shrinkToFit="1"/>
    </xf>
    <xf numFmtId="2" fontId="28" fillId="5" borderId="27" xfId="0" applyNumberFormat="1" applyFont="1" applyFill="1" applyBorder="1" applyAlignment="1" applyProtection="1">
      <alignment vertical="center"/>
      <protection locked="0"/>
    </xf>
    <xf numFmtId="2" fontId="28" fillId="8" borderId="27" xfId="0" applyNumberFormat="1" applyFont="1" applyFill="1" applyBorder="1" applyAlignment="1" applyProtection="1">
      <alignment horizontal="right" vertical="center" shrinkToFit="1"/>
      <protection locked="0"/>
    </xf>
    <xf numFmtId="4" fontId="55" fillId="0" borderId="27" xfId="0" applyNumberFormat="1" applyFont="1" applyFill="1" applyBorder="1" applyAlignment="1" applyProtection="1">
      <alignment horizontal="right" vertical="center" shrinkToFit="1"/>
    </xf>
    <xf numFmtId="49" fontId="10" fillId="0" borderId="2" xfId="0" quotePrefix="1" applyNumberFormat="1" applyFont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37" xfId="0" applyBorder="1" applyAlignment="1" applyProtection="1">
      <alignment horizontal="left" vertical="top"/>
    </xf>
    <xf numFmtId="165" fontId="28" fillId="0" borderId="17" xfId="0" applyNumberFormat="1" applyFont="1" applyFill="1" applyBorder="1" applyAlignment="1" applyProtection="1">
      <alignment horizontal="right" vertical="center" shrinkToFit="1"/>
    </xf>
    <xf numFmtId="0" fontId="30" fillId="0" borderId="20" xfId="0" applyFont="1" applyFill="1" applyBorder="1" applyAlignment="1" applyProtection="1">
      <alignment horizontal="right" vertical="center" wrapText="1"/>
    </xf>
    <xf numFmtId="0" fontId="0" fillId="0" borderId="20" xfId="0" applyBorder="1" applyAlignment="1" applyProtection="1"/>
    <xf numFmtId="0" fontId="0" fillId="0" borderId="29" xfId="0" applyBorder="1" applyAlignment="1" applyProtection="1"/>
    <xf numFmtId="165" fontId="28" fillId="0" borderId="20" xfId="0" applyNumberFormat="1" applyFont="1" applyFill="1" applyBorder="1" applyAlignment="1" applyProtection="1">
      <alignment horizontal="right" vertical="center" shrinkToFit="1"/>
    </xf>
    <xf numFmtId="165" fontId="28" fillId="0" borderId="45" xfId="0" applyNumberFormat="1" applyFont="1" applyFill="1" applyBorder="1" applyAlignment="1" applyProtection="1">
      <alignment horizontal="right" vertical="center" shrinkToFit="1"/>
    </xf>
    <xf numFmtId="165" fontId="28" fillId="0" borderId="3" xfId="0" applyNumberFormat="1" applyFont="1" applyFill="1" applyBorder="1" applyAlignment="1" applyProtection="1">
      <alignment horizontal="right" vertical="center" shrinkToFit="1"/>
    </xf>
    <xf numFmtId="0" fontId="27" fillId="0" borderId="113" xfId="0" applyFont="1" applyFill="1" applyBorder="1" applyAlignment="1" applyProtection="1">
      <alignment horizontal="center" vertical="center"/>
    </xf>
    <xf numFmtId="0" fontId="27" fillId="0" borderId="92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43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67" fillId="0" borderId="26" xfId="0" applyFont="1" applyFill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7" fillId="0" borderId="21" xfId="0" applyFont="1" applyFill="1" applyBorder="1" applyAlignment="1" applyProtection="1">
      <alignment horizontal="center" vertical="center" wrapText="1"/>
    </xf>
    <xf numFmtId="0" fontId="27" fillId="0" borderId="113" xfId="0" applyFont="1" applyFill="1" applyBorder="1" applyAlignment="1" applyProtection="1">
      <alignment horizontal="center" vertical="center" textRotation="90" wrapText="1"/>
    </xf>
    <xf numFmtId="0" fontId="27" fillId="0" borderId="91" xfId="0" applyFont="1" applyFill="1" applyBorder="1" applyAlignment="1" applyProtection="1">
      <alignment horizontal="center" vertical="center" textRotation="90" wrapText="1"/>
    </xf>
    <xf numFmtId="0" fontId="27" fillId="0" borderId="92" xfId="0" applyFont="1" applyFill="1" applyBorder="1" applyAlignment="1" applyProtection="1">
      <alignment horizontal="center" vertical="center" textRotation="90" wrapText="1"/>
    </xf>
    <xf numFmtId="0" fontId="27" fillId="0" borderId="2" xfId="0" applyFont="1" applyFill="1" applyBorder="1" applyAlignment="1" applyProtection="1">
      <alignment horizontal="center" vertical="center" wrapText="1"/>
    </xf>
    <xf numFmtId="0" fontId="27" fillId="0" borderId="53" xfId="0" applyFont="1" applyFill="1" applyBorder="1" applyAlignment="1" applyProtection="1">
      <alignment horizontal="center" vertical="center" wrapText="1"/>
    </xf>
    <xf numFmtId="0" fontId="27" fillId="0" borderId="113" xfId="0" applyFont="1" applyFill="1" applyBorder="1" applyAlignment="1" applyProtection="1">
      <alignment horizontal="center" vertical="center" wrapText="1"/>
    </xf>
    <xf numFmtId="0" fontId="27" fillId="0" borderId="92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55" fillId="5" borderId="19" xfId="0" applyFont="1" applyFill="1" applyBorder="1" applyAlignment="1" applyProtection="1">
      <alignment horizontal="center" vertical="center"/>
      <protection locked="0"/>
    </xf>
    <xf numFmtId="0" fontId="55" fillId="8" borderId="29" xfId="0" applyFont="1" applyFill="1" applyBorder="1" applyAlignment="1" applyProtection="1">
      <alignment horizontal="center" vertical="center"/>
      <protection locked="0"/>
    </xf>
    <xf numFmtId="0" fontId="28" fillId="0" borderId="50" xfId="0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 applyProtection="1">
      <alignment horizontal="right" vertical="center" shrinkToFit="1"/>
    </xf>
    <xf numFmtId="0" fontId="28" fillId="0" borderId="54" xfId="0" applyFont="1" applyFill="1" applyBorder="1" applyAlignment="1" applyProtection="1">
      <alignment horizontal="right" vertical="center" shrinkToFit="1"/>
    </xf>
    <xf numFmtId="0" fontId="27" fillId="0" borderId="26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center" vertical="center"/>
    </xf>
    <xf numFmtId="0" fontId="13" fillId="7" borderId="5" xfId="2" applyFont="1" applyFill="1" applyBorder="1" applyAlignment="1" applyProtection="1">
      <alignment horizontal="center" vertical="center"/>
    </xf>
    <xf numFmtId="0" fontId="13" fillId="7" borderId="0" xfId="2" applyFont="1" applyFill="1" applyBorder="1" applyAlignment="1" applyProtection="1">
      <alignment horizontal="center" vertical="center"/>
    </xf>
    <xf numFmtId="0" fontId="13" fillId="7" borderId="7" xfId="2" applyFont="1" applyFill="1" applyBorder="1" applyAlignment="1" applyProtection="1">
      <alignment horizontal="center" vertical="center"/>
    </xf>
    <xf numFmtId="0" fontId="75" fillId="2" borderId="0" xfId="0" applyFont="1" applyFill="1" applyBorder="1" applyAlignment="1" applyProtection="1">
      <alignment horizontal="left" vertical="center"/>
    </xf>
    <xf numFmtId="0" fontId="75" fillId="2" borderId="43" xfId="0" applyFont="1" applyFill="1" applyBorder="1" applyAlignment="1" applyProtection="1">
      <alignment horizontal="left" vertical="center"/>
    </xf>
    <xf numFmtId="0" fontId="55" fillId="0" borderId="27" xfId="0" applyFont="1" applyFill="1" applyBorder="1" applyAlignment="1" applyProtection="1">
      <alignment horizontal="center" vertical="center"/>
    </xf>
    <xf numFmtId="0" fontId="55" fillId="0" borderId="21" xfId="0" applyFont="1" applyFill="1" applyBorder="1" applyAlignment="1" applyProtection="1">
      <alignment horizontal="center" vertical="center"/>
    </xf>
    <xf numFmtId="49" fontId="55" fillId="0" borderId="53" xfId="0" applyNumberFormat="1" applyFont="1" applyFill="1" applyBorder="1" applyAlignment="1" applyProtection="1">
      <alignment horizontal="center" vertical="center" wrapText="1"/>
    </xf>
    <xf numFmtId="49" fontId="55" fillId="0" borderId="9" xfId="0" applyNumberFormat="1" applyFont="1" applyFill="1" applyBorder="1" applyAlignment="1" applyProtection="1">
      <alignment horizontal="center" vertical="center" wrapText="1"/>
    </xf>
    <xf numFmtId="49" fontId="55" fillId="0" borderId="66" xfId="0" applyNumberFormat="1" applyFont="1" applyFill="1" applyBorder="1" applyAlignment="1" applyProtection="1">
      <alignment horizontal="center" vertical="center" wrapText="1"/>
    </xf>
    <xf numFmtId="49" fontId="52" fillId="0" borderId="51" xfId="0" applyNumberFormat="1" applyFont="1" applyFill="1" applyBorder="1" applyAlignment="1" applyProtection="1">
      <alignment horizontal="center" vertical="center" shrinkToFit="1"/>
    </xf>
    <xf numFmtId="49" fontId="52" fillId="0" borderId="9" xfId="0" applyNumberFormat="1" applyFont="1" applyFill="1" applyBorder="1" applyAlignment="1" applyProtection="1">
      <alignment horizontal="center" vertical="center" shrinkToFit="1"/>
    </xf>
    <xf numFmtId="49" fontId="52" fillId="0" borderId="22" xfId="0" applyNumberFormat="1" applyFont="1" applyFill="1" applyBorder="1" applyAlignment="1" applyProtection="1">
      <alignment horizontal="center" vertical="center" shrinkToFit="1"/>
    </xf>
    <xf numFmtId="0" fontId="6" fillId="7" borderId="114" xfId="2" applyFont="1" applyFill="1" applyBorder="1" applyAlignment="1" applyProtection="1">
      <alignment horizontal="center" vertical="center"/>
    </xf>
    <xf numFmtId="0" fontId="6" fillId="7" borderId="115" xfId="2" applyFont="1" applyFill="1" applyBorder="1" applyAlignment="1" applyProtection="1">
      <alignment horizontal="center" vertical="center"/>
    </xf>
    <xf numFmtId="0" fontId="6" fillId="7" borderId="116" xfId="2" applyFont="1" applyFill="1" applyBorder="1" applyAlignment="1" applyProtection="1">
      <alignment horizontal="center" vertical="center"/>
    </xf>
    <xf numFmtId="0" fontId="37" fillId="7" borderId="14" xfId="0" applyFont="1" applyFill="1" applyBorder="1" applyAlignment="1" applyProtection="1">
      <alignment horizontal="center" vertical="center" wrapText="1"/>
    </xf>
    <xf numFmtId="0" fontId="37" fillId="7" borderId="15" xfId="0" applyFont="1" applyFill="1" applyBorder="1" applyAlignment="1" applyProtection="1">
      <alignment horizontal="center" vertical="center" wrapText="1"/>
    </xf>
    <xf numFmtId="0" fontId="37" fillId="7" borderId="9" xfId="0" applyFont="1" applyFill="1" applyBorder="1" applyAlignment="1" applyProtection="1">
      <alignment horizontal="center" vertical="center" wrapText="1"/>
    </xf>
    <xf numFmtId="0" fontId="37" fillId="7" borderId="10" xfId="0" applyFont="1" applyFill="1" applyBorder="1" applyAlignment="1" applyProtection="1">
      <alignment horizontal="center" vertical="center" wrapText="1"/>
    </xf>
    <xf numFmtId="0" fontId="4" fillId="9" borderId="88" xfId="0" applyFont="1" applyFill="1" applyBorder="1" applyAlignment="1" applyProtection="1">
      <alignment horizontal="center" vertical="center"/>
    </xf>
    <xf numFmtId="0" fontId="4" fillId="9" borderId="45" xfId="0" applyFont="1" applyFill="1" applyBorder="1" applyAlignment="1" applyProtection="1">
      <alignment horizontal="center" vertical="center"/>
    </xf>
    <xf numFmtId="0" fontId="4" fillId="9" borderId="44" xfId="0" applyFont="1" applyFill="1" applyBorder="1" applyAlignment="1" applyProtection="1">
      <alignment horizontal="center" vertical="center"/>
    </xf>
    <xf numFmtId="0" fontId="37" fillId="7" borderId="13" xfId="0" applyFont="1" applyFill="1" applyBorder="1" applyAlignment="1" applyProtection="1">
      <alignment horizontal="center" vertical="center" wrapText="1"/>
    </xf>
    <xf numFmtId="0" fontId="37" fillId="7" borderId="8" xfId="0" applyFont="1" applyFill="1" applyBorder="1" applyAlignment="1" applyProtection="1">
      <alignment horizontal="center" vertical="center" wrapText="1"/>
    </xf>
    <xf numFmtId="49" fontId="55" fillId="5" borderId="53" xfId="0" applyNumberFormat="1" applyFont="1" applyFill="1" applyBorder="1" applyAlignment="1" applyProtection="1">
      <alignment horizontal="center" vertical="center" wrapText="1"/>
      <protection locked="0"/>
    </xf>
    <xf numFmtId="49" fontId="55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55" fillId="8" borderId="66" xfId="0" applyNumberFormat="1" applyFont="1" applyFill="1" applyBorder="1" applyAlignment="1" applyProtection="1">
      <alignment horizontal="center" vertical="center" wrapText="1"/>
      <protection locked="0"/>
    </xf>
    <xf numFmtId="49" fontId="52" fillId="5" borderId="51" xfId="0" applyNumberFormat="1" applyFont="1" applyFill="1" applyBorder="1" applyAlignment="1" applyProtection="1">
      <alignment horizontal="center" vertical="center" shrinkToFit="1"/>
      <protection locked="0"/>
    </xf>
    <xf numFmtId="49" fontId="52" fillId="8" borderId="9" xfId="0" applyNumberFormat="1" applyFont="1" applyFill="1" applyBorder="1" applyAlignment="1" applyProtection="1">
      <alignment horizontal="center" vertical="center" shrinkToFit="1"/>
      <protection locked="0"/>
    </xf>
    <xf numFmtId="49" fontId="52" fillId="8" borderId="22" xfId="0" applyNumberFormat="1" applyFont="1" applyFill="1" applyBorder="1" applyAlignment="1" applyProtection="1">
      <alignment horizontal="center" vertical="center" shrinkToFit="1"/>
      <protection locked="0"/>
    </xf>
    <xf numFmtId="164" fontId="110" fillId="0" borderId="27" xfId="1" applyNumberFormat="1" applyFont="1" applyFill="1" applyBorder="1" applyAlignment="1" applyProtection="1">
      <alignment horizontal="right" vertical="center" shrinkToFit="1"/>
    </xf>
    <xf numFmtId="164" fontId="55" fillId="0" borderId="27" xfId="1" applyNumberFormat="1" applyFont="1" applyFill="1" applyBorder="1" applyAlignment="1" applyProtection="1">
      <alignment horizontal="right" vertical="center" shrinkToFit="1"/>
    </xf>
    <xf numFmtId="164" fontId="28" fillId="0" borderId="27" xfId="1" applyNumberFormat="1" applyFont="1" applyFill="1" applyBorder="1" applyAlignment="1" applyProtection="1">
      <alignment horizontal="right" vertical="center" shrinkToFit="1"/>
    </xf>
    <xf numFmtId="164" fontId="28" fillId="0" borderId="45" xfId="1" applyNumberFormat="1" applyFont="1" applyFill="1" applyBorder="1" applyAlignment="1" applyProtection="1">
      <alignment horizontal="right" vertical="center" shrinkToFit="1"/>
    </xf>
    <xf numFmtId="164" fontId="28" fillId="0" borderId="17" xfId="1" quotePrefix="1" applyNumberFormat="1" applyFont="1" applyFill="1" applyBorder="1" applyAlignment="1" applyProtection="1">
      <alignment horizontal="right" vertical="center" shrinkToFit="1"/>
    </xf>
    <xf numFmtId="0" fontId="67" fillId="0" borderId="27" xfId="0" applyFont="1" applyFill="1" applyBorder="1" applyAlignment="1" applyProtection="1">
      <alignment horizontal="center" vertical="center"/>
    </xf>
    <xf numFmtId="0" fontId="67" fillId="0" borderId="21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horizontal="center" vertical="center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0" borderId="66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 wrapText="1"/>
    </xf>
    <xf numFmtId="0" fontId="27" fillId="0" borderId="49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66" xfId="0" applyFont="1" applyFill="1" applyBorder="1" applyAlignment="1" applyProtection="1">
      <alignment horizontal="center" vertical="center" wrapText="1"/>
    </xf>
    <xf numFmtId="164" fontId="28" fillId="0" borderId="20" xfId="1" applyNumberFormat="1" applyFont="1" applyFill="1" applyBorder="1" applyAlignment="1" applyProtection="1">
      <alignment horizontal="right" vertical="center" shrinkToFit="1"/>
    </xf>
    <xf numFmtId="164" fontId="28" fillId="0" borderId="17" xfId="1" applyNumberFormat="1" applyFont="1" applyFill="1" applyBorder="1" applyAlignment="1" applyProtection="1">
      <alignment horizontal="right" vertical="center" shrinkToFit="1"/>
    </xf>
    <xf numFmtId="0" fontId="47" fillId="5" borderId="20" xfId="2" applyFont="1" applyFill="1" applyBorder="1" applyAlignment="1" applyProtection="1">
      <alignment horizontal="left" vertical="center" wrapText="1"/>
      <protection locked="0"/>
    </xf>
    <xf numFmtId="0" fontId="47" fillId="0" borderId="20" xfId="2" applyFont="1" applyFill="1" applyBorder="1" applyAlignment="1" applyProtection="1">
      <alignment horizontal="left" vertical="center" wrapText="1"/>
      <protection locked="0"/>
    </xf>
    <xf numFmtId="0" fontId="47" fillId="0" borderId="29" xfId="2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textRotation="90" wrapText="1"/>
    </xf>
    <xf numFmtId="0" fontId="27" fillId="0" borderId="3" xfId="0" applyFont="1" applyFill="1" applyBorder="1" applyAlignment="1" applyProtection="1">
      <alignment horizontal="center" vertical="center" textRotation="90" wrapText="1"/>
    </xf>
    <xf numFmtId="0" fontId="27" fillId="0" borderId="6" xfId="0" applyFont="1" applyFill="1" applyBorder="1" applyAlignment="1" applyProtection="1">
      <alignment horizontal="center" vertical="center" textRotation="90" wrapText="1"/>
    </xf>
    <xf numFmtId="0" fontId="27" fillId="0" borderId="0" xfId="0" applyFont="1" applyFill="1" applyBorder="1" applyAlignment="1" applyProtection="1">
      <alignment horizontal="center" vertical="center" textRotation="90" wrapText="1"/>
    </xf>
    <xf numFmtId="0" fontId="27" fillId="0" borderId="53" xfId="0" applyFont="1" applyFill="1" applyBorder="1" applyAlignment="1" applyProtection="1">
      <alignment horizontal="center" vertical="center" textRotation="90" wrapText="1"/>
    </xf>
    <xf numFmtId="0" fontId="27" fillId="0" borderId="9" xfId="0" applyFont="1" applyFill="1" applyBorder="1" applyAlignment="1" applyProtection="1">
      <alignment horizontal="center" vertical="center" textRotation="90" wrapText="1"/>
    </xf>
    <xf numFmtId="0" fontId="27" fillId="0" borderId="49" xfId="0" applyFont="1" applyFill="1" applyBorder="1" applyAlignment="1" applyProtection="1">
      <alignment horizontal="center" vertical="center" textRotation="90" wrapText="1"/>
    </xf>
    <xf numFmtId="0" fontId="27" fillId="0" borderId="54" xfId="0" applyFont="1" applyFill="1" applyBorder="1" applyAlignment="1" applyProtection="1">
      <alignment horizontal="center" vertical="center" textRotation="90" wrapText="1"/>
    </xf>
    <xf numFmtId="0" fontId="27" fillId="0" borderId="66" xfId="0" applyFont="1" applyFill="1" applyBorder="1" applyAlignment="1" applyProtection="1">
      <alignment horizontal="center" vertical="center" textRotation="90" wrapText="1"/>
    </xf>
    <xf numFmtId="4" fontId="38" fillId="5" borderId="45" xfId="0" applyNumberFormat="1" applyFont="1" applyFill="1" applyBorder="1" applyAlignment="1" applyProtection="1">
      <alignment horizontal="right" shrinkToFit="1"/>
      <protection locked="0"/>
    </xf>
    <xf numFmtId="0" fontId="38" fillId="8" borderId="45" xfId="0" applyFont="1" applyFill="1" applyBorder="1" applyAlignment="1" applyProtection="1">
      <alignment horizontal="right" shrinkToFit="1"/>
      <protection locked="0"/>
    </xf>
    <xf numFmtId="4" fontId="33" fillId="0" borderId="27" xfId="0" applyNumberFormat="1" applyFont="1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4" fontId="38" fillId="5" borderId="20" xfId="0" applyNumberFormat="1" applyFont="1" applyFill="1" applyBorder="1" applyAlignment="1" applyProtection="1">
      <alignment horizontal="right" shrinkToFit="1"/>
      <protection locked="0"/>
    </xf>
    <xf numFmtId="0" fontId="38" fillId="8" borderId="20" xfId="0" applyFont="1" applyFill="1" applyBorder="1" applyAlignment="1" applyProtection="1">
      <alignment horizontal="right" shrinkToFit="1"/>
      <protection locked="0"/>
    </xf>
    <xf numFmtId="0" fontId="47" fillId="0" borderId="20" xfId="2" applyFont="1" applyFill="1" applyBorder="1" applyAlignment="1" applyProtection="1">
      <alignment horizontal="left" vertical="center" wrapText="1"/>
    </xf>
    <xf numFmtId="0" fontId="47" fillId="0" borderId="28" xfId="2" applyFont="1" applyFill="1" applyBorder="1" applyAlignment="1" applyProtection="1">
      <alignment horizontal="left" vertical="center" wrapText="1"/>
    </xf>
    <xf numFmtId="4" fontId="38" fillId="5" borderId="17" xfId="0" applyNumberFormat="1" applyFont="1" applyFill="1" applyBorder="1" applyAlignment="1" applyProtection="1">
      <alignment horizontal="right" shrinkToFit="1"/>
      <protection locked="0"/>
    </xf>
    <xf numFmtId="0" fontId="38" fillId="8" borderId="17" xfId="0" applyFont="1" applyFill="1" applyBorder="1" applyAlignment="1" applyProtection="1">
      <alignment horizontal="right" shrinkToFit="1"/>
      <protection locked="0"/>
    </xf>
    <xf numFmtId="0" fontId="19" fillId="5" borderId="53" xfId="0" applyFont="1" applyFill="1" applyBorder="1" applyAlignment="1" applyProtection="1">
      <alignment horizontal="center" vertical="center" shrinkToFit="1"/>
      <protection locked="0"/>
    </xf>
    <xf numFmtId="0" fontId="19" fillId="8" borderId="9" xfId="0" applyFont="1" applyFill="1" applyBorder="1" applyAlignment="1" applyProtection="1">
      <alignment horizontal="center" vertical="center" shrinkToFit="1"/>
      <protection locked="0"/>
    </xf>
    <xf numFmtId="0" fontId="19" fillId="8" borderId="66" xfId="0" applyFont="1" applyFill="1" applyBorder="1" applyAlignment="1" applyProtection="1">
      <alignment horizontal="center" vertical="center" shrinkToFit="1"/>
      <protection locked="0"/>
    </xf>
    <xf numFmtId="0" fontId="20" fillId="5" borderId="51" xfId="0" applyFont="1" applyFill="1" applyBorder="1" applyAlignment="1" applyProtection="1">
      <alignment horizontal="center" vertical="center" shrinkToFit="1"/>
      <protection locked="0"/>
    </xf>
    <xf numFmtId="0" fontId="20" fillId="8" borderId="9" xfId="0" applyFont="1" applyFill="1" applyBorder="1" applyAlignment="1" applyProtection="1">
      <alignment horizontal="center" vertical="center" shrinkToFit="1"/>
      <protection locked="0"/>
    </xf>
    <xf numFmtId="0" fontId="20" fillId="8" borderId="22" xfId="0" applyFont="1" applyFill="1" applyBorder="1" applyAlignment="1" applyProtection="1">
      <alignment horizontal="center" vertical="center" shrinkToFit="1"/>
      <protection locked="0"/>
    </xf>
    <xf numFmtId="0" fontId="47" fillId="0" borderId="17" xfId="2" applyFont="1" applyFill="1" applyBorder="1" applyAlignment="1" applyProtection="1">
      <alignment horizontal="left" vertical="center" wrapText="1"/>
    </xf>
    <xf numFmtId="0" fontId="47" fillId="0" borderId="52" xfId="2" applyFont="1" applyFill="1" applyBorder="1" applyAlignment="1" applyProtection="1">
      <alignment horizontal="left" vertical="center" wrapText="1"/>
    </xf>
    <xf numFmtId="0" fontId="47" fillId="0" borderId="29" xfId="2" applyFont="1" applyFill="1" applyBorder="1" applyAlignment="1" applyProtection="1">
      <alignment horizontal="left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37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47" fillId="0" borderId="45" xfId="2" applyFont="1" applyFill="1" applyBorder="1" applyAlignment="1" applyProtection="1">
      <alignment horizontal="left" vertical="center" wrapText="1"/>
    </xf>
    <xf numFmtId="0" fontId="47" fillId="0" borderId="30" xfId="2" applyFont="1" applyFill="1" applyBorder="1" applyAlignment="1" applyProtection="1">
      <alignment horizontal="left" vertical="center" wrapText="1"/>
    </xf>
    <xf numFmtId="0" fontId="37" fillId="0" borderId="13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37" fillId="0" borderId="8" xfId="0" applyFont="1" applyBorder="1" applyAlignment="1" applyProtection="1">
      <alignment horizontal="center" vertical="center" wrapText="1"/>
    </xf>
    <xf numFmtId="0" fontId="37" fillId="0" borderId="9" xfId="0" applyFont="1" applyBorder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vertical="center"/>
    </xf>
    <xf numFmtId="0" fontId="39" fillId="0" borderId="7" xfId="0" applyFont="1" applyBorder="1" applyAlignment="1" applyProtection="1">
      <alignment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0" fillId="0" borderId="7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horizontal="center" vertical="center"/>
    </xf>
    <xf numFmtId="0" fontId="17" fillId="2" borderId="13" xfId="2" applyFont="1" applyFill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28" fillId="0" borderId="23" xfId="1" quotePrefix="1" applyNumberFormat="1" applyFont="1" applyFill="1" applyBorder="1" applyAlignment="1" applyProtection="1">
      <alignment horizontal="left" vertical="center"/>
    </xf>
    <xf numFmtId="0" fontId="28" fillId="0" borderId="20" xfId="1" applyNumberFormat="1" applyFont="1" applyFill="1" applyBorder="1" applyAlignment="1" applyProtection="1">
      <alignment horizontal="left" vertical="center"/>
    </xf>
    <xf numFmtId="0" fontId="28" fillId="0" borderId="29" xfId="1" applyNumberFormat="1" applyFont="1" applyFill="1" applyBorder="1" applyAlignment="1" applyProtection="1">
      <alignment horizontal="left" vertical="center"/>
    </xf>
    <xf numFmtId="0" fontId="28" fillId="0" borderId="16" xfId="1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ill="1" applyBorder="1" applyAlignment="1" applyProtection="1">
      <alignment horizontal="left" vertical="center"/>
    </xf>
    <xf numFmtId="0" fontId="0" fillId="0" borderId="52" xfId="0" applyNumberFormat="1" applyFill="1" applyBorder="1" applyAlignment="1" applyProtection="1">
      <alignment horizontal="left" vertical="center"/>
    </xf>
    <xf numFmtId="0" fontId="0" fillId="0" borderId="20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28" fillId="0" borderId="24" xfId="1" quotePrefix="1" applyNumberFormat="1" applyFont="1" applyFill="1" applyBorder="1" applyAlignment="1" applyProtection="1">
      <alignment horizontal="left" vertical="center"/>
    </xf>
    <xf numFmtId="0" fontId="0" fillId="0" borderId="25" xfId="0" applyNumberFormat="1" applyFill="1" applyBorder="1" applyAlignment="1" applyProtection="1">
      <alignment horizontal="left" vertical="center"/>
    </xf>
    <xf numFmtId="0" fontId="0" fillId="0" borderId="62" xfId="0" applyNumberFormat="1" applyFill="1" applyBorder="1" applyAlignment="1" applyProtection="1">
      <alignment horizontal="left" vertical="center"/>
    </xf>
    <xf numFmtId="0" fontId="28" fillId="0" borderId="17" xfId="1" quotePrefix="1" applyNumberFormat="1" applyFont="1" applyFill="1" applyBorder="1" applyAlignment="1" applyProtection="1">
      <alignment horizontal="left" vertical="center"/>
    </xf>
    <xf numFmtId="0" fontId="28" fillId="0" borderId="52" xfId="1" quotePrefix="1" applyNumberFormat="1" applyFont="1" applyFill="1" applyBorder="1" applyAlignment="1" applyProtection="1">
      <alignment horizontal="left" vertical="center"/>
    </xf>
    <xf numFmtId="165" fontId="28" fillId="0" borderId="40" xfId="1" quotePrefix="1" applyNumberFormat="1" applyFont="1" applyFill="1" applyBorder="1" applyAlignment="1" applyProtection="1">
      <alignment horizontal="right" vertical="center"/>
    </xf>
    <xf numFmtId="165" fontId="28" fillId="0" borderId="17" xfId="1" quotePrefix="1" applyNumberFormat="1" applyFont="1" applyFill="1" applyBorder="1" applyAlignment="1" applyProtection="1">
      <alignment horizontal="right" vertical="center"/>
    </xf>
    <xf numFmtId="165" fontId="28" fillId="0" borderId="52" xfId="1" quotePrefix="1" applyNumberFormat="1" applyFont="1" applyFill="1" applyBorder="1" applyAlignment="1" applyProtection="1">
      <alignment horizontal="right" vertical="center"/>
    </xf>
    <xf numFmtId="170" fontId="28" fillId="0" borderId="40" xfId="1" quotePrefix="1" applyNumberFormat="1" applyFont="1" applyFill="1" applyBorder="1" applyAlignment="1" applyProtection="1">
      <alignment horizontal="right" vertical="center"/>
    </xf>
    <xf numFmtId="170" fontId="28" fillId="0" borderId="17" xfId="1" quotePrefix="1" applyNumberFormat="1" applyFont="1" applyFill="1" applyBorder="1" applyAlignment="1" applyProtection="1">
      <alignment horizontal="right" vertical="center"/>
    </xf>
    <xf numFmtId="170" fontId="28" fillId="0" borderId="36" xfId="1" quotePrefix="1" applyNumberFormat="1" applyFont="1" applyFill="1" applyBorder="1" applyAlignment="1" applyProtection="1">
      <alignment horizontal="right" vertical="center"/>
    </xf>
    <xf numFmtId="0" fontId="55" fillId="8" borderId="45" xfId="0" applyNumberFormat="1" applyFont="1" applyFill="1" applyBorder="1" applyAlignment="1" applyProtection="1">
      <alignment horizontal="center" shrinkToFit="1"/>
      <protection locked="0"/>
    </xf>
    <xf numFmtId="0" fontId="55" fillId="8" borderId="30" xfId="0" applyNumberFormat="1" applyFont="1" applyFill="1" applyBorder="1" applyAlignment="1" applyProtection="1">
      <alignment horizontal="center" shrinkToFit="1"/>
      <protection locked="0"/>
    </xf>
    <xf numFmtId="0" fontId="18" fillId="0" borderId="38" xfId="1" applyNumberFormat="1" applyFont="1" applyBorder="1" applyAlignment="1" applyProtection="1">
      <alignment horizontal="center" vertical="center" wrapText="1"/>
    </xf>
    <xf numFmtId="0" fontId="18" fillId="0" borderId="27" xfId="1" applyNumberFormat="1" applyFont="1" applyBorder="1" applyAlignment="1" applyProtection="1">
      <alignment horizontal="center" vertical="center" wrapText="1"/>
    </xf>
    <xf numFmtId="0" fontId="18" fillId="0" borderId="46" xfId="1" applyNumberFormat="1" applyFont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/>
    <xf numFmtId="0" fontId="0" fillId="0" borderId="62" xfId="0" applyNumberFormat="1" applyFill="1" applyBorder="1" applyAlignment="1" applyProtection="1"/>
    <xf numFmtId="0" fontId="0" fillId="0" borderId="53" xfId="0" applyNumberFormat="1" applyFill="1" applyBorder="1" applyAlignment="1" applyProtection="1"/>
    <xf numFmtId="0" fontId="0" fillId="0" borderId="9" xfId="0" applyNumberFormat="1" applyFill="1" applyBorder="1" applyAlignment="1" applyProtection="1"/>
    <xf numFmtId="0" fontId="0" fillId="0" borderId="66" xfId="0" applyNumberFormat="1" applyFill="1" applyBorder="1" applyAlignment="1" applyProtection="1"/>
    <xf numFmtId="43" fontId="55" fillId="0" borderId="2" xfId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/>
    <xf numFmtId="0" fontId="0" fillId="0" borderId="49" xfId="0" applyFill="1" applyBorder="1" applyAlignment="1" applyProtection="1"/>
    <xf numFmtId="0" fontId="0" fillId="0" borderId="53" xfId="0" applyFill="1" applyBorder="1" applyAlignment="1" applyProtection="1"/>
    <xf numFmtId="0" fontId="0" fillId="0" borderId="9" xfId="0" applyFill="1" applyBorder="1" applyAlignment="1" applyProtection="1"/>
    <xf numFmtId="0" fontId="0" fillId="0" borderId="66" xfId="0" applyFill="1" applyBorder="1" applyAlignment="1" applyProtection="1"/>
    <xf numFmtId="165" fontId="110" fillId="0" borderId="51" xfId="1" applyNumberFormat="1" applyFont="1" applyFill="1" applyBorder="1" applyAlignment="1" applyProtection="1">
      <alignment horizontal="right" vertical="center" shrinkToFit="1"/>
    </xf>
    <xf numFmtId="0" fontId="0" fillId="0" borderId="22" xfId="0" applyFill="1" applyBorder="1" applyAlignment="1" applyProtection="1"/>
    <xf numFmtId="0" fontId="0" fillId="0" borderId="25" xfId="0" applyFill="1" applyBorder="1" applyAlignment="1" applyProtection="1"/>
    <xf numFmtId="0" fontId="0" fillId="0" borderId="51" xfId="0" applyFill="1" applyBorder="1" applyAlignment="1" applyProtection="1"/>
    <xf numFmtId="0" fontId="0" fillId="0" borderId="62" xfId="0" applyFill="1" applyBorder="1" applyAlignment="1" applyProtection="1"/>
    <xf numFmtId="171" fontId="38" fillId="5" borderId="70" xfId="1" applyNumberFormat="1" applyFont="1" applyFill="1" applyBorder="1" applyAlignment="1" applyProtection="1">
      <alignment horizontal="center" vertical="center" shrinkToFit="1"/>
      <protection locked="0"/>
    </xf>
    <xf numFmtId="171" fontId="38" fillId="8" borderId="70" xfId="1" applyNumberFormat="1" applyFont="1" applyFill="1" applyBorder="1" applyAlignment="1" applyProtection="1">
      <alignment horizontal="center" vertical="center" shrinkToFit="1"/>
      <protection locked="0"/>
    </xf>
    <xf numFmtId="44" fontId="38" fillId="8" borderId="70" xfId="1" applyNumberFormat="1" applyFont="1" applyFill="1" applyBorder="1" applyAlignment="1" applyProtection="1">
      <alignment horizontal="right" vertical="center" shrinkToFit="1"/>
      <protection locked="0"/>
    </xf>
    <xf numFmtId="44" fontId="38" fillId="8" borderId="61" xfId="1" applyNumberFormat="1" applyFont="1" applyFill="1" applyBorder="1" applyAlignment="1" applyProtection="1">
      <alignment horizontal="right" vertical="center" shrinkToFit="1"/>
      <protection locked="0"/>
    </xf>
    <xf numFmtId="171" fontId="38" fillId="5" borderId="69" xfId="1" applyNumberFormat="1" applyFont="1" applyFill="1" applyBorder="1" applyAlignment="1" applyProtection="1">
      <alignment horizontal="center" vertical="center" shrinkToFit="1"/>
      <protection locked="0"/>
    </xf>
    <xf numFmtId="171" fontId="38" fillId="8" borderId="69" xfId="1" applyNumberFormat="1" applyFont="1" applyFill="1" applyBorder="1" applyAlignment="1" applyProtection="1">
      <alignment horizontal="center" vertical="center" shrinkToFit="1"/>
      <protection locked="0"/>
    </xf>
    <xf numFmtId="44" fontId="38" fillId="8" borderId="69" xfId="1" applyNumberFormat="1" applyFont="1" applyFill="1" applyBorder="1" applyAlignment="1" applyProtection="1">
      <alignment horizontal="right" vertical="center" shrinkToFit="1"/>
      <protection locked="0"/>
    </xf>
    <xf numFmtId="44" fontId="38" fillId="8" borderId="1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8" xfId="0" applyFont="1" applyFill="1" applyBorder="1" applyAlignment="1" applyProtection="1">
      <alignment horizontal="justify" vertical="center" wrapText="1"/>
    </xf>
    <xf numFmtId="0" fontId="0" fillId="0" borderId="48" xfId="0" applyBorder="1" applyProtection="1"/>
    <xf numFmtId="0" fontId="0" fillId="0" borderId="35" xfId="0" applyBorder="1" applyProtection="1"/>
    <xf numFmtId="0" fontId="22" fillId="6" borderId="0" xfId="1" applyNumberFormat="1" applyFont="1" applyFill="1" applyBorder="1" applyAlignment="1" applyProtection="1">
      <alignment horizontal="left" vertical="center"/>
    </xf>
    <xf numFmtId="0" fontId="1" fillId="11" borderId="95" xfId="0" applyFont="1" applyFill="1" applyBorder="1" applyAlignment="1" applyProtection="1">
      <alignment horizontal="left" vertical="center" shrinkToFit="1"/>
      <protection locked="0"/>
    </xf>
    <xf numFmtId="0" fontId="1" fillId="11" borderId="96" xfId="0" applyFont="1" applyFill="1" applyBorder="1" applyAlignment="1" applyProtection="1">
      <alignment horizontal="left" vertical="center" shrinkToFit="1"/>
      <protection locked="0"/>
    </xf>
    <xf numFmtId="0" fontId="1" fillId="11" borderId="98" xfId="0" applyFont="1" applyFill="1" applyBorder="1" applyAlignment="1" applyProtection="1">
      <alignment horizontal="left" vertical="center" shrinkToFit="1"/>
      <protection locked="0"/>
    </xf>
    <xf numFmtId="0" fontId="1" fillId="11" borderId="99" xfId="0" applyFont="1" applyFill="1" applyBorder="1" applyAlignment="1" applyProtection="1">
      <alignment horizontal="left" vertical="center" shrinkToFit="1"/>
      <protection locked="0"/>
    </xf>
    <xf numFmtId="171" fontId="38" fillId="5" borderId="74" xfId="1" applyNumberFormat="1" applyFont="1" applyFill="1" applyBorder="1" applyAlignment="1" applyProtection="1">
      <alignment horizontal="center" vertical="center" shrinkToFit="1"/>
      <protection locked="0"/>
    </xf>
    <xf numFmtId="171" fontId="38" fillId="8" borderId="74" xfId="1" applyNumberFormat="1" applyFont="1" applyFill="1" applyBorder="1" applyAlignment="1" applyProtection="1">
      <alignment horizontal="center" vertical="center" shrinkToFit="1"/>
      <protection locked="0"/>
    </xf>
    <xf numFmtId="44" fontId="38" fillId="8" borderId="74" xfId="1" applyNumberFormat="1" applyFont="1" applyFill="1" applyBorder="1" applyAlignment="1" applyProtection="1">
      <alignment horizontal="right" vertical="center" shrinkToFit="1"/>
      <protection locked="0"/>
    </xf>
    <xf numFmtId="44" fontId="38" fillId="8" borderId="41" xfId="1" applyNumberFormat="1" applyFont="1" applyFill="1" applyBorder="1" applyAlignment="1" applyProtection="1">
      <alignment horizontal="right" vertical="center" shrinkToFit="1"/>
      <protection locked="0"/>
    </xf>
    <xf numFmtId="0" fontId="4" fillId="11" borderId="98" xfId="0" applyFont="1" applyFill="1" applyBorder="1" applyAlignment="1" applyProtection="1">
      <alignment horizontal="left" vertical="center" shrinkToFit="1"/>
      <protection locked="0"/>
    </xf>
    <xf numFmtId="0" fontId="4" fillId="11" borderId="99" xfId="0" applyFont="1" applyFill="1" applyBorder="1" applyAlignment="1" applyProtection="1">
      <alignment horizontal="left" vertical="center" shrinkToFit="1"/>
      <protection locked="0"/>
    </xf>
    <xf numFmtId="0" fontId="1" fillId="11" borderId="102" xfId="0" applyFont="1" applyFill="1" applyBorder="1" applyAlignment="1" applyProtection="1">
      <alignment horizontal="left" vertical="center" shrinkToFit="1"/>
      <protection locked="0"/>
    </xf>
    <xf numFmtId="0" fontId="1" fillId="11" borderId="103" xfId="0" applyFont="1" applyFill="1" applyBorder="1" applyAlignment="1" applyProtection="1">
      <alignment horizontal="left" vertical="center" shrinkToFit="1"/>
      <protection locked="0"/>
    </xf>
    <xf numFmtId="0" fontId="4" fillId="5" borderId="124" xfId="0" applyFont="1" applyFill="1" applyBorder="1" applyAlignment="1" applyProtection="1">
      <alignment horizontal="left" vertical="center" shrinkToFit="1"/>
      <protection locked="0"/>
    </xf>
    <xf numFmtId="0" fontId="1" fillId="11" borderId="125" xfId="0" applyFont="1" applyFill="1" applyBorder="1" applyAlignment="1" applyProtection="1">
      <alignment horizontal="left" vertical="center" shrinkToFit="1"/>
      <protection locked="0"/>
    </xf>
    <xf numFmtId="0" fontId="1" fillId="11" borderId="126" xfId="0" applyFont="1" applyFill="1" applyBorder="1" applyAlignment="1" applyProtection="1">
      <alignment horizontal="left" vertical="center" shrinkToFi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52" xfId="0" applyFont="1" applyFill="1" applyBorder="1" applyAlignment="1" applyProtection="1">
      <alignment horizontal="center" vertical="center"/>
    </xf>
    <xf numFmtId="42" fontId="0" fillId="5" borderId="17" xfId="0" applyNumberFormat="1" applyFill="1" applyBorder="1" applyAlignment="1" applyProtection="1">
      <alignment horizontal="right" vertical="center" shrinkToFit="1"/>
      <protection locked="0"/>
    </xf>
    <xf numFmtId="42" fontId="9" fillId="11" borderId="17" xfId="4" applyNumberFormat="1" applyFont="1" applyFill="1" applyBorder="1" applyAlignment="1" applyProtection="1">
      <alignment horizontal="right" vertical="center" shrinkToFit="1"/>
      <protection locked="0"/>
    </xf>
    <xf numFmtId="42" fontId="9" fillId="11" borderId="36" xfId="4" applyNumberFormat="1" applyFont="1" applyFill="1" applyBorder="1" applyAlignment="1" applyProtection="1">
      <alignment horizontal="right" vertical="center" shrinkToFit="1"/>
      <protection locked="0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</xf>
    <xf numFmtId="42" fontId="0" fillId="5" borderId="20" xfId="0" applyNumberFormat="1" applyFill="1" applyBorder="1" applyAlignment="1" applyProtection="1">
      <alignment horizontal="right" vertical="center" shrinkToFit="1"/>
      <protection locked="0"/>
    </xf>
    <xf numFmtId="42" fontId="9" fillId="11" borderId="20" xfId="4" applyNumberFormat="1" applyFont="1" applyFill="1" applyBorder="1" applyAlignment="1" applyProtection="1">
      <alignment horizontal="right" vertical="center" shrinkToFit="1"/>
      <protection locked="0"/>
    </xf>
    <xf numFmtId="42" fontId="9" fillId="11" borderId="28" xfId="4" applyNumberFormat="1" applyFont="1" applyFill="1" applyBorder="1" applyAlignment="1" applyProtection="1">
      <alignment horizontal="right" vertical="center" shrinkToFit="1"/>
      <protection locked="0"/>
    </xf>
    <xf numFmtId="0" fontId="19" fillId="11" borderId="48" xfId="2" quotePrefix="1" applyFont="1" applyFill="1" applyBorder="1" applyAlignment="1" applyProtection="1">
      <alignment horizontal="center"/>
      <protection locked="0"/>
    </xf>
    <xf numFmtId="0" fontId="19" fillId="11" borderId="60" xfId="2" quotePrefix="1" applyFont="1" applyFill="1" applyBorder="1" applyAlignment="1" applyProtection="1">
      <alignment horizontal="center"/>
      <protection locked="0"/>
    </xf>
    <xf numFmtId="0" fontId="19" fillId="11" borderId="9" xfId="2" quotePrefix="1" applyFont="1" applyFill="1" applyBorder="1" applyAlignment="1" applyProtection="1">
      <alignment horizontal="center"/>
      <protection locked="0"/>
    </xf>
    <xf numFmtId="0" fontId="19" fillId="11" borderId="66" xfId="2" quotePrefix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justify" vertical="center" wrapText="1"/>
    </xf>
    <xf numFmtId="0" fontId="0" fillId="0" borderId="20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20" fillId="11" borderId="17" xfId="0" applyFont="1" applyFill="1" applyBorder="1" applyAlignment="1" applyProtection="1">
      <alignment horizontal="center"/>
      <protection locked="0"/>
    </xf>
    <xf numFmtId="0" fontId="20" fillId="11" borderId="52" xfId="0" applyFont="1" applyFill="1" applyBorder="1" applyAlignment="1" applyProtection="1">
      <alignment horizontal="center"/>
      <protection locked="0"/>
    </xf>
    <xf numFmtId="0" fontId="20" fillId="11" borderId="36" xfId="0" applyFont="1" applyFill="1" applyBorder="1" applyAlignment="1" applyProtection="1">
      <alignment horizontal="center"/>
      <protection locked="0"/>
    </xf>
    <xf numFmtId="0" fontId="25" fillId="0" borderId="53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20" fillId="11" borderId="9" xfId="0" applyFont="1" applyFill="1" applyBorder="1" applyAlignment="1" applyProtection="1">
      <alignment horizontal="center"/>
      <protection locked="0"/>
    </xf>
    <xf numFmtId="0" fontId="20" fillId="11" borderId="66" xfId="0" applyFont="1" applyFill="1" applyBorder="1" applyAlignment="1" applyProtection="1">
      <alignment horizontal="center"/>
      <protection locked="0"/>
    </xf>
    <xf numFmtId="0" fontId="19" fillId="5" borderId="9" xfId="0" applyFont="1" applyFill="1" applyBorder="1" applyAlignment="1" applyProtection="1">
      <alignment horizontal="center"/>
      <protection locked="0"/>
    </xf>
    <xf numFmtId="0" fontId="20" fillId="11" borderId="2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0" fillId="2" borderId="14" xfId="0" applyFont="1" applyFill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</xf>
    <xf numFmtId="0" fontId="21" fillId="0" borderId="45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</xf>
    <xf numFmtId="42" fontId="0" fillId="5" borderId="45" xfId="0" applyNumberFormat="1" applyFill="1" applyBorder="1" applyAlignment="1" applyProtection="1">
      <alignment horizontal="right" vertical="center" shrinkToFit="1"/>
      <protection locked="0"/>
    </xf>
    <xf numFmtId="42" fontId="9" fillId="11" borderId="45" xfId="4" applyNumberFormat="1" applyFont="1" applyFill="1" applyBorder="1" applyAlignment="1" applyProtection="1">
      <alignment horizontal="right" vertical="center" shrinkToFit="1"/>
      <protection locked="0"/>
    </xf>
    <xf numFmtId="42" fontId="9" fillId="11" borderId="44" xfId="4" applyNumberFormat="1" applyFont="1" applyFill="1" applyBorder="1" applyAlignment="1" applyProtection="1">
      <alignment horizontal="right" vertical="center" shrinkToFit="1"/>
      <protection locked="0"/>
    </xf>
    <xf numFmtId="0" fontId="95" fillId="2" borderId="14" xfId="0" applyFont="1" applyFill="1" applyBorder="1" applyAlignment="1" applyProtection="1">
      <alignment horizontal="center" vertical="center"/>
    </xf>
    <xf numFmtId="0" fontId="0" fillId="0" borderId="108" xfId="0" applyFill="1" applyBorder="1" applyAlignment="1" applyProtection="1">
      <alignment horizontal="left" shrinkToFit="1"/>
      <protection locked="0"/>
    </xf>
    <xf numFmtId="0" fontId="0" fillId="0" borderId="109" xfId="0" applyFill="1" applyBorder="1" applyAlignment="1" applyProtection="1">
      <alignment horizontal="left" shrinkToFit="1"/>
      <protection locked="0"/>
    </xf>
    <xf numFmtId="165" fontId="120" fillId="0" borderId="25" xfId="0" applyNumberFormat="1" applyFont="1" applyFill="1" applyBorder="1" applyAlignment="1" applyProtection="1">
      <alignment horizontal="right" vertical="center" shrinkToFit="1"/>
    </xf>
    <xf numFmtId="165" fontId="28" fillId="0" borderId="25" xfId="0" applyNumberFormat="1" applyFont="1" applyFill="1" applyBorder="1" applyAlignment="1" applyProtection="1">
      <alignment horizontal="right" vertical="center" shrinkToFit="1"/>
    </xf>
    <xf numFmtId="43" fontId="28" fillId="0" borderId="26" xfId="1" applyFont="1" applyBorder="1" applyAlignment="1" applyProtection="1">
      <alignment horizontal="left" vertical="center" wrapText="1"/>
    </xf>
    <xf numFmtId="43" fontId="28" fillId="0" borderId="27" xfId="1" applyFont="1" applyBorder="1" applyAlignment="1" applyProtection="1">
      <alignment horizontal="left" vertical="center" wrapText="1"/>
    </xf>
    <xf numFmtId="0" fontId="0" fillId="5" borderId="27" xfId="0" applyFill="1" applyBorder="1" applyAlignment="1" applyProtection="1">
      <alignment horizontal="right" vertical="center"/>
      <protection locked="0"/>
    </xf>
    <xf numFmtId="4" fontId="28" fillId="11" borderId="27" xfId="0" applyNumberFormat="1" applyFont="1" applyFill="1" applyBorder="1" applyAlignment="1" applyProtection="1">
      <alignment horizontal="right" vertical="center" shrinkToFit="1"/>
      <protection locked="0"/>
    </xf>
    <xf numFmtId="0" fontId="67" fillId="0" borderId="38" xfId="0" applyFont="1" applyFill="1" applyBorder="1" applyAlignment="1" applyProtection="1">
      <alignment horizontal="center" vertical="center"/>
    </xf>
    <xf numFmtId="165" fontId="55" fillId="0" borderId="26" xfId="1" applyNumberFormat="1" applyFont="1" applyFill="1" applyBorder="1" applyAlignment="1" applyProtection="1">
      <alignment horizontal="right" vertical="center" shrinkToFit="1"/>
    </xf>
    <xf numFmtId="165" fontId="55" fillId="0" borderId="21" xfId="1" applyNumberFormat="1" applyFont="1" applyFill="1" applyBorder="1" applyAlignment="1" applyProtection="1">
      <alignment horizontal="right" vertical="center" shrinkToFit="1"/>
    </xf>
    <xf numFmtId="165" fontId="55" fillId="0" borderId="27" xfId="0" applyNumberFormat="1" applyFont="1" applyFill="1" applyBorder="1" applyAlignment="1" applyProtection="1">
      <alignment horizontal="right" vertical="center"/>
    </xf>
    <xf numFmtId="0" fontId="27" fillId="0" borderId="17" xfId="0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/>
    </xf>
    <xf numFmtId="165" fontId="28" fillId="5" borderId="16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36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17" xfId="0" applyNumberFormat="1" applyFont="1" applyFill="1" applyBorder="1" applyAlignment="1" applyProtection="1">
      <alignment horizontal="right" vertical="center"/>
    </xf>
    <xf numFmtId="0" fontId="27" fillId="0" borderId="20" xfId="0" applyFont="1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/>
    </xf>
    <xf numFmtId="165" fontId="28" fillId="5" borderId="23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28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20" xfId="0" applyNumberFormat="1" applyFont="1" applyFill="1" applyBorder="1" applyAlignment="1" applyProtection="1">
      <alignment horizontal="right" vertical="center"/>
    </xf>
    <xf numFmtId="0" fontId="27" fillId="0" borderId="45" xfId="0" applyFont="1" applyFill="1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0" fontId="0" fillId="0" borderId="44" xfId="0" applyBorder="1" applyAlignment="1" applyProtection="1">
      <alignment horizontal="left" vertical="center"/>
    </xf>
    <xf numFmtId="165" fontId="28" fillId="5" borderId="24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34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45" xfId="0" applyNumberFormat="1" applyFont="1" applyFill="1" applyBorder="1" applyAlignment="1" applyProtection="1">
      <alignment horizontal="right" vertical="center"/>
    </xf>
    <xf numFmtId="49" fontId="10" fillId="0" borderId="2" xfId="0" quotePrefix="1" applyNumberFormat="1" applyFont="1" applyBorder="1" applyAlignment="1" applyProtection="1">
      <alignment horizontal="left" vertical="top" shrinkToFit="1"/>
    </xf>
    <xf numFmtId="0" fontId="0" fillId="0" borderId="3" xfId="0" applyBorder="1" applyAlignment="1" applyProtection="1">
      <alignment horizontal="left" vertical="top" shrinkToFit="1"/>
    </xf>
    <xf numFmtId="0" fontId="0" fillId="0" borderId="37" xfId="0" applyBorder="1" applyAlignment="1" applyProtection="1">
      <alignment horizontal="left" vertical="top" shrinkToFit="1"/>
    </xf>
    <xf numFmtId="43" fontId="28" fillId="0" borderId="2" xfId="1" applyFont="1" applyBorder="1" applyAlignment="1" applyProtection="1">
      <alignment horizontal="left" vertical="center" wrapText="1"/>
    </xf>
    <xf numFmtId="43" fontId="28" fillId="0" borderId="3" xfId="1" applyFont="1" applyBorder="1" applyAlignment="1" applyProtection="1">
      <alignment horizontal="left" vertical="center" wrapText="1"/>
    </xf>
    <xf numFmtId="165" fontId="120" fillId="0" borderId="20" xfId="0" applyNumberFormat="1" applyFont="1" applyFill="1" applyBorder="1" applyAlignment="1" applyProtection="1">
      <alignment horizontal="right" vertical="center" shrinkToFit="1"/>
    </xf>
    <xf numFmtId="0" fontId="55" fillId="0" borderId="29" xfId="0" applyFont="1" applyFill="1" applyBorder="1" applyAlignment="1" applyProtection="1">
      <alignment horizontal="center" vertical="center"/>
      <protection locked="0"/>
    </xf>
    <xf numFmtId="0" fontId="55" fillId="0" borderId="53" xfId="0" applyFont="1" applyFill="1" applyBorder="1" applyAlignment="1" applyProtection="1">
      <alignment horizontal="center" vertical="center" wrapText="1"/>
      <protection locked="0"/>
    </xf>
    <xf numFmtId="0" fontId="55" fillId="0" borderId="9" xfId="0" applyFont="1" applyFill="1" applyBorder="1" applyAlignment="1" applyProtection="1">
      <alignment horizontal="center" vertical="center" wrapText="1"/>
      <protection locked="0"/>
    </xf>
    <xf numFmtId="0" fontId="55" fillId="0" borderId="66" xfId="0" applyFont="1" applyFill="1" applyBorder="1" applyAlignment="1" applyProtection="1">
      <alignment horizontal="center" vertical="center" wrapText="1"/>
      <protection locked="0"/>
    </xf>
    <xf numFmtId="0" fontId="52" fillId="0" borderId="51" xfId="0" applyFont="1" applyFill="1" applyBorder="1" applyAlignment="1" applyProtection="1">
      <alignment horizontal="center" vertical="center" shrinkToFit="1"/>
      <protection locked="0"/>
    </xf>
    <xf numFmtId="0" fontId="52" fillId="0" borderId="9" xfId="0" applyFont="1" applyFill="1" applyBorder="1" applyAlignment="1" applyProtection="1">
      <alignment horizontal="center" vertical="center" shrinkToFit="1"/>
      <protection locked="0"/>
    </xf>
    <xf numFmtId="0" fontId="52" fillId="0" borderId="22" xfId="0" applyFont="1" applyFill="1" applyBorder="1" applyAlignment="1" applyProtection="1">
      <alignment horizontal="center" vertical="center" shrinkToFit="1"/>
      <protection locked="0"/>
    </xf>
    <xf numFmtId="49" fontId="51" fillId="5" borderId="53" xfId="0" applyNumberFormat="1" applyFont="1" applyFill="1" applyBorder="1" applyAlignment="1" applyProtection="1">
      <alignment horizontal="left" shrinkToFit="1"/>
      <protection locked="0"/>
    </xf>
    <xf numFmtId="0" fontId="0" fillId="0" borderId="9" xfId="0" applyFill="1" applyBorder="1" applyAlignment="1" applyProtection="1">
      <alignment horizontal="left" shrinkToFit="1"/>
      <protection locked="0"/>
    </xf>
    <xf numFmtId="0" fontId="0" fillId="0" borderId="22" xfId="0" applyFill="1" applyBorder="1" applyAlignment="1" applyProtection="1">
      <alignment horizontal="left" shrinkToFit="1"/>
      <protection locked="0"/>
    </xf>
    <xf numFmtId="0" fontId="27" fillId="0" borderId="37" xfId="0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 shrinkToFit="1"/>
    </xf>
    <xf numFmtId="0" fontId="5" fillId="0" borderId="21" xfId="0" applyNumberFormat="1" applyFont="1" applyFill="1" applyBorder="1" applyAlignment="1" applyProtection="1">
      <alignment horizontal="center" vertical="center" wrapText="1" shrinkToFit="1"/>
    </xf>
    <xf numFmtId="165" fontId="28" fillId="5" borderId="39" xfId="1" applyNumberFormat="1" applyFont="1" applyFill="1" applyBorder="1" applyAlignment="1" applyProtection="1">
      <alignment horizontal="right" vertical="center" shrinkToFit="1"/>
      <protection locked="0"/>
    </xf>
    <xf numFmtId="165" fontId="28" fillId="0" borderId="44" xfId="1" applyNumberFormat="1" applyFont="1" applyFill="1" applyBorder="1" applyAlignment="1" applyProtection="1">
      <alignment horizontal="right" vertical="center" shrinkToFit="1"/>
      <protection locked="0"/>
    </xf>
    <xf numFmtId="0" fontId="86" fillId="2" borderId="119" xfId="0" applyFont="1" applyFill="1" applyBorder="1" applyAlignment="1" applyProtection="1">
      <alignment horizontal="center" vertical="center" shrinkToFit="1"/>
    </xf>
    <xf numFmtId="0" fontId="55" fillId="5" borderId="53" xfId="0" applyFont="1" applyFill="1" applyBorder="1" applyAlignment="1" applyProtection="1">
      <alignment horizontal="center" vertical="center" wrapText="1"/>
      <protection locked="0"/>
    </xf>
    <xf numFmtId="0" fontId="55" fillId="8" borderId="9" xfId="0" applyFont="1" applyFill="1" applyBorder="1" applyAlignment="1" applyProtection="1">
      <alignment horizontal="center" vertical="center" wrapText="1"/>
      <protection locked="0"/>
    </xf>
    <xf numFmtId="0" fontId="55" fillId="8" borderId="66" xfId="0" applyFont="1" applyFill="1" applyBorder="1" applyAlignment="1" applyProtection="1">
      <alignment horizontal="center" vertical="center" wrapText="1"/>
      <protection locked="0"/>
    </xf>
    <xf numFmtId="0" fontId="52" fillId="5" borderId="51" xfId="0" applyFont="1" applyFill="1" applyBorder="1" applyAlignment="1" applyProtection="1">
      <alignment horizontal="center" vertical="center" shrinkToFit="1"/>
      <protection locked="0"/>
    </xf>
    <xf numFmtId="2" fontId="38" fillId="5" borderId="20" xfId="0" applyNumberFormat="1" applyFont="1" applyFill="1" applyBorder="1" applyAlignment="1" applyProtection="1">
      <alignment horizontal="right"/>
      <protection locked="0"/>
    </xf>
    <xf numFmtId="2" fontId="38" fillId="8" borderId="20" xfId="0" applyNumberFormat="1" applyFont="1" applyFill="1" applyBorder="1" applyAlignment="1" applyProtection="1">
      <alignment horizontal="right" shrinkToFit="1"/>
      <protection locked="0"/>
    </xf>
    <xf numFmtId="4" fontId="33" fillId="0" borderId="27" xfId="0" applyNumberFormat="1" applyFont="1" applyFill="1" applyBorder="1" applyAlignment="1" applyProtection="1">
      <alignment horizontal="right" shrinkToFit="1"/>
    </xf>
    <xf numFmtId="2" fontId="38" fillId="5" borderId="45" xfId="0" applyNumberFormat="1" applyFont="1" applyFill="1" applyBorder="1" applyAlignment="1" applyProtection="1">
      <alignment horizontal="right"/>
      <protection locked="0"/>
    </xf>
    <xf numFmtId="2" fontId="38" fillId="8" borderId="45" xfId="0" applyNumberFormat="1" applyFont="1" applyFill="1" applyBorder="1" applyAlignment="1" applyProtection="1">
      <alignment horizontal="righ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9" xfId="0" applyFont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39" xfId="0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</xf>
    <xf numFmtId="0" fontId="65" fillId="0" borderId="17" xfId="0" applyFont="1" applyBorder="1" applyAlignment="1" applyProtection="1">
      <alignment horizontal="left" vertical="center" wrapText="1"/>
    </xf>
    <xf numFmtId="0" fontId="65" fillId="0" borderId="5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8" fillId="0" borderId="3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0" fontId="38" fillId="0" borderId="43" xfId="0" applyFont="1" applyFill="1" applyBorder="1" applyAlignment="1" applyProtection="1">
      <alignment horizontal="center" vertical="center" wrapText="1"/>
    </xf>
    <xf numFmtId="0" fontId="38" fillId="0" borderId="53" xfId="0" applyFont="1" applyFill="1" applyBorder="1" applyAlignment="1" applyProtection="1">
      <alignment horizontal="center" vertical="center" wrapText="1"/>
    </xf>
    <xf numFmtId="0" fontId="38" fillId="0" borderId="9" xfId="0" applyFont="1" applyFill="1" applyBorder="1" applyAlignment="1" applyProtection="1">
      <alignment horizontal="center" vertical="center" wrapText="1"/>
    </xf>
    <xf numFmtId="0" fontId="38" fillId="0" borderId="22" xfId="0" applyFont="1" applyFill="1" applyBorder="1" applyAlignment="1" applyProtection="1">
      <alignment horizontal="center" vertical="center" wrapText="1"/>
    </xf>
    <xf numFmtId="0" fontId="47" fillId="5" borderId="45" xfId="2" applyFont="1" applyFill="1" applyBorder="1" applyAlignment="1" applyProtection="1">
      <alignment horizontal="left" vertical="center" wrapText="1"/>
      <protection locked="0"/>
    </xf>
    <xf numFmtId="0" fontId="47" fillId="0" borderId="45" xfId="2" applyFont="1" applyFill="1" applyBorder="1" applyAlignment="1" applyProtection="1">
      <alignment horizontal="left" vertical="center" wrapText="1"/>
      <protection locked="0"/>
    </xf>
    <xf numFmtId="0" fontId="47" fillId="0" borderId="30" xfId="2" applyFont="1" applyFill="1" applyBorder="1" applyAlignment="1" applyProtection="1">
      <alignment horizontal="left" vertical="center" wrapText="1"/>
      <protection locked="0"/>
    </xf>
    <xf numFmtId="0" fontId="121" fillId="0" borderId="20" xfId="0" applyFont="1" applyBorder="1" applyAlignment="1" applyProtection="1">
      <alignment horizontal="left" vertical="center" wrapText="1"/>
    </xf>
    <xf numFmtId="0" fontId="121" fillId="0" borderId="29" xfId="0" applyFont="1" applyBorder="1" applyAlignment="1" applyProtection="1">
      <alignment horizontal="left" vertical="center" wrapText="1"/>
    </xf>
    <xf numFmtId="2" fontId="38" fillId="5" borderId="17" xfId="0" applyNumberFormat="1" applyFont="1" applyFill="1" applyBorder="1" applyAlignment="1" applyProtection="1">
      <alignment horizontal="right"/>
      <protection locked="0"/>
    </xf>
    <xf numFmtId="2" fontId="38" fillId="8" borderId="17" xfId="0" applyNumberFormat="1" applyFont="1" applyFill="1" applyBorder="1" applyAlignment="1" applyProtection="1">
      <alignment horizontal="right" shrinkToFit="1"/>
      <protection locked="0"/>
    </xf>
    <xf numFmtId="0" fontId="21" fillId="0" borderId="91" xfId="0" applyFont="1" applyFill="1" applyBorder="1" applyAlignment="1" applyProtection="1">
      <alignment horizontal="center" vertical="center" textRotation="90"/>
    </xf>
    <xf numFmtId="0" fontId="21" fillId="0" borderId="92" xfId="0" applyFont="1" applyFill="1" applyBorder="1" applyAlignment="1" applyProtection="1">
      <alignment horizontal="center" vertical="center" textRotation="90"/>
    </xf>
    <xf numFmtId="0" fontId="5" fillId="0" borderId="59" xfId="0" applyFont="1" applyFill="1" applyBorder="1" applyAlignment="1" applyProtection="1">
      <alignment horizontal="center" vertical="center" textRotation="90" wrapText="1"/>
    </xf>
    <xf numFmtId="0" fontId="5" fillId="0" borderId="49" xfId="0" applyFont="1" applyFill="1" applyBorder="1" applyAlignment="1" applyProtection="1">
      <alignment horizontal="center" vertical="center" textRotation="90" wrapText="1"/>
    </xf>
    <xf numFmtId="0" fontId="5" fillId="0" borderId="50" xfId="0" applyFont="1" applyFill="1" applyBorder="1" applyAlignment="1" applyProtection="1">
      <alignment horizontal="center" vertical="center" textRotation="90" wrapText="1"/>
    </xf>
    <xf numFmtId="0" fontId="5" fillId="0" borderId="54" xfId="0" applyFont="1" applyFill="1" applyBorder="1" applyAlignment="1" applyProtection="1">
      <alignment horizontal="center" vertical="center" textRotation="90" wrapText="1"/>
    </xf>
    <xf numFmtId="0" fontId="5" fillId="0" borderId="51" xfId="0" applyFont="1" applyFill="1" applyBorder="1" applyAlignment="1" applyProtection="1">
      <alignment horizontal="center" vertical="center" textRotation="90" wrapText="1"/>
    </xf>
    <xf numFmtId="0" fontId="5" fillId="0" borderId="66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27" fillId="0" borderId="28" xfId="0" applyFont="1" applyFill="1" applyBorder="1" applyAlignment="1" applyProtection="1">
      <alignment horizontal="left" vertical="center" wrapText="1"/>
    </xf>
    <xf numFmtId="164" fontId="38" fillId="0" borderId="20" xfId="1" applyNumberFormat="1" applyFont="1" applyFill="1" applyBorder="1" applyAlignment="1" applyProtection="1">
      <alignment horizontal="right" shrinkToFit="1"/>
    </xf>
    <xf numFmtId="0" fontId="27" fillId="0" borderId="44" xfId="0" applyFont="1" applyFill="1" applyBorder="1" applyAlignment="1" applyProtection="1">
      <alignment horizontal="left" vertical="center" wrapText="1"/>
    </xf>
    <xf numFmtId="164" fontId="38" fillId="0" borderId="45" xfId="1" applyNumberFormat="1" applyFont="1" applyFill="1" applyBorder="1" applyAlignment="1" applyProtection="1">
      <alignment horizontal="right" shrinkToFit="1"/>
    </xf>
    <xf numFmtId="0" fontId="27" fillId="0" borderId="42" xfId="0" applyFont="1" applyFill="1" applyBorder="1" applyAlignment="1" applyProtection="1">
      <alignment horizontal="center" vertical="center" textRotation="90" wrapText="1"/>
    </xf>
    <xf numFmtId="0" fontId="27" fillId="0" borderId="62" xfId="0" applyFont="1" applyFill="1" applyBorder="1" applyAlignment="1" applyProtection="1">
      <alignment horizontal="center" vertical="center" textRotation="90" wrapText="1"/>
    </xf>
    <xf numFmtId="0" fontId="27" fillId="0" borderId="50" xfId="0" applyFont="1" applyFill="1" applyBorder="1" applyAlignment="1" applyProtection="1">
      <alignment horizontal="center" vertical="center" textRotation="90" wrapText="1"/>
    </xf>
    <xf numFmtId="0" fontId="27" fillId="0" borderId="51" xfId="0" applyFont="1" applyFill="1" applyBorder="1" applyAlignment="1" applyProtection="1">
      <alignment horizontal="center" vertical="center" textRotation="90" wrapText="1"/>
    </xf>
    <xf numFmtId="164" fontId="38" fillId="0" borderId="17" xfId="1" applyNumberFormat="1" applyFont="1" applyFill="1" applyBorder="1" applyAlignment="1" applyProtection="1">
      <alignment horizontal="right" shrinkToFit="1"/>
    </xf>
    <xf numFmtId="0" fontId="21" fillId="0" borderId="27" xfId="0" applyFont="1" applyFill="1" applyBorder="1" applyAlignment="1" applyProtection="1">
      <alignment horizontal="center" vertical="center"/>
    </xf>
    <xf numFmtId="164" fontId="19" fillId="0" borderId="27" xfId="1" applyNumberFormat="1" applyFont="1" applyFill="1" applyBorder="1" applyAlignment="1" applyProtection="1">
      <alignment horizontal="right" shrinkToFit="1"/>
    </xf>
    <xf numFmtId="0" fontId="1" fillId="0" borderId="89" xfId="0" applyFont="1" applyBorder="1" applyAlignment="1" applyProtection="1">
      <alignment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 wrapText="1"/>
    </xf>
    <xf numFmtId="0" fontId="28" fillId="0" borderId="59" xfId="0" applyFont="1" applyFill="1" applyBorder="1" applyAlignment="1" applyProtection="1">
      <alignment horizontal="center" vertical="center" wrapText="1"/>
    </xf>
    <xf numFmtId="0" fontId="28" fillId="0" borderId="50" xfId="0" applyFont="1" applyFill="1" applyBorder="1" applyAlignment="1" applyProtection="1">
      <alignment horizontal="center" vertical="center" wrapText="1"/>
    </xf>
    <xf numFmtId="0" fontId="28" fillId="0" borderId="54" xfId="0" applyFont="1" applyFill="1" applyBorder="1" applyAlignment="1" applyProtection="1">
      <alignment horizontal="center" vertical="center" wrapText="1"/>
    </xf>
    <xf numFmtId="0" fontId="18" fillId="0" borderId="59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horizontal="center" vertical="center" wrapText="1"/>
    </xf>
    <xf numFmtId="0" fontId="18" fillId="0" borderId="5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43" xfId="0" applyFont="1" applyFill="1" applyBorder="1" applyAlignment="1" applyProtection="1">
      <alignment horizontal="center" vertical="center" wrapText="1"/>
    </xf>
    <xf numFmtId="0" fontId="28" fillId="0" borderId="84" xfId="0" applyFont="1" applyFill="1" applyBorder="1" applyAlignment="1" applyProtection="1">
      <alignment horizontal="center" vertical="center" wrapText="1"/>
    </xf>
    <xf numFmtId="0" fontId="28" fillId="0" borderId="85" xfId="0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left" vertical="center" wrapText="1"/>
    </xf>
    <xf numFmtId="0" fontId="28" fillId="0" borderId="17" xfId="0" applyFont="1" applyFill="1" applyBorder="1" applyAlignment="1" applyProtection="1">
      <alignment horizontal="left" vertical="center" wrapText="1"/>
    </xf>
    <xf numFmtId="0" fontId="28" fillId="5" borderId="17" xfId="0" applyFont="1" applyFill="1" applyBorder="1" applyAlignment="1" applyProtection="1">
      <alignment horizontal="right" shrinkToFit="1"/>
      <protection locked="0"/>
    </xf>
    <xf numFmtId="4" fontId="28" fillId="8" borderId="17" xfId="1" applyNumberFormat="1" applyFont="1" applyFill="1" applyBorder="1" applyAlignment="1" applyProtection="1">
      <alignment horizontal="right" shrinkToFit="1"/>
      <protection locked="0"/>
    </xf>
    <xf numFmtId="44" fontId="120" fillId="4" borderId="17" xfId="4" applyFont="1" applyFill="1" applyBorder="1" applyAlignment="1" applyProtection="1">
      <alignment horizontal="right" shrinkToFit="1"/>
    </xf>
    <xf numFmtId="44" fontId="28" fillId="4" borderId="52" xfId="4" applyFont="1" applyFill="1" applyBorder="1" applyAlignment="1" applyProtection="1">
      <alignment horizontal="right" shrinkToFit="1"/>
    </xf>
    <xf numFmtId="44" fontId="28" fillId="0" borderId="3" xfId="1" applyNumberFormat="1" applyFont="1" applyFill="1" applyBorder="1" applyAlignment="1" applyProtection="1">
      <alignment horizontal="right" shrinkToFit="1"/>
    </xf>
    <xf numFmtId="44" fontId="28" fillId="0" borderId="37" xfId="1" applyNumberFormat="1" applyFont="1" applyFill="1" applyBorder="1" applyAlignment="1" applyProtection="1">
      <alignment horizontal="right" shrinkToFit="1"/>
    </xf>
    <xf numFmtId="0" fontId="28" fillId="0" borderId="67" xfId="0" applyFont="1" applyFill="1" applyBorder="1" applyAlignment="1" applyProtection="1">
      <alignment horizontal="left" vertical="center" wrapText="1"/>
    </xf>
    <xf numFmtId="0" fontId="28" fillId="0" borderId="69" xfId="0" applyFont="1" applyBorder="1" applyAlignment="1" applyProtection="1">
      <alignment horizontal="left" vertical="center"/>
    </xf>
    <xf numFmtId="0" fontId="28" fillId="0" borderId="19" xfId="0" applyFont="1" applyBorder="1" applyAlignment="1" applyProtection="1">
      <alignment horizontal="left" vertical="center"/>
    </xf>
    <xf numFmtId="164" fontId="28" fillId="5" borderId="20" xfId="0" applyNumberFormat="1" applyFont="1" applyFill="1" applyBorder="1" applyAlignment="1" applyProtection="1">
      <alignment horizontal="right" shrinkToFit="1"/>
      <protection locked="0"/>
    </xf>
    <xf numFmtId="164" fontId="28" fillId="8" borderId="20" xfId="1" applyNumberFormat="1" applyFont="1" applyFill="1" applyBorder="1" applyAlignment="1" applyProtection="1">
      <alignment horizontal="right" shrinkToFit="1"/>
      <protection locked="0"/>
    </xf>
    <xf numFmtId="44" fontId="120" fillId="4" borderId="20" xfId="4" applyFont="1" applyFill="1" applyBorder="1" applyAlignment="1" applyProtection="1">
      <alignment horizontal="right" shrinkToFit="1"/>
    </xf>
    <xf numFmtId="44" fontId="28" fillId="4" borderId="29" xfId="4" applyFont="1" applyFill="1" applyBorder="1" applyAlignment="1" applyProtection="1">
      <alignment horizontal="right" shrinkToFit="1"/>
    </xf>
    <xf numFmtId="44" fontId="28" fillId="0" borderId="25" xfId="1" applyNumberFormat="1" applyFont="1" applyFill="1" applyBorder="1" applyAlignment="1" applyProtection="1">
      <alignment horizontal="right" shrinkToFit="1"/>
    </xf>
    <xf numFmtId="44" fontId="28" fillId="0" borderId="34" xfId="1" applyNumberFormat="1" applyFont="1" applyFill="1" applyBorder="1" applyAlignment="1" applyProtection="1">
      <alignment horizontal="right" shrinkToFit="1"/>
    </xf>
    <xf numFmtId="0" fontId="28" fillId="5" borderId="20" xfId="0" applyFont="1" applyFill="1" applyBorder="1" applyAlignment="1" applyProtection="1">
      <alignment horizontal="right" shrinkToFit="1"/>
      <protection locked="0"/>
    </xf>
    <xf numFmtId="4" fontId="28" fillId="8" borderId="20" xfId="1" applyNumberFormat="1" applyFont="1" applyFill="1" applyBorder="1" applyAlignment="1" applyProtection="1">
      <alignment horizontal="right" shrinkToFit="1"/>
      <protection locked="0"/>
    </xf>
    <xf numFmtId="0" fontId="37" fillId="2" borderId="0" xfId="0" applyFont="1" applyFill="1" applyBorder="1" applyAlignment="1" applyProtection="1">
      <alignment horizontal="left" vertical="top" wrapText="1"/>
    </xf>
    <xf numFmtId="0" fontId="37" fillId="2" borderId="43" xfId="0" applyFont="1" applyFill="1" applyBorder="1" applyAlignment="1" applyProtection="1">
      <alignment horizontal="left" vertical="top" wrapText="1"/>
    </xf>
    <xf numFmtId="0" fontId="26" fillId="0" borderId="73" xfId="0" applyFont="1" applyFill="1" applyBorder="1" applyAlignment="1" applyProtection="1">
      <alignment horizontal="left" vertical="center" wrapText="1"/>
    </xf>
    <xf numFmtId="0" fontId="26" fillId="0" borderId="74" xfId="0" applyFont="1" applyBorder="1" applyAlignment="1" applyProtection="1">
      <alignment horizontal="left" vertical="center"/>
    </xf>
    <xf numFmtId="0" fontId="26" fillId="0" borderId="41" xfId="0" applyFont="1" applyBorder="1" applyAlignment="1" applyProtection="1">
      <alignment horizontal="left" vertical="center"/>
    </xf>
    <xf numFmtId="0" fontId="28" fillId="5" borderId="45" xfId="0" applyFont="1" applyFill="1" applyBorder="1" applyAlignment="1" applyProtection="1">
      <alignment horizontal="right" shrinkToFit="1"/>
      <protection locked="0"/>
    </xf>
    <xf numFmtId="4" fontId="28" fillId="8" borderId="45" xfId="1" applyNumberFormat="1" applyFont="1" applyFill="1" applyBorder="1" applyAlignment="1" applyProtection="1">
      <alignment horizontal="right" shrinkToFit="1"/>
      <protection locked="0"/>
    </xf>
    <xf numFmtId="44" fontId="120" fillId="4" borderId="45" xfId="4" applyFont="1" applyFill="1" applyBorder="1" applyAlignment="1" applyProtection="1">
      <alignment horizontal="right" shrinkToFit="1"/>
    </xf>
    <xf numFmtId="44" fontId="28" fillId="4" borderId="30" xfId="4" applyFont="1" applyFill="1" applyBorder="1" applyAlignment="1" applyProtection="1">
      <alignment horizontal="right" shrinkToFit="1"/>
    </xf>
    <xf numFmtId="44" fontId="28" fillId="0" borderId="45" xfId="1" applyNumberFormat="1" applyFont="1" applyFill="1" applyBorder="1" applyAlignment="1" applyProtection="1">
      <alignment horizontal="right" shrinkToFit="1"/>
    </xf>
    <xf numFmtId="44" fontId="28" fillId="0" borderId="44" xfId="1" applyNumberFormat="1" applyFont="1" applyFill="1" applyBorder="1" applyAlignment="1" applyProtection="1">
      <alignment horizontal="right" shrinkToFit="1"/>
    </xf>
    <xf numFmtId="0" fontId="90" fillId="2" borderId="27" xfId="0" applyFont="1" applyFill="1" applyBorder="1" applyAlignment="1" applyProtection="1">
      <alignment horizontal="center" vertical="center"/>
    </xf>
    <xf numFmtId="44" fontId="90" fillId="2" borderId="27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left" vertical="center" wrapText="1"/>
    </xf>
    <xf numFmtId="0" fontId="28" fillId="0" borderId="3" xfId="0" applyFont="1" applyBorder="1" applyAlignment="1" applyProtection="1">
      <alignment vertical="center" wrapText="1"/>
    </xf>
    <xf numFmtId="4" fontId="28" fillId="0" borderId="17" xfId="1" applyNumberFormat="1" applyFont="1" applyFill="1" applyBorder="1" applyAlignment="1" applyProtection="1">
      <alignment horizontal="right" shrinkToFit="1"/>
    </xf>
    <xf numFmtId="44" fontId="28" fillId="0" borderId="17" xfId="1" applyNumberFormat="1" applyFont="1" applyFill="1" applyBorder="1" applyAlignment="1" applyProtection="1">
      <alignment horizontal="right" shrinkToFit="1"/>
    </xf>
    <xf numFmtId="44" fontId="28" fillId="0" borderId="36" xfId="1" applyNumberFormat="1" applyFont="1" applyFill="1" applyBorder="1" applyAlignment="1" applyProtection="1">
      <alignment horizontal="right" shrinkToFit="1"/>
    </xf>
    <xf numFmtId="0" fontId="28" fillId="0" borderId="0" xfId="0" applyFont="1" applyBorder="1" applyAlignment="1" applyProtection="1">
      <alignment vertical="center" wrapText="1"/>
    </xf>
    <xf numFmtId="0" fontId="28" fillId="0" borderId="54" xfId="0" applyFont="1" applyBorder="1" applyAlignment="1" applyProtection="1">
      <alignment vertical="center" wrapText="1"/>
    </xf>
    <xf numFmtId="0" fontId="28" fillId="0" borderId="53" xfId="0" applyFont="1" applyBorder="1" applyAlignment="1" applyProtection="1">
      <alignment vertical="center" wrapText="1"/>
    </xf>
    <xf numFmtId="0" fontId="28" fillId="0" borderId="9" xfId="0" applyFont="1" applyBorder="1" applyAlignment="1" applyProtection="1">
      <alignment vertical="center" wrapText="1"/>
    </xf>
    <xf numFmtId="0" fontId="28" fillId="0" borderId="66" xfId="0" applyFont="1" applyBorder="1" applyAlignment="1" applyProtection="1">
      <alignment vertical="center" wrapText="1"/>
    </xf>
    <xf numFmtId="0" fontId="28" fillId="0" borderId="19" xfId="0" quotePrefix="1" applyFont="1" applyFill="1" applyBorder="1" applyAlignment="1" applyProtection="1">
      <alignment horizontal="left" vertical="center" wrapText="1"/>
    </xf>
    <xf numFmtId="0" fontId="28" fillId="0" borderId="20" xfId="0" quotePrefix="1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 applyProtection="1">
      <alignment horizontal="right" wrapText="1"/>
    </xf>
    <xf numFmtId="0" fontId="26" fillId="0" borderId="29" xfId="0" applyFont="1" applyFill="1" applyBorder="1" applyAlignment="1" applyProtection="1">
      <alignment horizontal="right" wrapText="1"/>
    </xf>
    <xf numFmtId="2" fontId="28" fillId="5" borderId="48" xfId="0" applyNumberFormat="1" applyFont="1" applyFill="1" applyBorder="1" applyAlignment="1" applyProtection="1">
      <alignment horizontal="right" shrinkToFit="1"/>
      <protection locked="0"/>
    </xf>
    <xf numFmtId="2" fontId="28" fillId="8" borderId="20" xfId="1" applyNumberFormat="1" applyFont="1" applyFill="1" applyBorder="1" applyAlignment="1" applyProtection="1">
      <alignment horizontal="right" shrinkToFit="1"/>
      <protection locked="0"/>
    </xf>
    <xf numFmtId="4" fontId="28" fillId="0" borderId="20" xfId="1" applyNumberFormat="1" applyFont="1" applyFill="1" applyBorder="1" applyAlignment="1" applyProtection="1">
      <alignment horizontal="right" shrinkToFit="1"/>
    </xf>
    <xf numFmtId="44" fontId="120" fillId="4" borderId="48" xfId="4" applyFont="1" applyFill="1" applyBorder="1" applyAlignment="1" applyProtection="1">
      <alignment horizontal="right" shrinkToFit="1"/>
    </xf>
    <xf numFmtId="44" fontId="28" fillId="4" borderId="60" xfId="4" applyFont="1" applyFill="1" applyBorder="1" applyAlignment="1" applyProtection="1">
      <alignment horizontal="right" shrinkToFit="1"/>
    </xf>
    <xf numFmtId="44" fontId="28" fillId="0" borderId="48" xfId="1" applyNumberFormat="1" applyFont="1" applyFill="1" applyBorder="1" applyAlignment="1" applyProtection="1">
      <alignment horizontal="right" shrinkToFit="1"/>
    </xf>
    <xf numFmtId="44" fontId="28" fillId="0" borderId="35" xfId="1" applyNumberFormat="1" applyFont="1" applyFill="1" applyBorder="1" applyAlignment="1" applyProtection="1">
      <alignment horizontal="right" shrinkToFit="1"/>
    </xf>
    <xf numFmtId="0" fontId="28" fillId="0" borderId="74" xfId="0" quotePrefix="1" applyFont="1" applyFill="1" applyBorder="1" applyAlignment="1" applyProtection="1">
      <alignment horizontal="left" vertical="center" wrapText="1"/>
    </xf>
    <xf numFmtId="0" fontId="28" fillId="0" borderId="74" xfId="0" applyFont="1" applyFill="1" applyBorder="1" applyAlignment="1" applyProtection="1">
      <alignment vertical="center" wrapText="1"/>
    </xf>
    <xf numFmtId="0" fontId="28" fillId="0" borderId="41" xfId="0" applyFont="1" applyFill="1" applyBorder="1" applyAlignment="1" applyProtection="1">
      <alignment vertical="center" wrapText="1"/>
    </xf>
    <xf numFmtId="2" fontId="28" fillId="5" borderId="45" xfId="0" applyNumberFormat="1" applyFont="1" applyFill="1" applyBorder="1" applyAlignment="1" applyProtection="1">
      <alignment horizontal="right" shrinkToFit="1"/>
      <protection locked="0"/>
    </xf>
    <xf numFmtId="2" fontId="28" fillId="8" borderId="45" xfId="1" applyNumberFormat="1" applyFont="1" applyFill="1" applyBorder="1" applyAlignment="1" applyProtection="1">
      <alignment horizontal="right" shrinkToFit="1"/>
      <protection locked="0"/>
    </xf>
    <xf numFmtId="0" fontId="28" fillId="0" borderId="3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2" fontId="28" fillId="8" borderId="48" xfId="1" applyNumberFormat="1" applyFont="1" applyFill="1" applyBorder="1" applyAlignment="1" applyProtection="1">
      <alignment horizontal="right" shrinkToFit="1"/>
      <protection locked="0"/>
    </xf>
    <xf numFmtId="0" fontId="57" fillId="2" borderId="0" xfId="0" applyFont="1" applyFill="1" applyBorder="1" applyAlignment="1" applyProtection="1">
      <alignment horizontal="left" vertical="center" wrapText="1"/>
    </xf>
    <xf numFmtId="0" fontId="28" fillId="0" borderId="16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 applyProtection="1">
      <alignment horizontal="center" vertical="center" wrapText="1"/>
    </xf>
    <xf numFmtId="0" fontId="18" fillId="0" borderId="51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45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center" vertical="center"/>
    </xf>
    <xf numFmtId="44" fontId="28" fillId="2" borderId="9" xfId="0" applyNumberFormat="1" applyFont="1" applyFill="1" applyBorder="1" applyAlignment="1" applyProtection="1">
      <alignment horizontal="center" vertical="center"/>
    </xf>
    <xf numFmtId="0" fontId="28" fillId="2" borderId="9" xfId="0" applyFont="1" applyFill="1" applyBorder="1" applyAlignment="1" applyProtection="1">
      <alignment horizontal="center" vertical="center"/>
    </xf>
    <xf numFmtId="0" fontId="28" fillId="2" borderId="22" xfId="0" applyFont="1" applyFill="1" applyBorder="1" applyAlignment="1" applyProtection="1">
      <alignment horizontal="center" vertical="center"/>
    </xf>
    <xf numFmtId="0" fontId="90" fillId="2" borderId="27" xfId="0" applyFont="1" applyFill="1" applyBorder="1" applyAlignment="1" applyProtection="1">
      <alignment horizontal="center" vertical="center" wrapText="1"/>
    </xf>
    <xf numFmtId="44" fontId="90" fillId="2" borderId="27" xfId="0" applyNumberFormat="1" applyFont="1" applyFill="1" applyBorder="1" applyAlignment="1" applyProtection="1">
      <alignment horizontal="center" vertical="center" wrapText="1"/>
    </xf>
    <xf numFmtId="2" fontId="28" fillId="5" borderId="17" xfId="0" applyNumberFormat="1" applyFont="1" applyFill="1" applyBorder="1" applyAlignment="1" applyProtection="1">
      <alignment horizontal="right" shrinkToFit="1"/>
      <protection locked="0"/>
    </xf>
    <xf numFmtId="2" fontId="28" fillId="8" borderId="17" xfId="1" applyNumberFormat="1" applyFont="1" applyFill="1" applyBorder="1" applyAlignment="1" applyProtection="1">
      <alignment horizontal="right" shrinkToFit="1"/>
      <protection locked="0"/>
    </xf>
    <xf numFmtId="167" fontId="120" fillId="4" borderId="17" xfId="3" applyNumberFormat="1" applyFont="1" applyFill="1" applyBorder="1" applyAlignment="1" applyProtection="1">
      <alignment horizontal="center" shrinkToFit="1"/>
    </xf>
    <xf numFmtId="167" fontId="28" fillId="4" borderId="52" xfId="3" applyNumberFormat="1" applyFont="1" applyFill="1" applyBorder="1" applyAlignment="1" applyProtection="1">
      <alignment horizontal="center" shrinkToFit="1"/>
    </xf>
    <xf numFmtId="44" fontId="28" fillId="0" borderId="17" xfId="4" applyFont="1" applyFill="1" applyBorder="1" applyAlignment="1" applyProtection="1">
      <alignment horizontal="right" shrinkToFit="1"/>
    </xf>
    <xf numFmtId="44" fontId="28" fillId="0" borderId="36" xfId="4" applyFont="1" applyFill="1" applyBorder="1" applyAlignment="1" applyProtection="1">
      <alignment horizontal="right" shrinkToFit="1"/>
    </xf>
    <xf numFmtId="0" fontId="28" fillId="0" borderId="53" xfId="0" applyFont="1" applyFill="1" applyBorder="1" applyAlignment="1" applyProtection="1">
      <alignment horizontal="left" vertical="center" wrapText="1"/>
    </xf>
    <xf numFmtId="0" fontId="28" fillId="0" borderId="9" xfId="0" applyFont="1" applyFill="1" applyBorder="1" applyAlignment="1" applyProtection="1">
      <alignment horizontal="left" vertical="center" wrapText="1"/>
    </xf>
    <xf numFmtId="167" fontId="120" fillId="4" borderId="45" xfId="3" applyNumberFormat="1" applyFont="1" applyFill="1" applyBorder="1" applyAlignment="1" applyProtection="1">
      <alignment horizontal="center" shrinkToFit="1"/>
    </xf>
    <xf numFmtId="167" fontId="28" fillId="4" borderId="30" xfId="3" applyNumberFormat="1" applyFont="1" applyFill="1" applyBorder="1" applyAlignment="1" applyProtection="1">
      <alignment horizontal="center" shrinkToFit="1"/>
    </xf>
    <xf numFmtId="44" fontId="28" fillId="0" borderId="45" xfId="4" applyFont="1" applyFill="1" applyBorder="1" applyAlignment="1" applyProtection="1">
      <alignment horizontal="right" shrinkToFit="1"/>
    </xf>
    <xf numFmtId="44" fontId="28" fillId="0" borderId="44" xfId="4" applyFont="1" applyFill="1" applyBorder="1" applyAlignment="1" applyProtection="1">
      <alignment horizontal="right" shrinkToFit="1"/>
    </xf>
    <xf numFmtId="0" fontId="90" fillId="2" borderId="100" xfId="0" applyFont="1" applyFill="1" applyBorder="1" applyAlignment="1" applyProtection="1">
      <alignment horizontal="center" vertical="center"/>
    </xf>
    <xf numFmtId="44" fontId="90" fillId="2" borderId="100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49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66" xfId="0" applyFont="1" applyFill="1" applyBorder="1" applyAlignment="1" applyProtection="1">
      <alignment horizontal="center" vertical="center" wrapText="1"/>
    </xf>
    <xf numFmtId="0" fontId="26" fillId="0" borderId="51" xfId="0" applyFont="1" applyFill="1" applyBorder="1" applyAlignment="1" applyProtection="1">
      <alignment horizontal="center" vertical="center" wrapText="1"/>
    </xf>
    <xf numFmtId="0" fontId="30" fillId="0" borderId="59" xfId="0" applyFont="1" applyFill="1" applyBorder="1" applyAlignment="1" applyProtection="1">
      <alignment horizontal="center" vertical="center" wrapText="1"/>
    </xf>
    <xf numFmtId="0" fontId="30" fillId="0" borderId="3" xfId="0" applyFont="1" applyBorder="1" applyProtection="1"/>
    <xf numFmtId="0" fontId="30" fillId="0" borderId="49" xfId="0" applyFont="1" applyBorder="1" applyProtection="1"/>
    <xf numFmtId="0" fontId="30" fillId="0" borderId="51" xfId="0" applyFont="1" applyBorder="1" applyProtection="1"/>
    <xf numFmtId="0" fontId="30" fillId="0" borderId="9" xfId="0" applyFont="1" applyBorder="1" applyProtection="1"/>
    <xf numFmtId="0" fontId="30" fillId="0" borderId="66" xfId="0" applyFont="1" applyBorder="1" applyProtection="1"/>
    <xf numFmtId="0" fontId="32" fillId="0" borderId="59" xfId="0" applyFont="1" applyFill="1" applyBorder="1" applyAlignment="1" applyProtection="1">
      <alignment horizontal="center" vertical="center" wrapText="1"/>
    </xf>
    <xf numFmtId="0" fontId="32" fillId="0" borderId="51" xfId="0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27" fillId="0" borderId="84" xfId="0" applyFont="1" applyBorder="1" applyAlignment="1" applyProtection="1">
      <alignment horizontal="center" vertical="center" textRotation="90" wrapText="1" shrinkToFit="1"/>
    </xf>
    <xf numFmtId="0" fontId="27" fillId="0" borderId="91" xfId="0" applyFont="1" applyBorder="1" applyAlignment="1" applyProtection="1">
      <alignment horizontal="center" vertical="center" textRotation="90" wrapText="1" shrinkToFit="1"/>
    </xf>
    <xf numFmtId="43" fontId="28" fillId="0" borderId="19" xfId="1" applyFont="1" applyFill="1" applyBorder="1" applyAlignment="1" applyProtection="1">
      <alignment horizontal="right" vertical="center" wrapText="1"/>
    </xf>
    <xf numFmtId="43" fontId="28" fillId="0" borderId="20" xfId="1" applyFont="1" applyFill="1" applyBorder="1" applyAlignment="1" applyProtection="1">
      <alignment horizontal="right" vertical="center" wrapText="1"/>
    </xf>
    <xf numFmtId="44" fontId="8" fillId="5" borderId="69" xfId="4" applyFont="1" applyFill="1" applyBorder="1" applyAlignment="1" applyProtection="1">
      <alignment horizontal="right" vertical="center" shrinkToFit="1"/>
      <protection locked="0"/>
    </xf>
    <xf numFmtId="0" fontId="8" fillId="8" borderId="69" xfId="0" applyFont="1" applyFill="1" applyBorder="1" applyAlignment="1" applyProtection="1">
      <alignment horizontal="right" vertical="center" shrinkToFit="1"/>
      <protection locked="0"/>
    </xf>
    <xf numFmtId="44" fontId="8" fillId="0" borderId="19" xfId="4" quotePrefix="1" applyFont="1" applyFill="1" applyBorder="1" applyAlignment="1" applyProtection="1">
      <alignment horizontal="right" vertical="center" shrinkToFit="1"/>
    </xf>
    <xf numFmtId="0" fontId="8" fillId="0" borderId="20" xfId="0" applyFont="1" applyFill="1" applyBorder="1" applyAlignment="1" applyProtection="1">
      <alignment horizontal="right" vertical="center" shrinkToFit="1"/>
    </xf>
    <xf numFmtId="0" fontId="8" fillId="0" borderId="29" xfId="0" applyFont="1" applyFill="1" applyBorder="1" applyAlignment="1" applyProtection="1">
      <alignment horizontal="right" vertical="center" shrinkToFit="1"/>
    </xf>
    <xf numFmtId="43" fontId="28" fillId="0" borderId="16" xfId="1" applyFont="1" applyFill="1" applyBorder="1" applyAlignment="1" applyProtection="1">
      <alignment horizontal="left" vertical="center" wrapText="1"/>
    </xf>
    <xf numFmtId="43" fontId="28" fillId="0" borderId="17" xfId="1" applyFont="1" applyFill="1" applyBorder="1" applyAlignment="1" applyProtection="1">
      <alignment horizontal="left" vertical="center" wrapText="1"/>
    </xf>
    <xf numFmtId="43" fontId="28" fillId="0" borderId="52" xfId="1" applyFont="1" applyFill="1" applyBorder="1" applyAlignment="1" applyProtection="1">
      <alignment horizontal="left" vertical="center" wrapText="1"/>
    </xf>
    <xf numFmtId="44" fontId="8" fillId="5" borderId="59" xfId="4" applyFont="1" applyFill="1" applyBorder="1" applyAlignment="1" applyProtection="1">
      <alignment horizontal="right" vertical="center" shrinkToFit="1"/>
      <protection locked="0"/>
    </xf>
    <xf numFmtId="0" fontId="8" fillId="8" borderId="3" xfId="0" applyFont="1" applyFill="1" applyBorder="1" applyAlignment="1" applyProtection="1">
      <alignment horizontal="right" vertical="center" shrinkToFit="1"/>
      <protection locked="0"/>
    </xf>
    <xf numFmtId="0" fontId="8" fillId="8" borderId="49" xfId="0" applyFont="1" applyFill="1" applyBorder="1" applyAlignment="1" applyProtection="1">
      <alignment horizontal="right" vertical="center" shrinkToFit="1"/>
      <protection locked="0"/>
    </xf>
    <xf numFmtId="44" fontId="8" fillId="0" borderId="40" xfId="4" quotePrefix="1" applyFont="1" applyFill="1" applyBorder="1" applyAlignment="1" applyProtection="1">
      <alignment horizontal="right" vertical="center" shrinkToFit="1"/>
    </xf>
    <xf numFmtId="0" fontId="8" fillId="0" borderId="17" xfId="0" applyFont="1" applyFill="1" applyBorder="1" applyAlignment="1" applyProtection="1">
      <alignment horizontal="right" vertical="center" shrinkToFit="1"/>
    </xf>
    <xf numFmtId="0" fontId="8" fillId="0" borderId="52" xfId="0" applyFont="1" applyFill="1" applyBorder="1" applyAlignment="1" applyProtection="1">
      <alignment horizontal="right" vertical="center" shrinkToFit="1"/>
    </xf>
    <xf numFmtId="0" fontId="8" fillId="5" borderId="59" xfId="0" applyFont="1" applyFill="1" applyBorder="1" applyAlignment="1" applyProtection="1">
      <alignment horizontal="center" vertical="center" shrinkToFit="1"/>
      <protection locked="0"/>
    </xf>
    <xf numFmtId="0" fontId="8" fillId="8" borderId="3" xfId="0" applyFont="1" applyFill="1" applyBorder="1" applyAlignment="1" applyProtection="1">
      <alignment horizontal="center" vertical="center" shrinkToFit="1"/>
      <protection locked="0"/>
    </xf>
    <xf numFmtId="0" fontId="8" fillId="8" borderId="49" xfId="0" applyFont="1" applyFill="1" applyBorder="1" applyAlignment="1" applyProtection="1">
      <alignment horizontal="center" vertical="center" shrinkToFit="1"/>
      <protection locked="0"/>
    </xf>
    <xf numFmtId="44" fontId="8" fillId="0" borderId="17" xfId="4" applyFont="1" applyFill="1" applyBorder="1" applyAlignment="1" applyProtection="1">
      <alignment horizontal="right" vertical="center" shrinkToFit="1"/>
    </xf>
    <xf numFmtId="0" fontId="0" fillId="0" borderId="17" xfId="0" applyFill="1" applyBorder="1" applyAlignment="1">
      <alignment horizontal="right" vertical="center" shrinkToFit="1"/>
    </xf>
    <xf numFmtId="0" fontId="0" fillId="0" borderId="36" xfId="0" applyFill="1" applyBorder="1" applyAlignment="1">
      <alignment horizontal="right" vertical="center" shrinkToFi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49" xfId="0" applyFont="1" applyFill="1" applyBorder="1" applyAlignment="1" applyProtection="1">
      <alignment horizontal="center" vertical="center" wrapText="1"/>
    </xf>
    <xf numFmtId="0" fontId="8" fillId="5" borderId="69" xfId="0" applyFont="1" applyFill="1" applyBorder="1" applyAlignment="1" applyProtection="1">
      <alignment horizontal="center" vertical="center" shrinkToFit="1"/>
      <protection locked="0"/>
    </xf>
    <xf numFmtId="0" fontId="8" fillId="8" borderId="69" xfId="0" applyFont="1" applyFill="1" applyBorder="1" applyAlignment="1" applyProtection="1">
      <alignment horizontal="center" vertical="center" shrinkToFit="1"/>
      <protection locked="0"/>
    </xf>
    <xf numFmtId="44" fontId="8" fillId="0" borderId="20" xfId="4" applyFont="1" applyFill="1" applyBorder="1" applyAlignment="1" applyProtection="1">
      <alignment horizontal="right" vertical="center" shrinkToFit="1"/>
    </xf>
    <xf numFmtId="0" fontId="0" fillId="0" borderId="20" xfId="0" applyFill="1" applyBorder="1" applyAlignment="1">
      <alignment horizontal="right" vertical="center" shrinkToFit="1"/>
    </xf>
    <xf numFmtId="0" fontId="0" fillId="0" borderId="28" xfId="0" applyFill="1" applyBorder="1" applyAlignment="1">
      <alignment horizontal="right" vertical="center" shrinkToFit="1"/>
    </xf>
    <xf numFmtId="44" fontId="8" fillId="0" borderId="45" xfId="4" applyFont="1" applyFill="1" applyBorder="1" applyAlignment="1" applyProtection="1">
      <alignment horizontal="right" vertical="center" shrinkToFit="1"/>
    </xf>
    <xf numFmtId="0" fontId="0" fillId="0" borderId="45" xfId="0" applyFill="1" applyBorder="1" applyAlignment="1">
      <alignment horizontal="right" vertical="center" shrinkToFit="1"/>
    </xf>
    <xf numFmtId="0" fontId="0" fillId="0" borderId="44" xfId="0" applyFill="1" applyBorder="1" applyAlignment="1">
      <alignment horizontal="right" vertical="center" shrinkToFit="1"/>
    </xf>
    <xf numFmtId="43" fontId="54" fillId="0" borderId="26" xfId="1" applyFont="1" applyFill="1" applyBorder="1" applyAlignment="1" applyProtection="1">
      <alignment horizontal="center" vertical="center" wrapText="1"/>
    </xf>
    <xf numFmtId="43" fontId="54" fillId="0" borderId="27" xfId="1" applyFont="1" applyFill="1" applyBorder="1" applyAlignment="1" applyProtection="1">
      <alignment horizontal="center" vertical="center" wrapText="1"/>
    </xf>
    <xf numFmtId="0" fontId="55" fillId="0" borderId="27" xfId="1" applyNumberFormat="1" applyFont="1" applyFill="1" applyBorder="1" applyAlignment="1" applyProtection="1">
      <alignment horizontal="right" vertical="center"/>
    </xf>
    <xf numFmtId="0" fontId="102" fillId="0" borderId="27" xfId="0" applyFont="1" applyFill="1" applyBorder="1" applyAlignment="1" applyProtection="1">
      <alignment horizontal="center" vertical="center" wrapText="1"/>
    </xf>
    <xf numFmtId="0" fontId="102" fillId="0" borderId="46" xfId="0" applyFont="1" applyFill="1" applyBorder="1" applyAlignment="1" applyProtection="1">
      <alignment horizontal="center" vertical="center" wrapText="1"/>
    </xf>
    <xf numFmtId="44" fontId="111" fillId="0" borderId="27" xfId="4" applyFont="1" applyFill="1" applyBorder="1" applyAlignment="1" applyProtection="1">
      <alignment horizontal="center" vertical="center" shrinkToFit="1"/>
    </xf>
    <xf numFmtId="44" fontId="19" fillId="0" borderId="27" xfId="4" applyFont="1" applyFill="1" applyBorder="1" applyAlignment="1" applyProtection="1">
      <alignment horizontal="center" vertical="center" shrinkToFit="1"/>
    </xf>
    <xf numFmtId="44" fontId="19" fillId="0" borderId="21" xfId="4" applyFont="1" applyFill="1" applyBorder="1" applyAlignment="1" applyProtection="1">
      <alignment horizontal="center" vertical="center" shrinkToFit="1"/>
    </xf>
    <xf numFmtId="43" fontId="28" fillId="0" borderId="41" xfId="1" applyFont="1" applyFill="1" applyBorder="1" applyAlignment="1" applyProtection="1">
      <alignment horizontal="right" vertical="center" wrapText="1"/>
    </xf>
    <xf numFmtId="43" fontId="28" fillId="0" borderId="45" xfId="1" applyFont="1" applyFill="1" applyBorder="1" applyAlignment="1" applyProtection="1">
      <alignment horizontal="right" vertical="center" wrapText="1"/>
    </xf>
    <xf numFmtId="44" fontId="8" fillId="5" borderId="74" xfId="4" applyFont="1" applyFill="1" applyBorder="1" applyAlignment="1" applyProtection="1">
      <alignment horizontal="right" vertical="center" shrinkToFit="1"/>
      <protection locked="0"/>
    </xf>
    <xf numFmtId="0" fontId="8" fillId="8" borderId="74" xfId="0" applyFont="1" applyFill="1" applyBorder="1" applyAlignment="1" applyProtection="1">
      <alignment horizontal="right" vertical="center" shrinkToFit="1"/>
      <protection locked="0"/>
    </xf>
    <xf numFmtId="44" fontId="8" fillId="0" borderId="41" xfId="4" quotePrefix="1" applyFont="1" applyFill="1" applyBorder="1" applyAlignment="1" applyProtection="1">
      <alignment horizontal="right" vertical="center" shrinkToFit="1"/>
    </xf>
    <xf numFmtId="0" fontId="8" fillId="0" borderId="45" xfId="0" applyFont="1" applyFill="1" applyBorder="1" applyAlignment="1" applyProtection="1">
      <alignment horizontal="right" vertical="center" shrinkToFit="1"/>
    </xf>
    <xf numFmtId="0" fontId="8" fillId="0" borderId="30" xfId="0" applyFont="1" applyFill="1" applyBorder="1" applyAlignment="1" applyProtection="1">
      <alignment horizontal="right" vertical="center" shrinkToFit="1"/>
    </xf>
    <xf numFmtId="0" fontId="8" fillId="5" borderId="74" xfId="0" applyFont="1" applyFill="1" applyBorder="1" applyAlignment="1" applyProtection="1">
      <alignment horizontal="center" vertical="center" shrinkToFit="1"/>
      <protection locked="0"/>
    </xf>
    <xf numFmtId="0" fontId="8" fillId="8" borderId="74" xfId="0" applyFont="1" applyFill="1" applyBorder="1" applyAlignment="1" applyProtection="1">
      <alignment horizontal="center" vertical="center" shrinkToFit="1"/>
      <protection locked="0"/>
    </xf>
    <xf numFmtId="0" fontId="27" fillId="0" borderId="91" xfId="0" applyFont="1" applyBorder="1" applyAlignment="1" applyProtection="1">
      <alignment horizontal="center" vertical="center" textRotation="90" shrinkToFit="1"/>
    </xf>
    <xf numFmtId="0" fontId="27" fillId="0" borderId="92" xfId="0" applyFont="1" applyBorder="1" applyAlignment="1" applyProtection="1">
      <alignment horizontal="center" vertical="center" textRotation="90" shrinkToFit="1"/>
    </xf>
    <xf numFmtId="49" fontId="4" fillId="5" borderId="97" xfId="0" applyNumberFormat="1" applyFont="1" applyFill="1" applyBorder="1" applyAlignment="1" applyProtection="1">
      <alignment horizontal="left" shrinkToFit="1"/>
      <protection locked="0"/>
    </xf>
    <xf numFmtId="49" fontId="1" fillId="8" borderId="98" xfId="0" applyNumberFormat="1" applyFont="1" applyFill="1" applyBorder="1" applyAlignment="1" applyProtection="1">
      <alignment horizontal="left" shrinkToFit="1"/>
      <protection locked="0"/>
    </xf>
    <xf numFmtId="49" fontId="1" fillId="8" borderId="99" xfId="0" applyNumberFormat="1" applyFont="1" applyFill="1" applyBorder="1" applyAlignment="1" applyProtection="1">
      <alignment horizontal="left" shrinkToFit="1"/>
      <protection locked="0"/>
    </xf>
    <xf numFmtId="49" fontId="1" fillId="5" borderId="3" xfId="0" applyNumberFormat="1" applyFont="1" applyFill="1" applyBorder="1" applyAlignment="1" applyProtection="1">
      <alignment horizontal="left" shrinkToFit="1"/>
      <protection locked="0"/>
    </xf>
    <xf numFmtId="49" fontId="1" fillId="8" borderId="3" xfId="0" applyNumberFormat="1" applyFont="1" applyFill="1" applyBorder="1" applyAlignment="1" applyProtection="1">
      <alignment horizontal="left" shrinkToFit="1"/>
      <protection locked="0"/>
    </xf>
    <xf numFmtId="49" fontId="1" fillId="8" borderId="37" xfId="0" applyNumberFormat="1" applyFont="1" applyFill="1" applyBorder="1" applyAlignment="1" applyProtection="1">
      <alignment horizontal="left" shrinkToFit="1"/>
      <protection locked="0"/>
    </xf>
    <xf numFmtId="0" fontId="5" fillId="0" borderId="20" xfId="0" applyFont="1" applyFill="1" applyBorder="1" applyAlignment="1" applyProtection="1">
      <alignment horizontal="left" vertical="top" wrapText="1"/>
    </xf>
    <xf numFmtId="0" fontId="5" fillId="0" borderId="2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25" fillId="0" borderId="26" xfId="0" applyFont="1" applyFill="1" applyBorder="1" applyAlignment="1" applyProtection="1">
      <alignment horizontal="center" vertical="center" wrapText="1"/>
    </xf>
    <xf numFmtId="0" fontId="25" fillId="0" borderId="27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49" fontId="4" fillId="5" borderId="101" xfId="0" applyNumberFormat="1" applyFont="1" applyFill="1" applyBorder="1" applyAlignment="1" applyProtection="1">
      <alignment horizontal="left" shrinkToFit="1"/>
      <protection locked="0"/>
    </xf>
    <xf numFmtId="49" fontId="1" fillId="8" borderId="102" xfId="0" applyNumberFormat="1" applyFont="1" applyFill="1" applyBorder="1" applyAlignment="1" applyProtection="1">
      <alignment horizontal="left" shrinkToFit="1"/>
      <protection locked="0"/>
    </xf>
    <xf numFmtId="49" fontId="1" fillId="8" borderId="103" xfId="0" applyNumberFormat="1" applyFont="1" applyFill="1" applyBorder="1" applyAlignment="1" applyProtection="1">
      <alignment horizontal="left" shrinkToFit="1"/>
      <protection locked="0"/>
    </xf>
    <xf numFmtId="0" fontId="19" fillId="5" borderId="53" xfId="2" applyFont="1" applyFill="1" applyBorder="1" applyAlignment="1" applyProtection="1">
      <alignment horizontal="center" shrinkToFit="1"/>
      <protection locked="0"/>
    </xf>
    <xf numFmtId="0" fontId="19" fillId="8" borderId="9" xfId="2" quotePrefix="1" applyFont="1" applyFill="1" applyBorder="1" applyAlignment="1" applyProtection="1">
      <alignment horizontal="center" shrinkToFit="1"/>
      <protection locked="0"/>
    </xf>
    <xf numFmtId="0" fontId="19" fillId="8" borderId="66" xfId="2" quotePrefix="1" applyFont="1" applyFill="1" applyBorder="1" applyAlignment="1" applyProtection="1">
      <alignment horizontal="center" shrinkToFit="1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20" fillId="8" borderId="17" xfId="0" applyFont="1" applyFill="1" applyBorder="1" applyAlignment="1" applyProtection="1">
      <alignment horizontal="center" shrinkToFit="1"/>
      <protection locked="0"/>
    </xf>
    <xf numFmtId="0" fontId="20" fillId="8" borderId="52" xfId="0" applyFont="1" applyFill="1" applyBorder="1" applyAlignment="1" applyProtection="1">
      <alignment horizontal="center" shrinkToFit="1"/>
      <protection locked="0"/>
    </xf>
    <xf numFmtId="0" fontId="20" fillId="8" borderId="36" xfId="0" applyFont="1" applyFill="1" applyBorder="1" applyAlignment="1" applyProtection="1">
      <alignment horizontal="center" shrinkToFit="1"/>
      <protection locked="0"/>
    </xf>
    <xf numFmtId="14" fontId="20" fillId="5" borderId="9" xfId="0" applyNumberFormat="1" applyFont="1" applyFill="1" applyBorder="1" applyAlignment="1" applyProtection="1">
      <alignment horizontal="center" shrinkToFit="1"/>
      <protection locked="0"/>
    </xf>
    <xf numFmtId="0" fontId="20" fillId="8" borderId="9" xfId="0" applyFont="1" applyFill="1" applyBorder="1" applyAlignment="1" applyProtection="1">
      <alignment horizontal="center" shrinkToFit="1"/>
      <protection locked="0"/>
    </xf>
    <xf numFmtId="0" fontId="20" fillId="8" borderId="66" xfId="0" applyFont="1" applyFill="1" applyBorder="1" applyAlignment="1" applyProtection="1">
      <alignment horizontal="center" shrinkToFit="1"/>
      <protection locked="0"/>
    </xf>
    <xf numFmtId="0" fontId="20" fillId="8" borderId="22" xfId="0" applyFont="1" applyFill="1" applyBorder="1" applyAlignment="1" applyProtection="1">
      <alignment horizontal="center" shrinkToFit="1"/>
      <protection locked="0"/>
    </xf>
    <xf numFmtId="0" fontId="19" fillId="5" borderId="47" xfId="2" applyFont="1" applyFill="1" applyBorder="1" applyAlignment="1" applyProtection="1">
      <alignment horizontal="center" shrinkToFit="1"/>
      <protection locked="0"/>
    </xf>
    <xf numFmtId="0" fontId="19" fillId="8" borderId="48" xfId="2" quotePrefix="1" applyFont="1" applyFill="1" applyBorder="1" applyAlignment="1" applyProtection="1">
      <alignment horizontal="center" shrinkToFit="1"/>
      <protection locked="0"/>
    </xf>
    <xf numFmtId="0" fontId="19" fillId="8" borderId="60" xfId="2" quotePrefix="1" applyFont="1" applyFill="1" applyBorder="1" applyAlignment="1" applyProtection="1">
      <alignment horizontal="center" shrinkToFit="1"/>
      <protection locked="0"/>
    </xf>
    <xf numFmtId="49" fontId="9" fillId="5" borderId="97" xfId="0" applyNumberFormat="1" applyFont="1" applyFill="1" applyBorder="1" applyAlignment="1" applyProtection="1">
      <alignment horizontal="left" shrinkToFit="1"/>
      <protection locked="0"/>
    </xf>
    <xf numFmtId="49" fontId="9" fillId="8" borderId="98" xfId="0" applyNumberFormat="1" applyFont="1" applyFill="1" applyBorder="1" applyAlignment="1" applyProtection="1">
      <alignment horizontal="left" shrinkToFit="1"/>
      <protection locked="0"/>
    </xf>
    <xf numFmtId="49" fontId="9" fillId="8" borderId="99" xfId="0" applyNumberFormat="1" applyFont="1" applyFill="1" applyBorder="1" applyAlignment="1" applyProtection="1">
      <alignment horizontal="left" shrinkToFit="1"/>
      <protection locked="0"/>
    </xf>
    <xf numFmtId="0" fontId="38" fillId="8" borderId="98" xfId="0" applyFont="1" applyFill="1" applyBorder="1" applyAlignment="1" applyProtection="1">
      <alignment horizontal="left" shrinkToFit="1"/>
      <protection locked="0"/>
    </xf>
    <xf numFmtId="0" fontId="38" fillId="8" borderId="99" xfId="0" applyFont="1" applyFill="1" applyBorder="1" applyAlignment="1" applyProtection="1">
      <alignment horizontal="left" shrinkToFit="1"/>
      <protection locked="0"/>
    </xf>
    <xf numFmtId="49" fontId="9" fillId="5" borderId="107" xfId="0" applyNumberFormat="1" applyFont="1" applyFill="1" applyBorder="1" applyAlignment="1" applyProtection="1">
      <alignment horizontal="left" shrinkToFit="1"/>
      <protection locked="0"/>
    </xf>
    <xf numFmtId="0" fontId="38" fillId="8" borderId="108" xfId="0" applyFont="1" applyFill="1" applyBorder="1" applyAlignment="1" applyProtection="1">
      <alignment horizontal="left" shrinkToFit="1"/>
      <protection locked="0"/>
    </xf>
    <xf numFmtId="0" fontId="38" fillId="8" borderId="109" xfId="0" applyFont="1" applyFill="1" applyBorder="1" applyAlignment="1" applyProtection="1">
      <alignment horizontal="left" shrinkToFit="1"/>
      <protection locked="0"/>
    </xf>
    <xf numFmtId="49" fontId="10" fillId="0" borderId="3" xfId="0" quotePrefix="1" applyNumberFormat="1" applyFont="1" applyBorder="1" applyAlignment="1" applyProtection="1">
      <alignment horizontal="left" vertical="top" shrinkToFit="1"/>
    </xf>
    <xf numFmtId="49" fontId="10" fillId="0" borderId="37" xfId="0" quotePrefix="1" applyNumberFormat="1" applyFont="1" applyBorder="1" applyAlignment="1" applyProtection="1">
      <alignment horizontal="left" vertical="top" shrinkToFit="1"/>
    </xf>
    <xf numFmtId="49" fontId="9" fillId="5" borderId="6" xfId="0" applyNumberFormat="1" applyFont="1" applyFill="1" applyBorder="1" applyAlignment="1" applyProtection="1">
      <alignment horizontal="left" shrinkToFit="1"/>
      <protection locked="0"/>
    </xf>
    <xf numFmtId="49" fontId="9" fillId="8" borderId="0" xfId="0" applyNumberFormat="1" applyFont="1" applyFill="1" applyBorder="1" applyAlignment="1" applyProtection="1">
      <alignment horizontal="left" shrinkToFit="1"/>
      <protection locked="0"/>
    </xf>
    <xf numFmtId="49" fontId="9" fillId="8" borderId="43" xfId="0" applyNumberFormat="1" applyFont="1" applyFill="1" applyBorder="1" applyAlignment="1" applyProtection="1">
      <alignment horizontal="left" shrinkToFit="1"/>
      <protection locked="0"/>
    </xf>
    <xf numFmtId="49" fontId="9" fillId="5" borderId="53" xfId="0" applyNumberFormat="1" applyFont="1" applyFill="1" applyBorder="1" applyAlignment="1" applyProtection="1">
      <alignment horizontal="left" shrinkToFit="1"/>
      <protection locked="0"/>
    </xf>
    <xf numFmtId="49" fontId="9" fillId="8" borderId="9" xfId="0" applyNumberFormat="1" applyFont="1" applyFill="1" applyBorder="1" applyAlignment="1" applyProtection="1">
      <alignment horizontal="left" shrinkToFit="1"/>
      <protection locked="0"/>
    </xf>
    <xf numFmtId="49" fontId="9" fillId="8" borderId="22" xfId="0" applyNumberFormat="1" applyFont="1" applyFill="1" applyBorder="1" applyAlignment="1" applyProtection="1">
      <alignment horizontal="left" shrinkToFit="1"/>
      <protection locked="0"/>
    </xf>
    <xf numFmtId="0" fontId="17" fillId="2" borderId="13" xfId="2" applyFont="1" applyFill="1" applyBorder="1" applyAlignment="1" applyProtection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</xf>
    <xf numFmtId="0" fontId="17" fillId="2" borderId="15" xfId="2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38" fillId="8" borderId="0" xfId="0" applyFont="1" applyFill="1" applyBorder="1" applyAlignment="1" applyProtection="1">
      <alignment horizontal="left" shrinkToFit="1"/>
      <protection locked="0"/>
    </xf>
    <xf numFmtId="0" fontId="38" fillId="8" borderId="43" xfId="0" applyFont="1" applyFill="1" applyBorder="1" applyAlignment="1" applyProtection="1">
      <alignment horizontal="left" shrinkToFit="1"/>
      <protection locked="0"/>
    </xf>
    <xf numFmtId="0" fontId="28" fillId="0" borderId="17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wrapText="1"/>
    </xf>
    <xf numFmtId="0" fontId="1" fillId="0" borderId="36" xfId="0" applyFont="1" applyBorder="1" applyAlignment="1" applyProtection="1">
      <alignment horizontal="left" wrapText="1"/>
    </xf>
    <xf numFmtId="4" fontId="1" fillId="5" borderId="0" xfId="0" applyNumberFormat="1" applyFont="1" applyFill="1" applyBorder="1" applyAlignment="1" applyProtection="1">
      <alignment horizontal="right"/>
      <protection locked="0"/>
    </xf>
    <xf numFmtId="4" fontId="1" fillId="13" borderId="0" xfId="0" applyNumberFormat="1" applyFont="1" applyFill="1" applyBorder="1" applyAlignment="1" applyProtection="1">
      <alignment horizontal="right"/>
      <protection locked="0"/>
    </xf>
    <xf numFmtId="4" fontId="1" fillId="5" borderId="25" xfId="0" applyNumberFormat="1" applyFont="1" applyFill="1" applyBorder="1" applyAlignment="1" applyProtection="1">
      <alignment horizontal="right"/>
      <protection locked="0"/>
    </xf>
    <xf numFmtId="4" fontId="1" fillId="10" borderId="25" xfId="0" applyNumberFormat="1" applyFont="1" applyFill="1" applyBorder="1" applyAlignment="1" applyProtection="1">
      <alignment horizontal="right"/>
      <protection locked="0"/>
    </xf>
    <xf numFmtId="4" fontId="1" fillId="5" borderId="45" xfId="0" applyNumberFormat="1" applyFont="1" applyFill="1" applyBorder="1" applyAlignment="1" applyProtection="1">
      <alignment horizontal="right"/>
      <protection locked="0"/>
    </xf>
    <xf numFmtId="4" fontId="1" fillId="12" borderId="45" xfId="0" applyNumberFormat="1" applyFont="1" applyFill="1" applyBorder="1" applyAlignment="1" applyProtection="1">
      <alignment horizontal="right"/>
      <protection locked="0"/>
    </xf>
    <xf numFmtId="0" fontId="26" fillId="0" borderId="17" xfId="0" applyFont="1" applyBorder="1" applyAlignment="1" applyProtection="1">
      <alignment horizontal="left" vertical="center" wrapText="1"/>
    </xf>
    <xf numFmtId="0" fontId="26" fillId="0" borderId="36" xfId="0" applyFont="1" applyBorder="1" applyAlignment="1" applyProtection="1">
      <alignment horizontal="left" vertical="center" wrapText="1"/>
    </xf>
    <xf numFmtId="0" fontId="69" fillId="2" borderId="5" xfId="0" applyFont="1" applyFill="1" applyBorder="1" applyAlignment="1" applyProtection="1">
      <alignment horizontal="center" vertical="center"/>
    </xf>
    <xf numFmtId="0" fontId="69" fillId="2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22" fillId="0" borderId="21" xfId="0" applyFont="1" applyFill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left" vertical="center" wrapText="1"/>
    </xf>
    <xf numFmtId="0" fontId="19" fillId="5" borderId="51" xfId="0" applyFont="1" applyFill="1" applyBorder="1" applyAlignment="1" applyProtection="1">
      <alignment horizontal="center" vertical="center" shrinkToFit="1"/>
      <protection locked="0"/>
    </xf>
    <xf numFmtId="0" fontId="19" fillId="8" borderId="22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/>
    <xf numFmtId="0" fontId="1" fillId="0" borderId="36" xfId="0" applyFont="1" applyBorder="1" applyAlignment="1"/>
    <xf numFmtId="4" fontId="1" fillId="5" borderId="20" xfId="0" applyNumberFormat="1" applyFont="1" applyFill="1" applyBorder="1" applyAlignment="1" applyProtection="1">
      <alignment horizontal="right"/>
      <protection locked="0"/>
    </xf>
    <xf numFmtId="0" fontId="28" fillId="5" borderId="1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wrapText="1"/>
      <protection locked="0"/>
    </xf>
    <xf numFmtId="0" fontId="1" fillId="0" borderId="36" xfId="0" applyFont="1" applyBorder="1" applyAlignment="1" applyProtection="1">
      <alignment horizontal="left" wrapText="1"/>
      <protection locked="0"/>
    </xf>
    <xf numFmtId="4" fontId="28" fillId="10" borderId="25" xfId="0" applyNumberFormat="1" applyFont="1" applyFill="1" applyBorder="1" applyAlignment="1" applyProtection="1">
      <alignment horizontal="right"/>
      <protection locked="0"/>
    </xf>
    <xf numFmtId="4" fontId="28" fillId="12" borderId="45" xfId="0" applyNumberFormat="1" applyFont="1" applyFill="1" applyBorder="1" applyAlignment="1" applyProtection="1">
      <alignment horizontal="right"/>
      <protection locked="0"/>
    </xf>
    <xf numFmtId="4" fontId="1" fillId="5" borderId="0" xfId="0" applyNumberFormat="1" applyFont="1" applyFill="1" applyAlignment="1" applyProtection="1">
      <alignment horizontal="right"/>
      <protection locked="0"/>
    </xf>
    <xf numFmtId="4" fontId="1" fillId="10" borderId="25" xfId="0" applyNumberFormat="1" applyFont="1" applyFill="1" applyBorder="1" applyAlignment="1" applyProtection="1">
      <alignment horizontal="right" shrinkToFit="1"/>
      <protection locked="0"/>
    </xf>
    <xf numFmtId="4" fontId="1" fillId="10" borderId="45" xfId="0" applyNumberFormat="1" applyFont="1" applyFill="1" applyBorder="1" applyAlignment="1" applyProtection="1">
      <alignment horizontal="right"/>
      <protection locked="0"/>
    </xf>
    <xf numFmtId="4" fontId="1" fillId="10" borderId="20" xfId="0" applyNumberFormat="1" applyFont="1" applyFill="1" applyBorder="1" applyAlignment="1" applyProtection="1">
      <alignment horizontal="right"/>
      <protection locked="0"/>
    </xf>
    <xf numFmtId="4" fontId="1" fillId="10" borderId="45" xfId="0" applyNumberFormat="1" applyFont="1" applyFill="1" applyBorder="1" applyAlignment="1" applyProtection="1">
      <alignment horizontal="right" shrinkToFit="1"/>
      <protection locked="0"/>
    </xf>
    <xf numFmtId="4" fontId="1" fillId="5" borderId="27" xfId="0" applyNumberFormat="1" applyFont="1" applyFill="1" applyBorder="1" applyAlignment="1" applyProtection="1">
      <alignment horizontal="right"/>
      <protection locked="0"/>
    </xf>
    <xf numFmtId="4" fontId="1" fillId="12" borderId="27" xfId="0" applyNumberFormat="1" applyFont="1" applyFill="1" applyBorder="1" applyAlignment="1" applyProtection="1">
      <alignment horizontal="right" shrinkToFit="1"/>
      <protection locked="0"/>
    </xf>
    <xf numFmtId="4" fontId="1" fillId="13" borderId="27" xfId="0" applyNumberFormat="1" applyFont="1" applyFill="1" applyBorder="1" applyAlignment="1" applyProtection="1">
      <alignment horizontal="right"/>
      <protection locked="0"/>
    </xf>
    <xf numFmtId="0" fontId="28" fillId="0" borderId="27" xfId="0" applyFont="1" applyBorder="1" applyAlignment="1" applyProtection="1">
      <alignment horizontal="left" vertical="center" wrapText="1"/>
    </xf>
    <xf numFmtId="0" fontId="28" fillId="0" borderId="17" xfId="0" quotePrefix="1" applyFont="1" applyBorder="1" applyAlignment="1" applyProtection="1">
      <alignment horizontal="left" vertical="center" wrapText="1"/>
    </xf>
    <xf numFmtId="0" fontId="26" fillId="0" borderId="17" xfId="0" applyFont="1" applyBorder="1" applyAlignment="1" applyProtection="1">
      <alignment horizontal="left" wrapText="1"/>
    </xf>
    <xf numFmtId="0" fontId="26" fillId="0" borderId="36" xfId="0" applyFont="1" applyBorder="1" applyAlignment="1" applyProtection="1">
      <alignment horizontal="left" wrapText="1"/>
    </xf>
    <xf numFmtId="0" fontId="28" fillId="0" borderId="27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/>
    <xf numFmtId="0" fontId="1" fillId="0" borderId="21" xfId="0" applyFont="1" applyBorder="1" applyAlignment="1"/>
    <xf numFmtId="0" fontId="28" fillId="0" borderId="17" xfId="0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28" fillId="0" borderId="45" xfId="0" applyFont="1" applyFill="1" applyBorder="1" applyAlignment="1" applyProtection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69" fillId="2" borderId="5" xfId="2" applyFont="1" applyFill="1" applyBorder="1" applyAlignment="1" applyProtection="1">
      <alignment horizontal="center" vertical="center"/>
    </xf>
    <xf numFmtId="4" fontId="1" fillId="5" borderId="9" xfId="0" applyNumberFormat="1" applyFont="1" applyFill="1" applyBorder="1" applyAlignment="1" applyProtection="1">
      <alignment horizontal="right"/>
      <protection locked="0"/>
    </xf>
    <xf numFmtId="4" fontId="1" fillId="12" borderId="9" xfId="0" applyNumberFormat="1" applyFont="1" applyFill="1" applyBorder="1" applyAlignment="1" applyProtection="1">
      <alignment horizontal="right"/>
      <protection locked="0"/>
    </xf>
    <xf numFmtId="49" fontId="11" fillId="0" borderId="6" xfId="2" applyNumberFormat="1" applyFont="1" applyFill="1" applyBorder="1" applyAlignment="1" applyProtection="1">
      <alignment horizontal="center" wrapText="1"/>
    </xf>
    <xf numFmtId="49" fontId="11" fillId="0" borderId="0" xfId="2" applyNumberFormat="1" applyFont="1" applyFill="1" applyBorder="1" applyAlignment="1" applyProtection="1">
      <alignment horizontal="center" wrapText="1"/>
    </xf>
    <xf numFmtId="49" fontId="11" fillId="0" borderId="43" xfId="2" applyNumberFormat="1" applyFont="1" applyFill="1" applyBorder="1" applyAlignment="1" applyProtection="1">
      <alignment horizontal="center" wrapText="1"/>
    </xf>
    <xf numFmtId="0" fontId="19" fillId="5" borderId="17" xfId="0" applyNumberFormat="1" applyFont="1" applyFill="1" applyBorder="1" applyAlignment="1" applyProtection="1">
      <alignment horizontal="center" shrinkToFit="1"/>
      <protection locked="0"/>
    </xf>
    <xf numFmtId="0" fontId="19" fillId="5" borderId="52" xfId="0" applyNumberFormat="1" applyFont="1" applyFill="1" applyBorder="1" applyAlignment="1" applyProtection="1">
      <alignment horizontal="center" shrinkToFit="1"/>
      <protection locked="0"/>
    </xf>
    <xf numFmtId="49" fontId="19" fillId="5" borderId="17" xfId="2" applyNumberFormat="1" applyFont="1" applyFill="1" applyBorder="1" applyAlignment="1" applyProtection="1">
      <alignment horizontal="center" shrinkToFit="1"/>
      <protection locked="0"/>
    </xf>
    <xf numFmtId="49" fontId="19" fillId="19" borderId="17" xfId="2" applyNumberFormat="1" applyFont="1" applyFill="1" applyBorder="1" applyAlignment="1" applyProtection="1">
      <alignment horizontal="center" shrinkToFit="1"/>
      <protection locked="0"/>
    </xf>
    <xf numFmtId="49" fontId="19" fillId="19" borderId="52" xfId="2" applyNumberFormat="1" applyFont="1" applyFill="1" applyBorder="1" applyAlignment="1" applyProtection="1">
      <alignment horizontal="center" shrinkToFit="1"/>
      <protection locked="0"/>
    </xf>
    <xf numFmtId="49" fontId="19" fillId="5" borderId="17" xfId="0" applyNumberFormat="1" applyFont="1" applyFill="1" applyBorder="1" applyAlignment="1" applyProtection="1">
      <alignment horizontal="center" shrinkToFit="1"/>
      <protection locked="0"/>
    </xf>
    <xf numFmtId="49" fontId="19" fillId="19" borderId="17" xfId="0" applyNumberFormat="1" applyFont="1" applyFill="1" applyBorder="1" applyAlignment="1" applyProtection="1">
      <alignment horizontal="center" shrinkToFit="1"/>
      <protection locked="0"/>
    </xf>
    <xf numFmtId="49" fontId="19" fillId="19" borderId="36" xfId="0" applyNumberFormat="1" applyFont="1" applyFill="1" applyBorder="1" applyAlignment="1" applyProtection="1">
      <alignment horizontal="center" shrinkToFit="1"/>
      <protection locked="0"/>
    </xf>
    <xf numFmtId="0" fontId="12" fillId="2" borderId="14" xfId="2" applyFont="1" applyFill="1" applyBorder="1" applyAlignment="1" applyProtection="1">
      <alignment horizontal="left" vertical="center"/>
    </xf>
    <xf numFmtId="0" fontId="12" fillId="2" borderId="0" xfId="2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vertical="center" wrapText="1"/>
    </xf>
    <xf numFmtId="0" fontId="130" fillId="2" borderId="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8" fillId="2" borderId="1" xfId="2" applyFont="1" applyFill="1" applyBorder="1" applyAlignment="1" applyProtection="1">
      <alignment horizontal="left" vertical="center"/>
    </xf>
    <xf numFmtId="0" fontId="8" fillId="2" borderId="3" xfId="2" applyFont="1" applyFill="1" applyBorder="1" applyAlignment="1" applyProtection="1">
      <alignment horizontal="left" vertical="center"/>
    </xf>
    <xf numFmtId="0" fontId="8" fillId="2" borderId="5" xfId="2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 vertical="center"/>
    </xf>
    <xf numFmtId="0" fontId="8" fillId="2" borderId="123" xfId="2" applyFont="1" applyFill="1" applyBorder="1" applyAlignment="1" applyProtection="1">
      <alignment horizontal="left" vertical="center"/>
    </xf>
    <xf numFmtId="0" fontId="8" fillId="2" borderId="48" xfId="2" applyFont="1" applyFill="1" applyBorder="1" applyAlignment="1" applyProtection="1">
      <alignment horizontal="left" vertical="center"/>
    </xf>
    <xf numFmtId="0" fontId="26" fillId="0" borderId="16" xfId="2" quotePrefix="1" applyFont="1" applyFill="1" applyBorder="1" applyAlignment="1" applyProtection="1">
      <alignment horizontal="left" vertical="top" shrinkToFit="1"/>
    </xf>
    <xf numFmtId="0" fontId="0" fillId="0" borderId="17" xfId="0" applyBorder="1" applyAlignment="1">
      <alignment shrinkToFit="1"/>
    </xf>
    <xf numFmtId="0" fontId="26" fillId="0" borderId="40" xfId="0" quotePrefix="1" applyFont="1" applyFill="1" applyBorder="1" applyAlignment="1" applyProtection="1">
      <alignment horizontal="left" vertical="top" shrinkToFit="1"/>
    </xf>
    <xf numFmtId="49" fontId="19" fillId="5" borderId="20" xfId="0" applyNumberFormat="1" applyFont="1" applyFill="1" applyBorder="1" applyAlignment="1" applyProtection="1">
      <alignment horizontal="center" shrinkToFit="1"/>
      <protection locked="0"/>
    </xf>
    <xf numFmtId="49" fontId="19" fillId="19" borderId="20" xfId="0" applyNumberFormat="1" applyFont="1" applyFill="1" applyBorder="1" applyAlignment="1" applyProtection="1">
      <alignment horizontal="center" shrinkToFit="1"/>
      <protection locked="0"/>
    </xf>
    <xf numFmtId="49" fontId="19" fillId="19" borderId="28" xfId="0" applyNumberFormat="1" applyFont="1" applyFill="1" applyBorder="1" applyAlignment="1" applyProtection="1">
      <alignment horizontal="center" shrinkToFit="1"/>
      <protection locked="0"/>
    </xf>
    <xf numFmtId="49" fontId="19" fillId="5" borderId="45" xfId="0" applyNumberFormat="1" applyFont="1" applyFill="1" applyBorder="1" applyAlignment="1" applyProtection="1">
      <alignment horizontal="center" shrinkToFit="1"/>
      <protection locked="0"/>
    </xf>
    <xf numFmtId="49" fontId="19" fillId="19" borderId="45" xfId="0" applyNumberFormat="1" applyFont="1" applyFill="1" applyBorder="1" applyAlignment="1" applyProtection="1">
      <alignment horizontal="center" shrinkToFit="1"/>
      <protection locked="0"/>
    </xf>
    <xf numFmtId="49" fontId="19" fillId="19" borderId="30" xfId="0" applyNumberFormat="1" applyFont="1" applyFill="1" applyBorder="1" applyAlignment="1" applyProtection="1">
      <alignment horizontal="center" shrinkToFit="1"/>
      <protection locked="0"/>
    </xf>
    <xf numFmtId="49" fontId="19" fillId="5" borderId="45" xfId="2" applyNumberFormat="1" applyFont="1" applyFill="1" applyBorder="1" applyAlignment="1" applyProtection="1">
      <alignment horizontal="center" shrinkToFit="1"/>
      <protection locked="0"/>
    </xf>
    <xf numFmtId="49" fontId="19" fillId="19" borderId="45" xfId="2" applyNumberFormat="1" applyFont="1" applyFill="1" applyBorder="1" applyAlignment="1" applyProtection="1">
      <alignment horizontal="center" shrinkToFit="1"/>
      <protection locked="0"/>
    </xf>
    <xf numFmtId="49" fontId="19" fillId="19" borderId="30" xfId="2" applyNumberFormat="1" applyFont="1" applyFill="1" applyBorder="1" applyAlignment="1" applyProtection="1">
      <alignment horizontal="center" shrinkToFit="1"/>
      <protection locked="0"/>
    </xf>
    <xf numFmtId="49" fontId="20" fillId="5" borderId="45" xfId="0" applyNumberFormat="1" applyFont="1" applyFill="1" applyBorder="1" applyAlignment="1" applyProtection="1">
      <alignment horizontal="center" shrinkToFit="1"/>
      <protection locked="0"/>
    </xf>
    <xf numFmtId="49" fontId="20" fillId="19" borderId="45" xfId="0" applyNumberFormat="1" applyFont="1" applyFill="1" applyBorder="1" applyAlignment="1" applyProtection="1">
      <alignment horizontal="center" shrinkToFit="1"/>
      <protection locked="0"/>
    </xf>
    <xf numFmtId="49" fontId="20" fillId="19" borderId="30" xfId="0" applyNumberFormat="1" applyFont="1" applyFill="1" applyBorder="1" applyAlignment="1" applyProtection="1">
      <alignment horizontal="center" shrinkToFit="1"/>
      <protection locked="0"/>
    </xf>
    <xf numFmtId="49" fontId="19" fillId="19" borderId="44" xfId="2" applyNumberFormat="1" applyFont="1" applyFill="1" applyBorder="1" applyAlignment="1" applyProtection="1">
      <alignment horizontal="center" shrinkToFit="1"/>
      <protection locked="0"/>
    </xf>
    <xf numFmtId="0" fontId="19" fillId="5" borderId="48" xfId="0" applyFont="1" applyFill="1" applyBorder="1" applyAlignment="1" applyProtection="1">
      <alignment horizontal="center"/>
      <protection locked="0"/>
    </xf>
    <xf numFmtId="0" fontId="19" fillId="19" borderId="48" xfId="0" applyFont="1" applyFill="1" applyBorder="1" applyAlignment="1" applyProtection="1">
      <alignment horizontal="center"/>
      <protection locked="0"/>
    </xf>
    <xf numFmtId="0" fontId="19" fillId="19" borderId="20" xfId="0" applyFont="1" applyFill="1" applyBorder="1" applyAlignment="1" applyProtection="1">
      <alignment horizontal="center"/>
      <protection locked="0"/>
    </xf>
    <xf numFmtId="0" fontId="19" fillId="19" borderId="29" xfId="0" applyFont="1" applyFill="1" applyBorder="1" applyAlignment="1" applyProtection="1">
      <alignment horizontal="center"/>
      <protection locked="0"/>
    </xf>
    <xf numFmtId="49" fontId="19" fillId="5" borderId="20" xfId="2" applyNumberFormat="1" applyFont="1" applyFill="1" applyBorder="1" applyAlignment="1" applyProtection="1">
      <alignment horizontal="center"/>
      <protection locked="0"/>
    </xf>
    <xf numFmtId="49" fontId="19" fillId="19" borderId="20" xfId="2" applyNumberFormat="1" applyFont="1" applyFill="1" applyBorder="1" applyAlignment="1" applyProtection="1">
      <alignment horizontal="center"/>
      <protection locked="0"/>
    </xf>
    <xf numFmtId="49" fontId="19" fillId="19" borderId="29" xfId="2" applyNumberFormat="1" applyFont="1" applyFill="1" applyBorder="1" applyAlignment="1" applyProtection="1">
      <alignment horizontal="center"/>
      <protection locked="0"/>
    </xf>
    <xf numFmtId="49" fontId="19" fillId="5" borderId="20" xfId="2" applyNumberFormat="1" applyFont="1" applyFill="1" applyBorder="1" applyAlignment="1" applyProtection="1">
      <alignment horizontal="center" shrinkToFit="1"/>
      <protection locked="0"/>
    </xf>
    <xf numFmtId="49" fontId="19" fillId="19" borderId="20" xfId="2" applyNumberFormat="1" applyFont="1" applyFill="1" applyBorder="1" applyAlignment="1" applyProtection="1">
      <alignment horizontal="center" shrinkToFit="1"/>
      <protection locked="0"/>
    </xf>
    <xf numFmtId="49" fontId="19" fillId="19" borderId="28" xfId="2" applyNumberFormat="1" applyFont="1" applyFill="1" applyBorder="1" applyAlignment="1" applyProtection="1">
      <alignment horizontal="center" shrinkToFit="1"/>
      <protection locked="0"/>
    </xf>
    <xf numFmtId="49" fontId="19" fillId="19" borderId="29" xfId="2" applyNumberFormat="1" applyFont="1" applyFill="1" applyBorder="1" applyAlignment="1" applyProtection="1">
      <alignment horizontal="center" shrinkToFit="1"/>
      <protection locked="0"/>
    </xf>
    <xf numFmtId="49" fontId="19" fillId="19" borderId="29" xfId="0" applyNumberFormat="1" applyFont="1" applyFill="1" applyBorder="1" applyAlignment="1" applyProtection="1">
      <alignment horizontal="center" shrinkToFit="1"/>
      <protection locked="0"/>
    </xf>
    <xf numFmtId="0" fontId="26" fillId="0" borderId="19" xfId="2" quotePrefix="1" applyFont="1" applyFill="1" applyBorder="1" applyAlignment="1" applyProtection="1">
      <alignment horizontal="left" vertical="top" shrinkToFit="1"/>
    </xf>
    <xf numFmtId="0" fontId="0" fillId="0" borderId="20" xfId="0" applyBorder="1" applyAlignment="1">
      <alignment shrinkToFit="1"/>
    </xf>
    <xf numFmtId="0" fontId="26" fillId="0" borderId="23" xfId="0" quotePrefix="1" applyFont="1" applyFill="1" applyBorder="1" applyAlignment="1" applyProtection="1">
      <alignment horizontal="left" vertical="top" shrinkToFit="1"/>
    </xf>
    <xf numFmtId="0" fontId="26" fillId="0" borderId="23" xfId="2" quotePrefix="1" applyFont="1" applyFill="1" applyBorder="1" applyAlignment="1" applyProtection="1">
      <alignment horizontal="left" vertical="top" shrinkToFit="1"/>
    </xf>
    <xf numFmtId="0" fontId="26" fillId="0" borderId="39" xfId="2" quotePrefix="1" applyFont="1" applyFill="1" applyBorder="1" applyAlignment="1" applyProtection="1">
      <alignment horizontal="left" vertical="top" shrinkToFit="1"/>
    </xf>
    <xf numFmtId="0" fontId="0" fillId="0" borderId="45" xfId="0" applyBorder="1" applyAlignment="1">
      <alignment shrinkToFit="1"/>
    </xf>
    <xf numFmtId="0" fontId="26" fillId="0" borderId="41" xfId="2" quotePrefix="1" applyFont="1" applyFill="1" applyBorder="1" applyAlignment="1" applyProtection="1">
      <alignment horizontal="left" vertical="top" shrinkToFit="1"/>
    </xf>
    <xf numFmtId="0" fontId="19" fillId="5" borderId="17" xfId="2" applyNumberFormat="1" applyFont="1" applyFill="1" applyBorder="1" applyAlignment="1" applyProtection="1">
      <alignment horizontal="center" shrinkToFit="1"/>
      <protection locked="0"/>
    </xf>
    <xf numFmtId="0" fontId="19" fillId="19" borderId="17" xfId="0" applyFont="1" applyFill="1" applyBorder="1" applyAlignment="1" applyProtection="1">
      <alignment horizontal="center" shrinkToFit="1"/>
      <protection locked="0"/>
    </xf>
    <xf numFmtId="0" fontId="19" fillId="19" borderId="52" xfId="0" applyFont="1" applyFill="1" applyBorder="1" applyAlignment="1" applyProtection="1">
      <alignment horizontal="center" shrinkToFit="1"/>
      <protection locked="0"/>
    </xf>
    <xf numFmtId="0" fontId="19" fillId="19" borderId="36" xfId="0" applyFont="1" applyFill="1" applyBorder="1" applyAlignment="1" applyProtection="1">
      <alignment horizontal="center" shrinkToFit="1"/>
      <protection locked="0"/>
    </xf>
    <xf numFmtId="0" fontId="19" fillId="5" borderId="20" xfId="0" applyFont="1" applyFill="1" applyBorder="1" applyAlignment="1" applyProtection="1">
      <alignment horizontal="center" shrinkToFit="1"/>
      <protection locked="0"/>
    </xf>
    <xf numFmtId="0" fontId="19" fillId="19" borderId="20" xfId="0" applyFont="1" applyFill="1" applyBorder="1" applyAlignment="1" applyProtection="1">
      <alignment horizontal="center" shrinkToFit="1"/>
      <protection locked="0"/>
    </xf>
    <xf numFmtId="0" fontId="19" fillId="19" borderId="29" xfId="0" applyFont="1" applyFill="1" applyBorder="1" applyAlignment="1" applyProtection="1">
      <alignment horizontal="center" shrinkToFit="1"/>
      <protection locked="0"/>
    </xf>
    <xf numFmtId="0" fontId="19" fillId="5" borderId="20" xfId="2" applyNumberFormat="1" applyFont="1" applyFill="1" applyBorder="1" applyAlignment="1" applyProtection="1">
      <alignment horizontal="center" shrinkToFit="1"/>
      <protection locked="0"/>
    </xf>
    <xf numFmtId="0" fontId="19" fillId="19" borderId="28" xfId="0" applyFont="1" applyFill="1" applyBorder="1" applyAlignment="1" applyProtection="1">
      <alignment horizontal="center" shrinkToFit="1"/>
      <protection locked="0"/>
    </xf>
    <xf numFmtId="0" fontId="26" fillId="0" borderId="40" xfId="2" quotePrefix="1" applyFont="1" applyFill="1" applyBorder="1" applyAlignment="1" applyProtection="1">
      <alignment horizontal="left" vertical="top" shrinkToFit="1"/>
    </xf>
    <xf numFmtId="0" fontId="19" fillId="5" borderId="45" xfId="0" applyFont="1" applyFill="1" applyBorder="1" applyAlignment="1" applyProtection="1">
      <alignment horizontal="center" shrinkToFit="1"/>
      <protection locked="0"/>
    </xf>
    <xf numFmtId="0" fontId="19" fillId="19" borderId="45" xfId="0" applyFont="1" applyFill="1" applyBorder="1" applyAlignment="1" applyProtection="1">
      <alignment horizontal="center" shrinkToFit="1"/>
      <protection locked="0"/>
    </xf>
    <xf numFmtId="0" fontId="19" fillId="19" borderId="30" xfId="0" applyFont="1" applyFill="1" applyBorder="1" applyAlignment="1" applyProtection="1">
      <alignment horizontal="center" shrinkToFit="1"/>
      <protection locked="0"/>
    </xf>
    <xf numFmtId="0" fontId="19" fillId="5" borderId="45" xfId="0" applyNumberFormat="1" applyFont="1" applyFill="1" applyBorder="1" applyAlignment="1" applyProtection="1">
      <alignment horizontal="center" shrinkToFit="1"/>
      <protection locked="0"/>
    </xf>
    <xf numFmtId="0" fontId="19" fillId="19" borderId="44" xfId="0" applyFont="1" applyFill="1" applyBorder="1" applyAlignment="1" applyProtection="1">
      <alignment horizontal="center" shrinkToFit="1"/>
      <protection locked="0"/>
    </xf>
    <xf numFmtId="0" fontId="111" fillId="0" borderId="17" xfId="0" applyNumberFormat="1" applyFont="1" applyFill="1" applyBorder="1" applyAlignment="1" applyProtection="1">
      <alignment horizontal="center" shrinkToFit="1"/>
    </xf>
    <xf numFmtId="0" fontId="19" fillId="0" borderId="17" xfId="0" applyNumberFormat="1" applyFont="1" applyFill="1" applyBorder="1" applyAlignment="1" applyProtection="1">
      <alignment horizontal="center" shrinkToFit="1"/>
    </xf>
    <xf numFmtId="0" fontId="4" fillId="0" borderId="17" xfId="0" applyFont="1" applyFill="1" applyBorder="1" applyAlignment="1" applyProtection="1">
      <alignment horizontal="center"/>
    </xf>
    <xf numFmtId="0" fontId="4" fillId="0" borderId="52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/>
    </xf>
    <xf numFmtId="49" fontId="20" fillId="5" borderId="47" xfId="0" applyNumberFormat="1" applyFont="1" applyFill="1" applyBorder="1" applyAlignment="1" applyProtection="1">
      <alignment horizontal="center" shrinkToFit="1"/>
      <protection locked="0"/>
    </xf>
    <xf numFmtId="49" fontId="20" fillId="19" borderId="48" xfId="0" applyNumberFormat="1" applyFont="1" applyFill="1" applyBorder="1" applyAlignment="1" applyProtection="1">
      <alignment horizontal="center" shrinkToFit="1"/>
      <protection locked="0"/>
    </xf>
    <xf numFmtId="49" fontId="20" fillId="19" borderId="35" xfId="0" applyNumberFormat="1" applyFont="1" applyFill="1" applyBorder="1" applyAlignment="1" applyProtection="1">
      <alignment horizontal="center" shrinkToFit="1"/>
      <protection locked="0"/>
    </xf>
    <xf numFmtId="49" fontId="20" fillId="5" borderId="47" xfId="1" applyNumberFormat="1" applyFont="1" applyFill="1" applyBorder="1" applyAlignment="1" applyProtection="1">
      <alignment horizontal="center" shrinkToFit="1"/>
      <protection locked="0"/>
    </xf>
    <xf numFmtId="49" fontId="20" fillId="19" borderId="48" xfId="1" applyNumberFormat="1" applyFont="1" applyFill="1" applyBorder="1" applyAlignment="1" applyProtection="1">
      <alignment horizontal="center" shrinkToFit="1"/>
      <protection locked="0"/>
    </xf>
    <xf numFmtId="49" fontId="20" fillId="19" borderId="60" xfId="1" applyNumberFormat="1" applyFont="1" applyFill="1" applyBorder="1" applyAlignment="1" applyProtection="1">
      <alignment horizontal="center" shrinkToFit="1"/>
      <protection locked="0"/>
    </xf>
    <xf numFmtId="49" fontId="20" fillId="5" borderId="61" xfId="1" applyNumberFormat="1" applyFont="1" applyFill="1" applyBorder="1" applyAlignment="1" applyProtection="1">
      <alignment horizontal="center" shrinkToFit="1"/>
      <protection locked="0"/>
    </xf>
    <xf numFmtId="49" fontId="20" fillId="19" borderId="35" xfId="1" applyNumberFormat="1" applyFont="1" applyFill="1" applyBorder="1" applyAlignment="1" applyProtection="1">
      <alignment horizontal="center" shrinkToFit="1"/>
      <protection locked="0"/>
    </xf>
    <xf numFmtId="49" fontId="20" fillId="5" borderId="53" xfId="0" applyNumberFormat="1" applyFont="1" applyFill="1" applyBorder="1" applyAlignment="1" applyProtection="1">
      <alignment horizontal="center" shrinkToFit="1"/>
      <protection locked="0"/>
    </xf>
    <xf numFmtId="49" fontId="20" fillId="19" borderId="9" xfId="0" applyNumberFormat="1" applyFont="1" applyFill="1" applyBorder="1" applyAlignment="1" applyProtection="1">
      <alignment horizontal="center" shrinkToFit="1"/>
      <protection locked="0"/>
    </xf>
    <xf numFmtId="49" fontId="20" fillId="19" borderId="22" xfId="0" applyNumberFormat="1" applyFont="1" applyFill="1" applyBorder="1" applyAlignment="1" applyProtection="1">
      <alignment horizontal="center" shrinkToFit="1"/>
      <protection locked="0"/>
    </xf>
    <xf numFmtId="0" fontId="22" fillId="2" borderId="13" xfId="0" applyFont="1" applyFill="1" applyBorder="1" applyAlignment="1" applyProtection="1">
      <alignment vertical="center" wrapText="1"/>
    </xf>
    <xf numFmtId="0" fontId="36" fillId="0" borderId="14" xfId="0" applyFont="1" applyBorder="1" applyAlignment="1" applyProtection="1">
      <alignment vertical="center" wrapText="1"/>
    </xf>
    <xf numFmtId="0" fontId="36" fillId="5" borderId="14" xfId="0" applyFont="1" applyFill="1" applyBorder="1" applyAlignment="1" applyProtection="1">
      <alignment vertical="center" wrapText="1"/>
    </xf>
    <xf numFmtId="0" fontId="36" fillId="0" borderId="15" xfId="0" applyFont="1" applyBorder="1" applyAlignment="1" applyProtection="1">
      <alignment vertical="center" wrapText="1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4" fontId="19" fillId="5" borderId="17" xfId="0" applyNumberFormat="1" applyFont="1" applyFill="1" applyBorder="1" applyAlignment="1" applyProtection="1">
      <alignment horizontal="right" shrinkToFit="1"/>
      <protection locked="0"/>
    </xf>
    <xf numFmtId="4" fontId="19" fillId="0" borderId="17" xfId="0" applyNumberFormat="1" applyFont="1" applyBorder="1" applyAlignment="1" applyProtection="1">
      <alignment horizontal="right" shrinkToFit="1"/>
      <protection locked="0"/>
    </xf>
    <xf numFmtId="0" fontId="131" fillId="0" borderId="45" xfId="0" applyFont="1" applyFill="1" applyBorder="1" applyAlignment="1" applyProtection="1">
      <alignment horizontal="left" shrinkToFit="1"/>
    </xf>
    <xf numFmtId="0" fontId="19" fillId="0" borderId="45" xfId="0" applyFont="1" applyFill="1" applyBorder="1" applyAlignment="1" applyProtection="1">
      <alignment horizontal="left" shrinkToFit="1"/>
    </xf>
    <xf numFmtId="0" fontId="19" fillId="0" borderId="30" xfId="0" applyFont="1" applyFill="1" applyBorder="1" applyAlignment="1" applyProtection="1">
      <alignment horizontal="left" shrinkToFit="1"/>
    </xf>
    <xf numFmtId="0" fontId="111" fillId="0" borderId="45" xfId="0" applyNumberFormat="1" applyFont="1" applyFill="1" applyBorder="1" applyAlignment="1" applyProtection="1">
      <alignment horizontal="center" shrinkToFit="1"/>
    </xf>
    <xf numFmtId="0" fontId="19" fillId="0" borderId="45" xfId="0" applyNumberFormat="1" applyFont="1" applyFill="1" applyBorder="1" applyAlignment="1" applyProtection="1">
      <alignment horizontal="center" shrinkToFit="1"/>
    </xf>
    <xf numFmtId="0" fontId="4" fillId="0" borderId="45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19" fillId="5" borderId="45" xfId="0" applyNumberFormat="1" applyFont="1" applyFill="1" applyBorder="1" applyAlignment="1" applyProtection="1">
      <alignment horizontal="left" shrinkToFit="1"/>
      <protection locked="0"/>
    </xf>
    <xf numFmtId="0" fontId="19" fillId="19" borderId="45" xfId="0" applyFont="1" applyFill="1" applyBorder="1" applyAlignment="1" applyProtection="1">
      <alignment horizontal="left" shrinkToFit="1"/>
      <protection locked="0"/>
    </xf>
    <xf numFmtId="0" fontId="19" fillId="19" borderId="30" xfId="0" applyFont="1" applyFill="1" applyBorder="1" applyAlignment="1" applyProtection="1">
      <alignment horizontal="left" shrinkToFit="1"/>
      <protection locked="0"/>
    </xf>
    <xf numFmtId="0" fontId="19" fillId="19" borderId="45" xfId="0" applyNumberFormat="1" applyFont="1" applyFill="1" applyBorder="1" applyAlignment="1" applyProtection="1">
      <alignment horizontal="center" shrinkToFit="1"/>
      <protection locked="0"/>
    </xf>
    <xf numFmtId="0" fontId="4" fillId="0" borderId="44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51" fillId="0" borderId="20" xfId="5" applyFont="1" applyFill="1" applyBorder="1" applyAlignment="1" applyProtection="1">
      <alignment vertical="center" wrapText="1"/>
    </xf>
    <xf numFmtId="0" fontId="28" fillId="0" borderId="20" xfId="0" applyFont="1" applyBorder="1" applyAlignment="1" applyProtection="1">
      <alignment vertical="center" wrapText="1"/>
    </xf>
    <xf numFmtId="0" fontId="28" fillId="0" borderId="29" xfId="0" applyFont="1" applyBorder="1" applyAlignment="1" applyProtection="1">
      <alignment vertical="center" wrapText="1"/>
    </xf>
    <xf numFmtId="165" fontId="19" fillId="5" borderId="20" xfId="0" applyNumberFormat="1" applyFont="1" applyFill="1" applyBorder="1" applyAlignment="1" applyProtection="1">
      <alignment horizontal="right" shrinkToFit="1"/>
      <protection locked="0"/>
    </xf>
    <xf numFmtId="165" fontId="19" fillId="0" borderId="20" xfId="0" applyNumberFormat="1" applyFont="1" applyBorder="1" applyAlignment="1" applyProtection="1">
      <alignment horizontal="right" shrinkToFit="1"/>
      <protection locked="0"/>
    </xf>
    <xf numFmtId="0" fontId="27" fillId="0" borderId="48" xfId="0" applyFont="1" applyFill="1" applyBorder="1" applyAlignment="1" applyProtection="1">
      <alignment vertical="center" wrapText="1"/>
    </xf>
    <xf numFmtId="0" fontId="28" fillId="0" borderId="48" xfId="0" applyFont="1" applyBorder="1" applyAlignment="1" applyProtection="1">
      <alignment vertical="center" wrapText="1"/>
    </xf>
    <xf numFmtId="0" fontId="28" fillId="0" borderId="60" xfId="0" applyFont="1" applyBorder="1" applyAlignment="1" applyProtection="1">
      <alignment vertical="center" wrapText="1"/>
    </xf>
    <xf numFmtId="0" fontId="27" fillId="0" borderId="39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vertical="center" wrapText="1"/>
    </xf>
    <xf numFmtId="0" fontId="0" fillId="0" borderId="45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4" fontId="19" fillId="5" borderId="45" xfId="0" applyNumberFormat="1" applyFont="1" applyFill="1" applyBorder="1" applyAlignment="1" applyProtection="1">
      <alignment horizontal="right" shrinkToFit="1"/>
      <protection locked="0"/>
    </xf>
    <xf numFmtId="4" fontId="19" fillId="0" borderId="45" xfId="0" applyNumberFormat="1" applyFont="1" applyBorder="1" applyAlignment="1" applyProtection="1">
      <alignment horizontal="right" shrinkToFit="1"/>
      <protection locked="0"/>
    </xf>
    <xf numFmtId="0" fontId="27" fillId="0" borderId="52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65" fontId="19" fillId="5" borderId="48" xfId="0" applyNumberFormat="1" applyFont="1" applyFill="1" applyBorder="1" applyAlignment="1" applyProtection="1">
      <alignment horizontal="right" shrinkToFit="1"/>
      <protection locked="0"/>
    </xf>
    <xf numFmtId="165" fontId="19" fillId="0" borderId="48" xfId="0" applyNumberFormat="1" applyFont="1" applyBorder="1" applyAlignment="1" applyProtection="1">
      <alignment horizontal="right" shrinkToFit="1"/>
      <protection locked="0"/>
    </xf>
    <xf numFmtId="0" fontId="27" fillId="0" borderId="20" xfId="0" applyFont="1" applyFill="1" applyBorder="1" applyAlignment="1" applyProtection="1">
      <alignment vertical="center" wrapText="1"/>
    </xf>
    <xf numFmtId="4" fontId="19" fillId="5" borderId="20" xfId="0" applyNumberFormat="1" applyFont="1" applyFill="1" applyBorder="1" applyAlignment="1" applyProtection="1">
      <alignment horizontal="right" shrinkToFit="1"/>
      <protection locked="0"/>
    </xf>
    <xf numFmtId="4" fontId="19" fillId="0" borderId="20" xfId="0" applyNumberFormat="1" applyFont="1" applyBorder="1" applyAlignment="1" applyProtection="1">
      <alignment horizontal="right" shrinkToFit="1"/>
      <protection locked="0"/>
    </xf>
    <xf numFmtId="0" fontId="27" fillId="0" borderId="83" xfId="0" applyFont="1" applyFill="1" applyBorder="1" applyAlignment="1" applyProtection="1">
      <alignment horizontal="center" vertical="center"/>
    </xf>
    <xf numFmtId="0" fontId="27" fillId="0" borderId="40" xfId="0" applyFont="1" applyFill="1" applyBorder="1" applyAlignment="1" applyProtection="1">
      <alignment horizontal="center" vertical="center"/>
    </xf>
    <xf numFmtId="0" fontId="27" fillId="0" borderId="73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/>
    </xf>
    <xf numFmtId="0" fontId="28" fillId="0" borderId="9" xfId="0" applyFont="1" applyBorder="1" applyAlignment="1" applyProtection="1">
      <alignment vertical="center"/>
    </xf>
    <xf numFmtId="0" fontId="27" fillId="0" borderId="40" xfId="0" applyFont="1" applyFill="1" applyBorder="1" applyAlignment="1" applyProtection="1">
      <alignment vertical="center" shrinkToFit="1"/>
    </xf>
    <xf numFmtId="0" fontId="28" fillId="0" borderId="17" xfId="0" applyFont="1" applyFill="1" applyBorder="1" applyAlignment="1" applyProtection="1">
      <alignment vertical="center"/>
    </xf>
    <xf numFmtId="0" fontId="28" fillId="0" borderId="52" xfId="0" applyFont="1" applyFill="1" applyBorder="1" applyAlignment="1" applyProtection="1">
      <alignment vertical="center"/>
    </xf>
    <xf numFmtId="4" fontId="67" fillId="5" borderId="17" xfId="0" applyNumberFormat="1" applyFont="1" applyFill="1" applyBorder="1" applyAlignment="1" applyProtection="1">
      <alignment horizontal="right" shrinkToFit="1"/>
      <protection locked="0"/>
    </xf>
    <xf numFmtId="4" fontId="55" fillId="0" borderId="17" xfId="0" applyNumberFormat="1" applyFont="1" applyBorder="1" applyAlignment="1" applyProtection="1">
      <alignment horizontal="right" shrinkToFit="1"/>
      <protection locked="0"/>
    </xf>
    <xf numFmtId="0" fontId="27" fillId="0" borderId="41" xfId="0" applyFont="1" applyFill="1" applyBorder="1" applyAlignment="1" applyProtection="1">
      <alignment vertical="center" wrapText="1" shrinkToFit="1"/>
    </xf>
    <xf numFmtId="0" fontId="28" fillId="0" borderId="45" xfId="0" applyFont="1" applyFill="1" applyBorder="1" applyAlignment="1" applyProtection="1">
      <alignment vertical="center"/>
    </xf>
    <xf numFmtId="0" fontId="28" fillId="0" borderId="30" xfId="0" applyFont="1" applyFill="1" applyBorder="1" applyAlignment="1" applyProtection="1">
      <alignment vertical="center"/>
    </xf>
    <xf numFmtId="4" fontId="67" fillId="5" borderId="45" xfId="0" applyNumberFormat="1" applyFont="1" applyFill="1" applyBorder="1" applyAlignment="1" applyProtection="1">
      <alignment horizontal="right" shrinkToFit="1"/>
      <protection locked="0"/>
    </xf>
    <xf numFmtId="4" fontId="55" fillId="0" borderId="45" xfId="0" applyNumberFormat="1" applyFont="1" applyBorder="1" applyAlignment="1" applyProtection="1">
      <alignment horizontal="right" shrinkToFit="1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vertical="center" wrapText="1"/>
    </xf>
    <xf numFmtId="0" fontId="26" fillId="0" borderId="45" xfId="0" applyFont="1" applyBorder="1" applyAlignment="1" applyProtection="1">
      <alignment vertical="center" wrapText="1"/>
    </xf>
    <xf numFmtId="0" fontId="26" fillId="0" borderId="30" xfId="0" applyFont="1" applyBorder="1" applyAlignment="1" applyProtection="1">
      <alignment vertical="center" wrapText="1"/>
    </xf>
    <xf numFmtId="4" fontId="55" fillId="5" borderId="45" xfId="0" applyNumberFormat="1" applyFont="1" applyFill="1" applyBorder="1" applyAlignment="1" applyProtection="1">
      <alignment horizontal="right" shrinkToFit="1"/>
      <protection locked="0"/>
    </xf>
    <xf numFmtId="14" fontId="26" fillId="0" borderId="2" xfId="0" quotePrefix="1" applyNumberFormat="1" applyFont="1" applyFill="1" applyBorder="1" applyAlignment="1" applyProtection="1">
      <alignment horizontal="left" vertical="top" wrapText="1"/>
    </xf>
    <xf numFmtId="14" fontId="26" fillId="0" borderId="3" xfId="0" quotePrefix="1" applyNumberFormat="1" applyFont="1" applyFill="1" applyBorder="1" applyAlignment="1" applyProtection="1">
      <alignment horizontal="left" vertical="top" wrapText="1"/>
    </xf>
    <xf numFmtId="14" fontId="26" fillId="0" borderId="49" xfId="0" quotePrefix="1" applyNumberFormat="1" applyFont="1" applyFill="1" applyBorder="1" applyAlignment="1" applyProtection="1">
      <alignment horizontal="left" vertical="top" wrapText="1"/>
    </xf>
    <xf numFmtId="14" fontId="26" fillId="0" borderId="6" xfId="0" quotePrefix="1" applyNumberFormat="1" applyFont="1" applyFill="1" applyBorder="1" applyAlignment="1" applyProtection="1">
      <alignment horizontal="left" vertical="top" wrapText="1"/>
    </xf>
    <xf numFmtId="14" fontId="26" fillId="0" borderId="0" xfId="0" quotePrefix="1" applyNumberFormat="1" applyFont="1" applyFill="1" applyBorder="1" applyAlignment="1" applyProtection="1">
      <alignment horizontal="left" vertical="top" wrapText="1"/>
    </xf>
    <xf numFmtId="14" fontId="26" fillId="0" borderId="54" xfId="0" quotePrefix="1" applyNumberFormat="1" applyFont="1" applyFill="1" applyBorder="1" applyAlignment="1" applyProtection="1">
      <alignment horizontal="left" vertical="top" wrapText="1"/>
    </xf>
    <xf numFmtId="0" fontId="137" fillId="5" borderId="3" xfId="0" applyFont="1" applyFill="1" applyBorder="1" applyAlignment="1" applyProtection="1">
      <alignment horizontal="center"/>
      <protection locked="0"/>
    </xf>
    <xf numFmtId="0" fontId="137" fillId="5" borderId="49" xfId="0" applyFont="1" applyFill="1" applyBorder="1" applyAlignment="1" applyProtection="1">
      <alignment horizontal="center"/>
      <protection locked="0"/>
    </xf>
    <xf numFmtId="0" fontId="137" fillId="5" borderId="48" xfId="0" applyFont="1" applyFill="1" applyBorder="1" applyAlignment="1" applyProtection="1">
      <alignment horizontal="center"/>
      <protection locked="0"/>
    </xf>
    <xf numFmtId="0" fontId="137" fillId="5" borderId="60" xfId="0" applyFont="1" applyFill="1" applyBorder="1" applyAlignment="1" applyProtection="1">
      <alignment horizontal="center"/>
      <protection locked="0"/>
    </xf>
    <xf numFmtId="173" fontId="131" fillId="5" borderId="6" xfId="0" applyNumberFormat="1" applyFont="1" applyFill="1" applyBorder="1" applyAlignment="1" applyProtection="1">
      <alignment horizontal="center" shrinkToFit="1"/>
      <protection locked="0"/>
    </xf>
    <xf numFmtId="173" fontId="131" fillId="0" borderId="0" xfId="0" applyNumberFormat="1" applyFont="1" applyFill="1" applyBorder="1" applyAlignment="1" applyProtection="1">
      <alignment horizontal="center" shrinkToFit="1"/>
      <protection locked="0"/>
    </xf>
    <xf numFmtId="173" fontId="131" fillId="0" borderId="54" xfId="0" applyNumberFormat="1" applyFont="1" applyFill="1" applyBorder="1" applyAlignment="1" applyProtection="1">
      <alignment horizontal="center" shrinkToFit="1"/>
      <protection locked="0"/>
    </xf>
    <xf numFmtId="173" fontId="131" fillId="0" borderId="53" xfId="0" applyNumberFormat="1" applyFont="1" applyFill="1" applyBorder="1" applyAlignment="1" applyProtection="1">
      <alignment horizontal="center" shrinkToFit="1"/>
      <protection locked="0"/>
    </xf>
    <xf numFmtId="173" fontId="131" fillId="0" borderId="9" xfId="0" applyNumberFormat="1" applyFont="1" applyFill="1" applyBorder="1" applyAlignment="1" applyProtection="1">
      <alignment horizontal="center" shrinkToFit="1"/>
      <protection locked="0"/>
    </xf>
    <xf numFmtId="173" fontId="131" fillId="0" borderId="66" xfId="0" applyNumberFormat="1" applyFont="1" applyFill="1" applyBorder="1" applyAlignment="1" applyProtection="1">
      <alignment horizontal="center" shrinkToFit="1"/>
      <protection locked="0"/>
    </xf>
    <xf numFmtId="0" fontId="137" fillId="5" borderId="25" xfId="0" applyFont="1" applyFill="1" applyBorder="1" applyAlignment="1" applyProtection="1">
      <alignment horizontal="center"/>
      <protection locked="0"/>
    </xf>
    <xf numFmtId="0" fontId="137" fillId="5" borderId="62" xfId="0" applyFont="1" applyFill="1" applyBorder="1" applyAlignment="1" applyProtection="1">
      <alignment horizontal="center"/>
      <protection locked="0"/>
    </xf>
    <xf numFmtId="0" fontId="137" fillId="5" borderId="9" xfId="0" applyFont="1" applyFill="1" applyBorder="1" applyAlignment="1" applyProtection="1">
      <alignment horizontal="center"/>
      <protection locked="0"/>
    </xf>
    <xf numFmtId="0" fontId="137" fillId="5" borderId="66" xfId="0" applyFont="1" applyFill="1" applyBorder="1" applyAlignment="1" applyProtection="1">
      <alignment horizontal="center"/>
      <protection locked="0"/>
    </xf>
    <xf numFmtId="0" fontId="52" fillId="5" borderId="2" xfId="0" applyFont="1" applyFill="1" applyBorder="1" applyAlignment="1" applyProtection="1">
      <alignment horizontal="left" vertical="top" wrapText="1"/>
      <protection locked="0"/>
    </xf>
    <xf numFmtId="0" fontId="52" fillId="5" borderId="3" xfId="0" applyFont="1" applyFill="1" applyBorder="1" applyAlignment="1" applyProtection="1">
      <alignment horizontal="left" vertical="top" wrapText="1"/>
      <protection locked="0"/>
    </xf>
    <xf numFmtId="0" fontId="52" fillId="5" borderId="37" xfId="0" applyFont="1" applyFill="1" applyBorder="1" applyAlignment="1" applyProtection="1">
      <alignment horizontal="left" vertical="top" wrapText="1"/>
      <protection locked="0"/>
    </xf>
    <xf numFmtId="0" fontId="52" fillId="5" borderId="6" xfId="0" applyFont="1" applyFill="1" applyBorder="1" applyAlignment="1" applyProtection="1">
      <alignment horizontal="left" vertical="top" wrapText="1"/>
      <protection locked="0"/>
    </xf>
    <xf numFmtId="0" fontId="52" fillId="5" borderId="0" xfId="0" applyFont="1" applyFill="1" applyBorder="1" applyAlignment="1" applyProtection="1">
      <alignment horizontal="left" vertical="top" wrapText="1"/>
      <protection locked="0"/>
    </xf>
    <xf numFmtId="0" fontId="52" fillId="5" borderId="43" xfId="0" applyFont="1" applyFill="1" applyBorder="1" applyAlignment="1" applyProtection="1">
      <alignment horizontal="left" vertical="top" wrapText="1"/>
      <protection locked="0"/>
    </xf>
    <xf numFmtId="0" fontId="52" fillId="5" borderId="53" xfId="0" applyFont="1" applyFill="1" applyBorder="1" applyAlignment="1" applyProtection="1">
      <alignment horizontal="left" vertical="top" wrapText="1"/>
      <protection locked="0"/>
    </xf>
    <xf numFmtId="0" fontId="52" fillId="5" borderId="9" xfId="0" applyFont="1" applyFill="1" applyBorder="1" applyAlignment="1" applyProtection="1">
      <alignment horizontal="left" vertical="top" wrapText="1"/>
      <protection locked="0"/>
    </xf>
    <xf numFmtId="0" fontId="52" fillId="5" borderId="22" xfId="0" applyFont="1" applyFill="1" applyBorder="1" applyAlignment="1" applyProtection="1">
      <alignment horizontal="left" vertical="top" wrapText="1"/>
      <protection locked="0"/>
    </xf>
    <xf numFmtId="0" fontId="136" fillId="2" borderId="9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21" fillId="0" borderId="27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49" fontId="52" fillId="5" borderId="47" xfId="0" applyNumberFormat="1" applyFont="1" applyFill="1" applyBorder="1" applyAlignment="1" applyProtection="1">
      <alignment horizontal="center"/>
      <protection locked="0"/>
    </xf>
    <xf numFmtId="49" fontId="52" fillId="19" borderId="48" xfId="0" applyNumberFormat="1" applyFont="1" applyFill="1" applyBorder="1" applyAlignment="1" applyProtection="1">
      <alignment horizontal="center"/>
      <protection locked="0"/>
    </xf>
    <xf numFmtId="49" fontId="52" fillId="19" borderId="35" xfId="0" applyNumberFormat="1" applyFont="1" applyFill="1" applyBorder="1" applyAlignment="1" applyProtection="1">
      <alignment horizontal="center"/>
      <protection locked="0"/>
    </xf>
    <xf numFmtId="49" fontId="52" fillId="5" borderId="47" xfId="1" applyNumberFormat="1" applyFont="1" applyFill="1" applyBorder="1" applyAlignment="1" applyProtection="1">
      <alignment horizontal="center" shrinkToFit="1"/>
      <protection locked="0"/>
    </xf>
    <xf numFmtId="49" fontId="52" fillId="19" borderId="48" xfId="1" applyNumberFormat="1" applyFont="1" applyFill="1" applyBorder="1" applyAlignment="1" applyProtection="1">
      <alignment horizontal="center" shrinkToFit="1"/>
      <protection locked="0"/>
    </xf>
    <xf numFmtId="49" fontId="52" fillId="19" borderId="60" xfId="1" applyNumberFormat="1" applyFont="1" applyFill="1" applyBorder="1" applyAlignment="1" applyProtection="1">
      <alignment horizontal="center" shrinkToFit="1"/>
      <protection locked="0"/>
    </xf>
    <xf numFmtId="49" fontId="52" fillId="5" borderId="61" xfId="1" applyNumberFormat="1" applyFont="1" applyFill="1" applyBorder="1" applyAlignment="1" applyProtection="1">
      <alignment horizontal="center" shrinkToFit="1"/>
      <protection locked="0"/>
    </xf>
    <xf numFmtId="49" fontId="52" fillId="19" borderId="35" xfId="1" applyNumberFormat="1" applyFont="1" applyFill="1" applyBorder="1" applyAlignment="1" applyProtection="1">
      <alignment horizontal="center" shrinkToFit="1"/>
      <protection locked="0"/>
    </xf>
    <xf numFmtId="49" fontId="52" fillId="5" borderId="53" xfId="0" applyNumberFormat="1" applyFont="1" applyFill="1" applyBorder="1" applyAlignment="1" applyProtection="1">
      <alignment horizontal="center"/>
      <protection locked="0"/>
    </xf>
    <xf numFmtId="49" fontId="52" fillId="19" borderId="9" xfId="0" applyNumberFormat="1" applyFont="1" applyFill="1" applyBorder="1" applyAlignment="1" applyProtection="1">
      <alignment horizontal="center"/>
      <protection locked="0"/>
    </xf>
    <xf numFmtId="49" fontId="52" fillId="19" borderId="2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4" fontId="55" fillId="5" borderId="17" xfId="0" applyNumberFormat="1" applyFont="1" applyFill="1" applyBorder="1" applyAlignment="1" applyProtection="1">
      <alignment horizontal="right" shrinkToFit="1"/>
      <protection locked="0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4" fontId="55" fillId="5" borderId="48" xfId="0" applyNumberFormat="1" applyFont="1" applyFill="1" applyBorder="1" applyAlignment="1" applyProtection="1">
      <alignment horizontal="right" shrinkToFit="1"/>
      <protection locked="0"/>
    </xf>
    <xf numFmtId="4" fontId="55" fillId="0" borderId="48" xfId="0" applyNumberFormat="1" applyFont="1" applyBorder="1" applyAlignment="1" applyProtection="1">
      <alignment horizontal="right" shrinkToFit="1"/>
      <protection locked="0"/>
    </xf>
    <xf numFmtId="165" fontId="55" fillId="5" borderId="20" xfId="0" applyNumberFormat="1" applyFont="1" applyFill="1" applyBorder="1" applyAlignment="1" applyProtection="1">
      <alignment horizontal="right" shrinkToFit="1"/>
      <protection locked="0"/>
    </xf>
    <xf numFmtId="165" fontId="55" fillId="0" borderId="20" xfId="0" applyNumberFormat="1" applyFont="1" applyBorder="1" applyAlignment="1" applyProtection="1">
      <alignment horizontal="right" shrinkToFit="1"/>
      <protection locked="0"/>
    </xf>
    <xf numFmtId="4" fontId="55" fillId="5" borderId="20" xfId="0" applyNumberFormat="1" applyFont="1" applyFill="1" applyBorder="1" applyAlignment="1" applyProtection="1">
      <alignment horizontal="right" shrinkToFit="1"/>
      <protection locked="0"/>
    </xf>
    <xf numFmtId="4" fontId="55" fillId="0" borderId="20" xfId="0" applyNumberFormat="1" applyFont="1" applyBorder="1" applyAlignment="1" applyProtection="1">
      <alignment horizontal="right" shrinkToFit="1"/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26" fillId="0" borderId="9" xfId="0" applyFont="1" applyBorder="1" applyAlignment="1" applyProtection="1">
      <alignment vertical="center" wrapText="1"/>
    </xf>
    <xf numFmtId="0" fontId="26" fillId="0" borderId="66" xfId="0" applyFont="1" applyBorder="1" applyAlignment="1" applyProtection="1">
      <alignment vertical="center" wrapText="1"/>
    </xf>
    <xf numFmtId="0" fontId="27" fillId="0" borderId="83" xfId="0" applyFont="1" applyFill="1" applyBorder="1" applyAlignment="1" applyProtection="1">
      <alignment horizontal="center" vertical="center" shrinkToFit="1"/>
    </xf>
    <xf numFmtId="0" fontId="27" fillId="0" borderId="40" xfId="0" applyFont="1" applyFill="1" applyBorder="1" applyAlignment="1" applyProtection="1">
      <alignment horizontal="center" vertical="center" shrinkToFit="1"/>
    </xf>
    <xf numFmtId="0" fontId="27" fillId="0" borderId="73" xfId="0" applyFont="1" applyFill="1" applyBorder="1" applyAlignment="1" applyProtection="1">
      <alignment horizontal="center" vertical="center" shrinkToFit="1"/>
    </xf>
    <xf numFmtId="0" fontId="27" fillId="0" borderId="41" xfId="0" applyFont="1" applyFill="1" applyBorder="1" applyAlignment="1" applyProtection="1">
      <alignment horizontal="center" vertical="center" shrinkToFit="1"/>
    </xf>
    <xf numFmtId="4" fontId="55" fillId="19" borderId="17" xfId="0" applyNumberFormat="1" applyFont="1" applyFill="1" applyBorder="1" applyAlignment="1" applyProtection="1">
      <alignment horizontal="right" shrinkToFit="1"/>
      <protection locked="0"/>
    </xf>
    <xf numFmtId="4" fontId="55" fillId="19" borderId="45" xfId="0" applyNumberFormat="1" applyFont="1" applyFill="1" applyBorder="1" applyAlignment="1" applyProtection="1">
      <alignment horizontal="right" shrinkToFit="1"/>
      <protection locked="0"/>
    </xf>
    <xf numFmtId="0" fontId="52" fillId="19" borderId="3" xfId="0" applyFont="1" applyFill="1" applyBorder="1" applyAlignment="1" applyProtection="1">
      <alignment horizontal="left" vertical="top" wrapText="1"/>
      <protection locked="0"/>
    </xf>
    <xf numFmtId="0" fontId="52" fillId="19" borderId="37" xfId="0" applyFont="1" applyFill="1" applyBorder="1" applyAlignment="1" applyProtection="1">
      <alignment horizontal="left" vertical="top" wrapText="1"/>
      <protection locked="0"/>
    </xf>
    <xf numFmtId="0" fontId="52" fillId="19" borderId="0" xfId="0" applyFont="1" applyFill="1" applyBorder="1" applyAlignment="1" applyProtection="1">
      <alignment horizontal="left" vertical="top" wrapText="1"/>
      <protection locked="0"/>
    </xf>
    <xf numFmtId="0" fontId="52" fillId="19" borderId="43" xfId="0" applyFont="1" applyFill="1" applyBorder="1" applyAlignment="1" applyProtection="1">
      <alignment horizontal="left" vertical="top" wrapText="1"/>
      <protection locked="0"/>
    </xf>
    <xf numFmtId="0" fontId="52" fillId="19" borderId="53" xfId="0" applyFont="1" applyFill="1" applyBorder="1" applyAlignment="1" applyProtection="1">
      <alignment horizontal="left" vertical="top" wrapText="1"/>
      <protection locked="0"/>
    </xf>
    <xf numFmtId="0" fontId="52" fillId="19" borderId="9" xfId="0" applyFont="1" applyFill="1" applyBorder="1" applyAlignment="1" applyProtection="1">
      <alignment horizontal="left" vertical="top" wrapText="1"/>
      <protection locked="0"/>
    </xf>
    <xf numFmtId="0" fontId="52" fillId="19" borderId="22" xfId="0" applyFont="1" applyFill="1" applyBorder="1" applyAlignment="1" applyProtection="1">
      <alignment horizontal="left" vertical="top" wrapText="1"/>
      <protection locked="0"/>
    </xf>
    <xf numFmtId="0" fontId="27" fillId="0" borderId="16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vertical="center" wrapText="1"/>
    </xf>
    <xf numFmtId="0" fontId="1" fillId="0" borderId="52" xfId="0" applyFont="1" applyBorder="1" applyAlignment="1" applyProtection="1">
      <alignment vertical="center" wrapText="1"/>
    </xf>
    <xf numFmtId="0" fontId="27" fillId="0" borderId="39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1" fillId="0" borderId="45" xfId="0" applyFont="1" applyBorder="1" applyAlignment="1" applyProtection="1">
      <alignment vertical="center" wrapText="1"/>
    </xf>
    <xf numFmtId="0" fontId="1" fillId="0" borderId="30" xfId="0" applyFont="1" applyBorder="1" applyAlignment="1" applyProtection="1">
      <alignment vertical="center" wrapText="1"/>
    </xf>
    <xf numFmtId="0" fontId="16" fillId="7" borderId="5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16" fillId="7" borderId="7" xfId="0" applyFont="1" applyFill="1" applyBorder="1" applyAlignment="1" applyProtection="1">
      <alignment horizontal="center" vertical="center"/>
    </xf>
    <xf numFmtId="0" fontId="19" fillId="15" borderId="9" xfId="0" applyFont="1" applyFill="1" applyBorder="1" applyAlignment="1" applyProtection="1">
      <alignment horizontal="center" vertical="center" shrinkToFit="1"/>
      <protection locked="0"/>
    </xf>
    <xf numFmtId="0" fontId="19" fillId="15" borderId="22" xfId="0" applyFont="1" applyFill="1" applyBorder="1" applyAlignment="1" applyProtection="1">
      <alignment horizontal="center" vertical="center" shrinkToFit="1"/>
      <protection locked="0"/>
    </xf>
    <xf numFmtId="49" fontId="19" fillId="15" borderId="20" xfId="2" applyNumberFormat="1" applyFont="1" applyFill="1" applyBorder="1" applyAlignment="1" applyProtection="1">
      <alignment horizontal="center" shrinkToFit="1"/>
      <protection locked="0"/>
    </xf>
    <xf numFmtId="49" fontId="19" fillId="15" borderId="29" xfId="2" applyNumberFormat="1" applyFont="1" applyFill="1" applyBorder="1" applyAlignment="1" applyProtection="1">
      <alignment horizontal="center" shrinkToFit="1"/>
      <protection locked="0"/>
    </xf>
    <xf numFmtId="49" fontId="19" fillId="15" borderId="20" xfId="0" applyNumberFormat="1" applyFont="1" applyFill="1" applyBorder="1" applyAlignment="1" applyProtection="1">
      <alignment horizontal="center" shrinkToFit="1"/>
      <protection locked="0"/>
    </xf>
    <xf numFmtId="49" fontId="19" fillId="15" borderId="28" xfId="0" applyNumberFormat="1" applyFont="1" applyFill="1" applyBorder="1" applyAlignment="1" applyProtection="1">
      <alignment horizontal="center" shrinkToFit="1"/>
      <protection locked="0"/>
    </xf>
    <xf numFmtId="49" fontId="19" fillId="15" borderId="45" xfId="0" applyNumberFormat="1" applyFont="1" applyFill="1" applyBorder="1" applyAlignment="1" applyProtection="1">
      <alignment horizontal="center" shrinkToFit="1"/>
      <protection locked="0"/>
    </xf>
    <xf numFmtId="49" fontId="19" fillId="15" borderId="30" xfId="0" applyNumberFormat="1" applyFont="1" applyFill="1" applyBorder="1" applyAlignment="1" applyProtection="1">
      <alignment horizontal="center" shrinkToFit="1"/>
      <protection locked="0"/>
    </xf>
    <xf numFmtId="49" fontId="19" fillId="15" borderId="45" xfId="2" applyNumberFormat="1" applyFont="1" applyFill="1" applyBorder="1" applyAlignment="1" applyProtection="1">
      <alignment horizontal="center" shrinkToFit="1"/>
      <protection locked="0"/>
    </xf>
    <xf numFmtId="49" fontId="19" fillId="15" borderId="30" xfId="2" applyNumberFormat="1" applyFont="1" applyFill="1" applyBorder="1" applyAlignment="1" applyProtection="1">
      <alignment horizontal="center" shrinkToFit="1"/>
      <protection locked="0"/>
    </xf>
    <xf numFmtId="49" fontId="20" fillId="15" borderId="45" xfId="0" applyNumberFormat="1" applyFont="1" applyFill="1" applyBorder="1" applyAlignment="1" applyProtection="1">
      <alignment horizontal="center" shrinkToFit="1"/>
      <protection locked="0"/>
    </xf>
    <xf numFmtId="49" fontId="20" fillId="15" borderId="30" xfId="0" applyNumberFormat="1" applyFont="1" applyFill="1" applyBorder="1" applyAlignment="1" applyProtection="1">
      <alignment horizontal="center" shrinkToFit="1"/>
      <protection locked="0"/>
    </xf>
    <xf numFmtId="49" fontId="19" fillId="15" borderId="44" xfId="2" applyNumberFormat="1" applyFont="1" applyFill="1" applyBorder="1" applyAlignment="1" applyProtection="1">
      <alignment horizontal="center" shrinkToFit="1"/>
      <protection locked="0"/>
    </xf>
    <xf numFmtId="49" fontId="19" fillId="5" borderId="52" xfId="2" applyNumberFormat="1" applyFont="1" applyFill="1" applyBorder="1" applyAlignment="1" applyProtection="1">
      <alignment horizontal="center" shrinkToFit="1"/>
      <protection locked="0"/>
    </xf>
    <xf numFmtId="49" fontId="8" fillId="2" borderId="50" xfId="2" applyNumberFormat="1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54" xfId="0" applyBorder="1" applyAlignment="1" applyProtection="1">
      <alignment vertical="center" shrinkToFit="1"/>
    </xf>
    <xf numFmtId="0" fontId="19" fillId="15" borderId="17" xfId="0" applyFont="1" applyFill="1" applyBorder="1" applyAlignment="1" applyProtection="1">
      <alignment horizontal="center" shrinkToFit="1"/>
      <protection locked="0"/>
    </xf>
    <xf numFmtId="0" fontId="19" fillId="15" borderId="52" xfId="0" applyFont="1" applyFill="1" applyBorder="1" applyAlignment="1" applyProtection="1">
      <alignment horizontal="center" shrinkToFit="1"/>
      <protection locked="0"/>
    </xf>
    <xf numFmtId="0" fontId="19" fillId="15" borderId="36" xfId="0" applyFont="1" applyFill="1" applyBorder="1" applyAlignment="1" applyProtection="1">
      <alignment horizontal="center" shrinkToFit="1"/>
      <protection locked="0"/>
    </xf>
    <xf numFmtId="0" fontId="19" fillId="15" borderId="20" xfId="0" applyFont="1" applyFill="1" applyBorder="1" applyAlignment="1" applyProtection="1">
      <alignment horizontal="center" shrinkToFit="1"/>
      <protection locked="0"/>
    </xf>
    <xf numFmtId="0" fontId="19" fillId="15" borderId="29" xfId="0" applyFont="1" applyFill="1" applyBorder="1" applyAlignment="1" applyProtection="1">
      <alignment horizontal="center" shrinkToFit="1"/>
      <protection locked="0"/>
    </xf>
    <xf numFmtId="0" fontId="19" fillId="15" borderId="28" xfId="0" applyFont="1" applyFill="1" applyBorder="1" applyAlignment="1" applyProtection="1">
      <alignment horizontal="center" shrinkToFit="1"/>
      <protection locked="0"/>
    </xf>
    <xf numFmtId="0" fontId="19" fillId="15" borderId="45" xfId="0" applyFont="1" applyFill="1" applyBorder="1" applyAlignment="1" applyProtection="1">
      <alignment horizontal="center" shrinkToFit="1"/>
      <protection locked="0"/>
    </xf>
    <xf numFmtId="0" fontId="19" fillId="15" borderId="30" xfId="0" applyFont="1" applyFill="1" applyBorder="1" applyAlignment="1" applyProtection="1">
      <alignment horizontal="center" shrinkToFit="1"/>
      <protection locked="0"/>
    </xf>
    <xf numFmtId="49" fontId="8" fillId="2" borderId="0" xfId="2" applyNumberFormat="1" applyFont="1" applyFill="1" applyBorder="1" applyAlignment="1" applyProtection="1">
      <alignment vertical="center" shrinkToFit="1"/>
    </xf>
    <xf numFmtId="49" fontId="8" fillId="2" borderId="54" xfId="2" applyNumberFormat="1" applyFont="1" applyFill="1" applyBorder="1" applyAlignment="1" applyProtection="1">
      <alignment vertical="center" shrinkToFit="1"/>
    </xf>
    <xf numFmtId="0" fontId="19" fillId="15" borderId="44" xfId="0" applyFont="1" applyFill="1" applyBorder="1" applyAlignment="1" applyProtection="1">
      <alignment horizontal="center" shrinkToFit="1"/>
      <protection locked="0"/>
    </xf>
    <xf numFmtId="49" fontId="19" fillId="15" borderId="17" xfId="0" applyNumberFormat="1" applyFont="1" applyFill="1" applyBorder="1" applyAlignment="1" applyProtection="1">
      <alignment horizontal="center" shrinkToFit="1"/>
      <protection locked="0"/>
    </xf>
    <xf numFmtId="49" fontId="19" fillId="15" borderId="52" xfId="0" applyNumberFormat="1" applyFont="1" applyFill="1" applyBorder="1" applyAlignment="1" applyProtection="1">
      <alignment horizontal="center" shrinkToFit="1"/>
      <protection locked="0"/>
    </xf>
    <xf numFmtId="49" fontId="19" fillId="15" borderId="36" xfId="0" applyNumberFormat="1" applyFont="1" applyFill="1" applyBorder="1" applyAlignment="1" applyProtection="1">
      <alignment horizontal="center" shrinkToFit="1"/>
      <protection locked="0"/>
    </xf>
    <xf numFmtId="0" fontId="19" fillId="5" borderId="20" xfId="0" applyFont="1" applyFill="1" applyBorder="1" applyAlignment="1" applyProtection="1">
      <alignment horizontal="center"/>
      <protection locked="0"/>
    </xf>
    <xf numFmtId="0" fontId="19" fillId="15" borderId="20" xfId="0" applyFont="1" applyFill="1" applyBorder="1" applyAlignment="1" applyProtection="1">
      <alignment horizontal="center"/>
      <protection locked="0"/>
    </xf>
    <xf numFmtId="0" fontId="19" fillId="15" borderId="29" xfId="0" applyFont="1" applyFill="1" applyBorder="1" applyAlignment="1" applyProtection="1">
      <alignment horizontal="center"/>
      <protection locked="0"/>
    </xf>
    <xf numFmtId="49" fontId="19" fillId="15" borderId="20" xfId="2" applyNumberFormat="1" applyFont="1" applyFill="1" applyBorder="1" applyAlignment="1" applyProtection="1">
      <alignment horizontal="center"/>
      <protection locked="0"/>
    </xf>
    <xf numFmtId="49" fontId="19" fillId="15" borderId="29" xfId="2" applyNumberFormat="1" applyFont="1" applyFill="1" applyBorder="1" applyAlignment="1" applyProtection="1">
      <alignment horizontal="center"/>
      <protection locked="0"/>
    </xf>
    <xf numFmtId="49" fontId="19" fillId="15" borderId="28" xfId="2" applyNumberFormat="1" applyFont="1" applyFill="1" applyBorder="1" applyAlignment="1" applyProtection="1">
      <alignment horizontal="center" shrinkToFit="1"/>
      <protection locked="0"/>
    </xf>
    <xf numFmtId="49" fontId="19" fillId="15" borderId="29" xfId="0" applyNumberFormat="1" applyFont="1" applyFill="1" applyBorder="1" applyAlignment="1" applyProtection="1">
      <alignment horizontal="center" shrinkToFit="1"/>
      <protection locked="0"/>
    </xf>
    <xf numFmtId="49" fontId="19" fillId="5" borderId="29" xfId="2" applyNumberFormat="1" applyFont="1" applyFill="1" applyBorder="1" applyAlignment="1" applyProtection="1">
      <alignment horizontal="center" shrinkToFit="1"/>
      <protection locked="0"/>
    </xf>
    <xf numFmtId="0" fontId="20" fillId="5" borderId="51" xfId="0" applyFont="1" applyFill="1" applyBorder="1" applyAlignment="1" applyProtection="1">
      <alignment horizontal="center"/>
      <protection locked="0"/>
    </xf>
    <xf numFmtId="0" fontId="20" fillId="15" borderId="9" xfId="0" applyFont="1" applyFill="1" applyBorder="1" applyAlignment="1" applyProtection="1">
      <alignment horizontal="center"/>
      <protection locked="0"/>
    </xf>
    <xf numFmtId="0" fontId="20" fillId="15" borderId="66" xfId="0" applyFont="1" applyFill="1" applyBorder="1" applyAlignment="1" applyProtection="1">
      <alignment horizontal="center"/>
      <protection locked="0"/>
    </xf>
    <xf numFmtId="0" fontId="20" fillId="5" borderId="51" xfId="0" applyFont="1" applyFill="1" applyBorder="1" applyAlignment="1" applyProtection="1">
      <alignment horizontal="center" shrinkToFit="1"/>
      <protection locked="0"/>
    </xf>
    <xf numFmtId="0" fontId="20" fillId="15" borderId="9" xfId="0" applyFont="1" applyFill="1" applyBorder="1" applyAlignment="1" applyProtection="1">
      <alignment horizontal="center" shrinkToFit="1"/>
      <protection locked="0"/>
    </xf>
    <xf numFmtId="0" fontId="20" fillId="15" borderId="66" xfId="0" applyFont="1" applyFill="1" applyBorder="1" applyAlignment="1" applyProtection="1">
      <alignment horizontal="center" shrinkToFit="1"/>
      <protection locked="0"/>
    </xf>
    <xf numFmtId="14" fontId="20" fillId="5" borderId="6" xfId="0" applyNumberFormat="1" applyFont="1" applyFill="1" applyBorder="1" applyAlignment="1" applyProtection="1">
      <alignment horizontal="center" vertical="center" shrinkToFit="1"/>
      <protection locked="0"/>
    </xf>
    <xf numFmtId="14" fontId="20" fillId="15" borderId="0" xfId="0" applyNumberFormat="1" applyFont="1" applyFill="1" applyBorder="1" applyAlignment="1" applyProtection="1">
      <alignment horizontal="center" vertical="center" shrinkToFit="1"/>
      <protection locked="0"/>
    </xf>
    <xf numFmtId="14" fontId="20" fillId="15" borderId="54" xfId="0" applyNumberFormat="1" applyFont="1" applyFill="1" applyBorder="1" applyAlignment="1" applyProtection="1">
      <alignment horizontal="center" vertical="center" shrinkToFit="1"/>
      <protection locked="0"/>
    </xf>
    <xf numFmtId="14" fontId="30" fillId="0" borderId="2" xfId="0" quotePrefix="1" applyNumberFormat="1" applyFont="1" applyFill="1" applyBorder="1" applyAlignment="1" applyProtection="1">
      <alignment horizontal="left" vertical="top" wrapText="1"/>
    </xf>
    <xf numFmtId="0" fontId="30" fillId="0" borderId="3" xfId="0" applyFont="1" applyFill="1" applyBorder="1" applyAlignment="1" applyProtection="1">
      <alignment horizontal="left" vertical="top" wrapText="1"/>
    </xf>
    <xf numFmtId="0" fontId="30" fillId="0" borderId="49" xfId="0" applyFont="1" applyFill="1" applyBorder="1" applyAlignment="1" applyProtection="1">
      <alignment horizontal="left" vertical="top" wrapText="1"/>
    </xf>
    <xf numFmtId="0" fontId="30" fillId="0" borderId="6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54" xfId="0" applyFont="1" applyFill="1" applyBorder="1" applyAlignment="1" applyProtection="1">
      <alignment horizontal="left" vertical="top" wrapText="1"/>
    </xf>
    <xf numFmtId="0" fontId="20" fillId="5" borderId="61" xfId="0" applyFont="1" applyFill="1" applyBorder="1" applyAlignment="1" applyProtection="1">
      <alignment horizontal="center" shrinkToFit="1"/>
      <protection locked="0"/>
    </xf>
    <xf numFmtId="0" fontId="20" fillId="15" borderId="48" xfId="0" applyFont="1" applyFill="1" applyBorder="1" applyAlignment="1" applyProtection="1">
      <alignment horizontal="center" shrinkToFit="1"/>
      <protection locked="0"/>
    </xf>
    <xf numFmtId="0" fontId="20" fillId="15" borderId="60" xfId="0" applyFont="1" applyFill="1" applyBorder="1" applyAlignment="1" applyProtection="1">
      <alignment horizontal="center" shrinkToFit="1"/>
      <protection locked="0"/>
    </xf>
    <xf numFmtId="0" fontId="20" fillId="5" borderId="61" xfId="0" applyFont="1" applyFill="1" applyBorder="1" applyAlignment="1" applyProtection="1">
      <alignment horizontal="center"/>
      <protection locked="0"/>
    </xf>
    <xf numFmtId="0" fontId="20" fillId="15" borderId="48" xfId="0" applyFont="1" applyFill="1" applyBorder="1" applyAlignment="1" applyProtection="1">
      <alignment horizontal="center"/>
      <protection locked="0"/>
    </xf>
    <xf numFmtId="0" fontId="20" fillId="15" borderId="60" xfId="0" applyFont="1" applyFill="1" applyBorder="1" applyAlignment="1" applyProtection="1">
      <alignment horizontal="center"/>
      <protection locked="0"/>
    </xf>
    <xf numFmtId="0" fontId="52" fillId="7" borderId="0" xfId="0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Alignment="1">
      <alignment horizontal="center" vertical="center" wrapText="1"/>
    </xf>
  </cellXfs>
  <cellStyles count="6">
    <cellStyle name="Dziesiętny" xfId="1" builtinId="3"/>
    <cellStyle name="Hiperłącze" xfId="5" builtinId="8"/>
    <cellStyle name="Normalny" xfId="0" builtinId="0"/>
    <cellStyle name="Normalny_pit_11n1" xfId="2"/>
    <cellStyle name="Procentowy" xfId="3" builtinId="5"/>
    <cellStyle name="Walutowy" xfId="4" builtinId="4"/>
  </cellStyles>
  <dxfs count="10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000000"/>
      <rgbColor rgb="00800000"/>
      <rgbColor rgb="00008080"/>
      <rgbColor rgb="000000FF"/>
      <rgbColor rgb="0000CCFF"/>
      <rgbColor rgb="00CCFFFF"/>
      <rgbColor rgb="00CCFFCC"/>
      <rgbColor rgb="00FFFF99"/>
      <rgbColor rgb="009BAFE9"/>
      <rgbColor rgb="00FF66FF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281609</xdr:colOff>
      <xdr:row>12</xdr:row>
      <xdr:rowOff>157369</xdr:rowOff>
    </xdr:from>
    <xdr:to>
      <xdr:col>17</xdr:col>
      <xdr:colOff>33130</xdr:colOff>
      <xdr:row>14</xdr:row>
      <xdr:rowOff>16566</xdr:rowOff>
    </xdr:to>
    <xdr:sp macro="[0]!NowaDeklaracja_Kliknięcie" textlink="">
      <xdr:nvSpPr>
        <xdr:cNvPr id="2" name="Prostokąt 1"/>
        <xdr:cNvSpPr/>
      </xdr:nvSpPr>
      <xdr:spPr>
        <a:xfrm>
          <a:off x="51393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21</xdr:col>
      <xdr:colOff>280365</xdr:colOff>
      <xdr:row>12</xdr:row>
      <xdr:rowOff>165652</xdr:rowOff>
    </xdr:from>
    <xdr:to>
      <xdr:col>23</xdr:col>
      <xdr:colOff>31887</xdr:colOff>
      <xdr:row>14</xdr:row>
      <xdr:rowOff>24849</xdr:rowOff>
    </xdr:to>
    <xdr:sp macro="" textlink="">
      <xdr:nvSpPr>
        <xdr:cNvPr id="3" name="Prostokąt 2"/>
        <xdr:cNvSpPr/>
      </xdr:nvSpPr>
      <xdr:spPr>
        <a:xfrm>
          <a:off x="7081215" y="447095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21</xdr:col>
      <xdr:colOff>281609</xdr:colOff>
      <xdr:row>12</xdr:row>
      <xdr:rowOff>157369</xdr:rowOff>
    </xdr:from>
    <xdr:to>
      <xdr:col>23</xdr:col>
      <xdr:colOff>33130</xdr:colOff>
      <xdr:row>14</xdr:row>
      <xdr:rowOff>16566</xdr:rowOff>
    </xdr:to>
    <xdr:sp macro="[0]!KorektaDeklaracji_Kliknięcie" textlink="">
      <xdr:nvSpPr>
        <xdr:cNvPr id="4" name="Prostokąt 3"/>
        <xdr:cNvSpPr/>
      </xdr:nvSpPr>
      <xdr:spPr>
        <a:xfrm>
          <a:off x="70824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20</xdr:row>
      <xdr:rowOff>165652</xdr:rowOff>
    </xdr:from>
    <xdr:to>
      <xdr:col>17</xdr:col>
      <xdr:colOff>41412</xdr:colOff>
      <xdr:row>22</xdr:row>
      <xdr:rowOff>24849</xdr:rowOff>
    </xdr:to>
    <xdr:sp macro="" textlink="">
      <xdr:nvSpPr>
        <xdr:cNvPr id="5" name="Prostokąt 4"/>
        <xdr:cNvSpPr/>
      </xdr:nvSpPr>
      <xdr:spPr>
        <a:xfrm>
          <a:off x="514764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20</xdr:row>
      <xdr:rowOff>157369</xdr:rowOff>
    </xdr:from>
    <xdr:to>
      <xdr:col>17</xdr:col>
      <xdr:colOff>33130</xdr:colOff>
      <xdr:row>22</xdr:row>
      <xdr:rowOff>16566</xdr:rowOff>
    </xdr:to>
    <xdr:sp macro="[0]!OsobaInna1_Kliknięcie" textlink="">
      <xdr:nvSpPr>
        <xdr:cNvPr id="6" name="Prostokąt 5"/>
        <xdr:cNvSpPr/>
      </xdr:nvSpPr>
      <xdr:spPr>
        <a:xfrm>
          <a:off x="513935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289890</xdr:colOff>
      <xdr:row>20</xdr:row>
      <xdr:rowOff>165652</xdr:rowOff>
    </xdr:from>
    <xdr:to>
      <xdr:col>12</xdr:col>
      <xdr:colOff>41412</xdr:colOff>
      <xdr:row>22</xdr:row>
      <xdr:rowOff>24849</xdr:rowOff>
    </xdr:to>
    <xdr:sp macro="" textlink="">
      <xdr:nvSpPr>
        <xdr:cNvPr id="7" name="Prostokąt 6"/>
        <xdr:cNvSpPr/>
      </xdr:nvSpPr>
      <xdr:spPr>
        <a:xfrm>
          <a:off x="352839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281609</xdr:colOff>
      <xdr:row>20</xdr:row>
      <xdr:rowOff>157369</xdr:rowOff>
    </xdr:from>
    <xdr:to>
      <xdr:col>12</xdr:col>
      <xdr:colOff>33130</xdr:colOff>
      <xdr:row>22</xdr:row>
      <xdr:rowOff>16566</xdr:rowOff>
    </xdr:to>
    <xdr:sp macro="[0]!OsobaPrawna1_Kliknięcie" textlink="">
      <xdr:nvSpPr>
        <xdr:cNvPr id="8" name="Prostokąt 7"/>
        <xdr:cNvSpPr/>
      </xdr:nvSpPr>
      <xdr:spPr>
        <a:xfrm>
          <a:off x="352010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289890</xdr:colOff>
      <xdr:row>20</xdr:row>
      <xdr:rowOff>165652</xdr:rowOff>
    </xdr:from>
    <xdr:to>
      <xdr:col>7</xdr:col>
      <xdr:colOff>41412</xdr:colOff>
      <xdr:row>22</xdr:row>
      <xdr:rowOff>24849</xdr:rowOff>
    </xdr:to>
    <xdr:sp macro="" textlink="">
      <xdr:nvSpPr>
        <xdr:cNvPr id="9" name="Prostokąt 8"/>
        <xdr:cNvSpPr/>
      </xdr:nvSpPr>
      <xdr:spPr>
        <a:xfrm>
          <a:off x="190914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281609</xdr:colOff>
      <xdr:row>20</xdr:row>
      <xdr:rowOff>157369</xdr:rowOff>
    </xdr:from>
    <xdr:to>
      <xdr:col>7</xdr:col>
      <xdr:colOff>33130</xdr:colOff>
      <xdr:row>22</xdr:row>
      <xdr:rowOff>16566</xdr:rowOff>
    </xdr:to>
    <xdr:sp macro="[0]!OsobaFizyczna1_Kliknięcie" textlink="">
      <xdr:nvSpPr>
        <xdr:cNvPr id="10" name="Prostokąt 9"/>
        <xdr:cNvSpPr/>
      </xdr:nvSpPr>
      <xdr:spPr>
        <a:xfrm>
          <a:off x="190085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289890</xdr:colOff>
      <xdr:row>29</xdr:row>
      <xdr:rowOff>165652</xdr:rowOff>
    </xdr:from>
    <xdr:to>
      <xdr:col>7</xdr:col>
      <xdr:colOff>41412</xdr:colOff>
      <xdr:row>31</xdr:row>
      <xdr:rowOff>24849</xdr:rowOff>
    </xdr:to>
    <xdr:sp macro="" textlink="">
      <xdr:nvSpPr>
        <xdr:cNvPr id="11" name="Prostokąt 10"/>
        <xdr:cNvSpPr/>
      </xdr:nvSpPr>
      <xdr:spPr>
        <a:xfrm>
          <a:off x="190914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281609</xdr:colOff>
      <xdr:row>29</xdr:row>
      <xdr:rowOff>157369</xdr:rowOff>
    </xdr:from>
    <xdr:to>
      <xdr:col>7</xdr:col>
      <xdr:colOff>33130</xdr:colOff>
      <xdr:row>31</xdr:row>
      <xdr:rowOff>16566</xdr:rowOff>
    </xdr:to>
    <xdr:sp macro="[0]!OsobaFizyczna2_Kliknięcie" textlink="">
      <xdr:nvSpPr>
        <xdr:cNvPr id="12" name="Prostokąt 11"/>
        <xdr:cNvSpPr/>
      </xdr:nvSpPr>
      <xdr:spPr>
        <a:xfrm>
          <a:off x="190085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289890</xdr:colOff>
      <xdr:row>29</xdr:row>
      <xdr:rowOff>165652</xdr:rowOff>
    </xdr:from>
    <xdr:to>
      <xdr:col>12</xdr:col>
      <xdr:colOff>41412</xdr:colOff>
      <xdr:row>31</xdr:row>
      <xdr:rowOff>24849</xdr:rowOff>
    </xdr:to>
    <xdr:sp macro="" textlink="">
      <xdr:nvSpPr>
        <xdr:cNvPr id="13" name="Prostokąt 12"/>
        <xdr:cNvSpPr/>
      </xdr:nvSpPr>
      <xdr:spPr>
        <a:xfrm>
          <a:off x="352839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281609</xdr:colOff>
      <xdr:row>29</xdr:row>
      <xdr:rowOff>157369</xdr:rowOff>
    </xdr:from>
    <xdr:to>
      <xdr:col>12</xdr:col>
      <xdr:colOff>33130</xdr:colOff>
      <xdr:row>31</xdr:row>
      <xdr:rowOff>16566</xdr:rowOff>
    </xdr:to>
    <xdr:sp macro="[0]!OsobaPrawna2_Kliknięcie" textlink="">
      <xdr:nvSpPr>
        <xdr:cNvPr id="14" name="Prostokąt 13"/>
        <xdr:cNvSpPr/>
      </xdr:nvSpPr>
      <xdr:spPr>
        <a:xfrm>
          <a:off x="352010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29</xdr:row>
      <xdr:rowOff>165652</xdr:rowOff>
    </xdr:from>
    <xdr:to>
      <xdr:col>17</xdr:col>
      <xdr:colOff>41412</xdr:colOff>
      <xdr:row>31</xdr:row>
      <xdr:rowOff>24849</xdr:rowOff>
    </xdr:to>
    <xdr:sp macro="" textlink="">
      <xdr:nvSpPr>
        <xdr:cNvPr id="15" name="Prostokąt 14"/>
        <xdr:cNvSpPr/>
      </xdr:nvSpPr>
      <xdr:spPr>
        <a:xfrm>
          <a:off x="514764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29</xdr:row>
      <xdr:rowOff>157369</xdr:rowOff>
    </xdr:from>
    <xdr:to>
      <xdr:col>17</xdr:col>
      <xdr:colOff>33130</xdr:colOff>
      <xdr:row>31</xdr:row>
      <xdr:rowOff>16566</xdr:rowOff>
    </xdr:to>
    <xdr:sp macro="[0]!OsobaInna2_Kliknięcie" textlink="">
      <xdr:nvSpPr>
        <xdr:cNvPr id="16" name="Prostokąt 15"/>
        <xdr:cNvSpPr/>
      </xdr:nvSpPr>
      <xdr:spPr>
        <a:xfrm>
          <a:off x="513935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12</xdr:row>
      <xdr:rowOff>165652</xdr:rowOff>
    </xdr:from>
    <xdr:to>
      <xdr:col>17</xdr:col>
      <xdr:colOff>41412</xdr:colOff>
      <xdr:row>14</xdr:row>
      <xdr:rowOff>24849</xdr:rowOff>
    </xdr:to>
    <xdr:sp macro="" textlink="">
      <xdr:nvSpPr>
        <xdr:cNvPr id="20" name="Prostokąt 19"/>
        <xdr:cNvSpPr/>
      </xdr:nvSpPr>
      <xdr:spPr>
        <a:xfrm>
          <a:off x="7090740" y="447095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12</xdr:row>
      <xdr:rowOff>157369</xdr:rowOff>
    </xdr:from>
    <xdr:to>
      <xdr:col>17</xdr:col>
      <xdr:colOff>33130</xdr:colOff>
      <xdr:row>14</xdr:row>
      <xdr:rowOff>16566</xdr:rowOff>
    </xdr:to>
    <xdr:sp macro="[0]!NowaDeklaracja_Kliknięcie" textlink="">
      <xdr:nvSpPr>
        <xdr:cNvPr id="21" name="Prostokąt 20"/>
        <xdr:cNvSpPr/>
      </xdr:nvSpPr>
      <xdr:spPr>
        <a:xfrm>
          <a:off x="70824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19</xdr:col>
      <xdr:colOff>103252</xdr:colOff>
      <xdr:row>3</xdr:row>
      <xdr:rowOff>57630</xdr:rowOff>
    </xdr:from>
    <xdr:to>
      <xdr:col>25</xdr:col>
      <xdr:colOff>169428</xdr:colOff>
      <xdr:row>4</xdr:row>
      <xdr:rowOff>92849</xdr:rowOff>
    </xdr:to>
    <xdr:sp macro="[0]!KasowanieDanych_start" textlink="">
      <xdr:nvSpPr>
        <xdr:cNvPr id="27" name="Prostokąt 26"/>
        <xdr:cNvSpPr/>
      </xdr:nvSpPr>
      <xdr:spPr>
        <a:xfrm>
          <a:off x="6277693" y="763601"/>
          <a:ext cx="2016000" cy="37139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25</xdr:col>
      <xdr:colOff>204105</xdr:colOff>
      <xdr:row>3</xdr:row>
      <xdr:rowOff>56029</xdr:rowOff>
    </xdr:from>
    <xdr:to>
      <xdr:col>31</xdr:col>
      <xdr:colOff>270282</xdr:colOff>
      <xdr:row>4</xdr:row>
      <xdr:rowOff>91965</xdr:rowOff>
    </xdr:to>
    <xdr:sp macro="[0]!zolte_pola" textlink="">
      <xdr:nvSpPr>
        <xdr:cNvPr id="28" name="Prostokąt 27"/>
        <xdr:cNvSpPr/>
      </xdr:nvSpPr>
      <xdr:spPr>
        <a:xfrm>
          <a:off x="8251088" y="765477"/>
          <a:ext cx="1997453" cy="3709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21</xdr:col>
      <xdr:colOff>289036</xdr:colOff>
      <xdr:row>111</xdr:row>
      <xdr:rowOff>26275</xdr:rowOff>
    </xdr:from>
    <xdr:to>
      <xdr:col>30</xdr:col>
      <xdr:colOff>308085</xdr:colOff>
      <xdr:row>113</xdr:row>
      <xdr:rowOff>50423</xdr:rowOff>
    </xdr:to>
    <xdr:sp macro="[0]!PrzepiszDaneOsobowe" textlink="">
      <xdr:nvSpPr>
        <xdr:cNvPr id="25" name="Strzałka w prawo 24"/>
        <xdr:cNvSpPr/>
      </xdr:nvSpPr>
      <xdr:spPr>
        <a:xfrm>
          <a:off x="7048502" y="38021172"/>
          <a:ext cx="2915962" cy="48397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innych deklaracji</a:t>
          </a:r>
        </a:p>
      </xdr:txBody>
    </xdr:sp>
    <xdr:clientData fPrintsWithSheet="0"/>
  </xdr:twoCellAnchor>
  <xdr:twoCellAnchor>
    <xdr:from>
      <xdr:col>28</xdr:col>
      <xdr:colOff>157654</xdr:colOff>
      <xdr:row>81</xdr:row>
      <xdr:rowOff>400708</xdr:rowOff>
    </xdr:from>
    <xdr:to>
      <xdr:col>31</xdr:col>
      <xdr:colOff>281805</xdr:colOff>
      <xdr:row>84</xdr:row>
      <xdr:rowOff>17579</xdr:rowOff>
    </xdr:to>
    <xdr:sp macro="[0]!PodzielNaRaty_DR" textlink="">
      <xdr:nvSpPr>
        <xdr:cNvPr id="26" name="Strzałka w prawo 25"/>
        <xdr:cNvSpPr/>
      </xdr:nvSpPr>
      <xdr:spPr>
        <a:xfrm>
          <a:off x="9170275" y="28325380"/>
          <a:ext cx="1089789" cy="48397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Oblicz raty</a:t>
          </a:r>
        </a:p>
      </xdr:txBody>
    </xdr:sp>
    <xdr:clientData fPrintsWithSheet="0"/>
  </xdr:twoCellAnchor>
  <xdr:twoCellAnchor>
    <xdr:from>
      <xdr:col>21</xdr:col>
      <xdr:colOff>315310</xdr:colOff>
      <xdr:row>18</xdr:row>
      <xdr:rowOff>65689</xdr:rowOff>
    </xdr:from>
    <xdr:to>
      <xdr:col>31</xdr:col>
      <xdr:colOff>12479</xdr:colOff>
      <xdr:row>19</xdr:row>
      <xdr:rowOff>188371</xdr:rowOff>
    </xdr:to>
    <xdr:sp macro="[0]!PrzepiszDaneOsobowe" textlink="">
      <xdr:nvSpPr>
        <xdr:cNvPr id="29" name="Strzałka w prawo 28"/>
        <xdr:cNvSpPr/>
      </xdr:nvSpPr>
      <xdr:spPr>
        <a:xfrm>
          <a:off x="7074776" y="5649310"/>
          <a:ext cx="2915962" cy="48397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innych deklaracji</a:t>
          </a:r>
        </a:p>
      </xdr:txBody>
    </xdr:sp>
    <xdr:clientData fPrintsWithSheet="0"/>
  </xdr:twoCellAnchor>
  <xdr:twoCellAnchor>
    <xdr:from>
      <xdr:col>23</xdr:col>
      <xdr:colOff>95250</xdr:colOff>
      <xdr:row>64</xdr:row>
      <xdr:rowOff>257175</xdr:rowOff>
    </xdr:from>
    <xdr:to>
      <xdr:col>30</xdr:col>
      <xdr:colOff>285750</xdr:colOff>
      <xdr:row>67</xdr:row>
      <xdr:rowOff>8382</xdr:rowOff>
    </xdr:to>
    <xdr:sp macro="[0]!DopiszDo_DRL5" textlink="">
      <xdr:nvSpPr>
        <xdr:cNvPr id="32" name="Strzałka w prawo 31"/>
        <xdr:cNvSpPr/>
      </xdr:nvSpPr>
      <xdr:spPr>
        <a:xfrm>
          <a:off x="7543800" y="21564600"/>
          <a:ext cx="2457450" cy="48463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</a:t>
          </a:r>
          <a:r>
            <a:rPr lang="pl-PL" sz="1100" b="1" baseline="0">
              <a:solidFill>
                <a:sysClr val="windowText" lastClr="000000"/>
              </a:solidFill>
            </a:rPr>
            <a:t> do części DR.5</a:t>
          </a:r>
          <a:endParaRPr lang="pl-PL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8</xdr:col>
      <xdr:colOff>233984</xdr:colOff>
      <xdr:row>37</xdr:row>
      <xdr:rowOff>138319</xdr:rowOff>
    </xdr:from>
    <xdr:to>
      <xdr:col>16</xdr:col>
      <xdr:colOff>19050</xdr:colOff>
      <xdr:row>39</xdr:row>
      <xdr:rowOff>7041</xdr:rowOff>
    </xdr:to>
    <xdr:sp macro="[0]!PodatnikWspółposiadaczDR" textlink="">
      <xdr:nvSpPr>
        <xdr:cNvPr id="30" name="Prostokąt 29"/>
        <xdr:cNvSpPr/>
      </xdr:nvSpPr>
      <xdr:spPr>
        <a:xfrm>
          <a:off x="2824784" y="11587369"/>
          <a:ext cx="2375866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704022</xdr:colOff>
      <xdr:row>14</xdr:row>
      <xdr:rowOff>82826</xdr:rowOff>
    </xdr:from>
    <xdr:to>
      <xdr:col>10</xdr:col>
      <xdr:colOff>24848</xdr:colOff>
      <xdr:row>16</xdr:row>
      <xdr:rowOff>24848</xdr:rowOff>
    </xdr:to>
    <xdr:sp macro="[0]!GospodarstwoTak_Kliknięcie" textlink="">
      <xdr:nvSpPr>
        <xdr:cNvPr id="2" name="Prostokąt 1"/>
        <xdr:cNvSpPr/>
      </xdr:nvSpPr>
      <xdr:spPr>
        <a:xfrm>
          <a:off x="6592957" y="1822174"/>
          <a:ext cx="381000" cy="372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438977</xdr:colOff>
      <xdr:row>14</xdr:row>
      <xdr:rowOff>82826</xdr:rowOff>
    </xdr:from>
    <xdr:to>
      <xdr:col>12</xdr:col>
      <xdr:colOff>33129</xdr:colOff>
      <xdr:row>16</xdr:row>
      <xdr:rowOff>24848</xdr:rowOff>
    </xdr:to>
    <xdr:sp macro="[0]!GospodarstwoNie_Kliknięcie" textlink="">
      <xdr:nvSpPr>
        <xdr:cNvPr id="3" name="Prostokąt 2"/>
        <xdr:cNvSpPr/>
      </xdr:nvSpPr>
      <xdr:spPr>
        <a:xfrm>
          <a:off x="7388086" y="1822174"/>
          <a:ext cx="381000" cy="372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100</xdr:row>
      <xdr:rowOff>51288</xdr:rowOff>
    </xdr:from>
    <xdr:to>
      <xdr:col>10</xdr:col>
      <xdr:colOff>23253</xdr:colOff>
      <xdr:row>102</xdr:row>
      <xdr:rowOff>12360</xdr:rowOff>
    </xdr:to>
    <xdr:sp macro="[0]!GospodarstwoTak_Kliknięcie" textlink="">
      <xdr:nvSpPr>
        <xdr:cNvPr id="116" name="Prostokąt 115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186</xdr:row>
      <xdr:rowOff>51288</xdr:rowOff>
    </xdr:from>
    <xdr:to>
      <xdr:col>10</xdr:col>
      <xdr:colOff>23253</xdr:colOff>
      <xdr:row>188</xdr:row>
      <xdr:rowOff>12360</xdr:rowOff>
    </xdr:to>
    <xdr:sp macro="[0]!GospodarstwoTak_Kliknięcie" textlink="">
      <xdr:nvSpPr>
        <xdr:cNvPr id="118" name="Prostokąt 117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186</xdr:row>
      <xdr:rowOff>51288</xdr:rowOff>
    </xdr:from>
    <xdr:to>
      <xdr:col>12</xdr:col>
      <xdr:colOff>13220</xdr:colOff>
      <xdr:row>188</xdr:row>
      <xdr:rowOff>12360</xdr:rowOff>
    </xdr:to>
    <xdr:sp macro="[0]!GospodarstwoNie_Kliknięcie" textlink="">
      <xdr:nvSpPr>
        <xdr:cNvPr id="119" name="Prostokąt 118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272</xdr:row>
      <xdr:rowOff>51288</xdr:rowOff>
    </xdr:from>
    <xdr:to>
      <xdr:col>10</xdr:col>
      <xdr:colOff>23253</xdr:colOff>
      <xdr:row>274</xdr:row>
      <xdr:rowOff>12360</xdr:rowOff>
    </xdr:to>
    <xdr:sp macro="[0]!GospodarstwoTak_Kliknięcie" textlink="">
      <xdr:nvSpPr>
        <xdr:cNvPr id="120" name="Prostokąt 119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272</xdr:row>
      <xdr:rowOff>51288</xdr:rowOff>
    </xdr:from>
    <xdr:to>
      <xdr:col>12</xdr:col>
      <xdr:colOff>13220</xdr:colOff>
      <xdr:row>274</xdr:row>
      <xdr:rowOff>12360</xdr:rowOff>
    </xdr:to>
    <xdr:sp macro="[0]!GospodarstwoNie_Kliknięcie" textlink="">
      <xdr:nvSpPr>
        <xdr:cNvPr id="121" name="Prostokąt 120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358</xdr:row>
      <xdr:rowOff>51288</xdr:rowOff>
    </xdr:from>
    <xdr:to>
      <xdr:col>10</xdr:col>
      <xdr:colOff>23253</xdr:colOff>
      <xdr:row>360</xdr:row>
      <xdr:rowOff>12360</xdr:rowOff>
    </xdr:to>
    <xdr:sp macro="[0]!GospodarstwoTak_Kliknięcie" textlink="">
      <xdr:nvSpPr>
        <xdr:cNvPr id="122" name="Prostokąt 121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358</xdr:row>
      <xdr:rowOff>51288</xdr:rowOff>
    </xdr:from>
    <xdr:to>
      <xdr:col>12</xdr:col>
      <xdr:colOff>13220</xdr:colOff>
      <xdr:row>360</xdr:row>
      <xdr:rowOff>12360</xdr:rowOff>
    </xdr:to>
    <xdr:sp macro="[0]!GospodarstwoNie_Kliknięcie" textlink="">
      <xdr:nvSpPr>
        <xdr:cNvPr id="123" name="Prostokąt 122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444</xdr:row>
      <xdr:rowOff>51288</xdr:rowOff>
    </xdr:from>
    <xdr:to>
      <xdr:col>10</xdr:col>
      <xdr:colOff>23253</xdr:colOff>
      <xdr:row>446</xdr:row>
      <xdr:rowOff>12360</xdr:rowOff>
    </xdr:to>
    <xdr:sp macro="[0]!GospodarstwoTak_Kliknięcie" textlink="">
      <xdr:nvSpPr>
        <xdr:cNvPr id="124" name="Prostokąt 123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444</xdr:row>
      <xdr:rowOff>51288</xdr:rowOff>
    </xdr:from>
    <xdr:to>
      <xdr:col>12</xdr:col>
      <xdr:colOff>13220</xdr:colOff>
      <xdr:row>446</xdr:row>
      <xdr:rowOff>12360</xdr:rowOff>
    </xdr:to>
    <xdr:sp macro="[0]!GospodarstwoNie_Kliknięcie" textlink="">
      <xdr:nvSpPr>
        <xdr:cNvPr id="125" name="Prostokąt 124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530</xdr:row>
      <xdr:rowOff>51288</xdr:rowOff>
    </xdr:from>
    <xdr:to>
      <xdr:col>10</xdr:col>
      <xdr:colOff>23253</xdr:colOff>
      <xdr:row>532</xdr:row>
      <xdr:rowOff>12360</xdr:rowOff>
    </xdr:to>
    <xdr:sp macro="[0]!GospodarstwoTak_Kliknięcie" textlink="">
      <xdr:nvSpPr>
        <xdr:cNvPr id="126" name="Prostokąt 125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530</xdr:row>
      <xdr:rowOff>51288</xdr:rowOff>
    </xdr:from>
    <xdr:to>
      <xdr:col>12</xdr:col>
      <xdr:colOff>13220</xdr:colOff>
      <xdr:row>532</xdr:row>
      <xdr:rowOff>12360</xdr:rowOff>
    </xdr:to>
    <xdr:sp macro="[0]!GospodarstwoNie_Kliknięcie" textlink="">
      <xdr:nvSpPr>
        <xdr:cNvPr id="127" name="Prostokąt 126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616</xdr:row>
      <xdr:rowOff>51288</xdr:rowOff>
    </xdr:from>
    <xdr:to>
      <xdr:col>10</xdr:col>
      <xdr:colOff>23253</xdr:colOff>
      <xdr:row>618</xdr:row>
      <xdr:rowOff>12360</xdr:rowOff>
    </xdr:to>
    <xdr:sp macro="[0]!GospodarstwoTak_Kliknięcie" textlink="">
      <xdr:nvSpPr>
        <xdr:cNvPr id="128" name="Prostokąt 127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616</xdr:row>
      <xdr:rowOff>51288</xdr:rowOff>
    </xdr:from>
    <xdr:to>
      <xdr:col>12</xdr:col>
      <xdr:colOff>13220</xdr:colOff>
      <xdr:row>618</xdr:row>
      <xdr:rowOff>12360</xdr:rowOff>
    </xdr:to>
    <xdr:sp macro="[0]!GospodarstwoNie_Kliknięcie" textlink="">
      <xdr:nvSpPr>
        <xdr:cNvPr id="129" name="Prostokąt 128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702</xdr:row>
      <xdr:rowOff>51288</xdr:rowOff>
    </xdr:from>
    <xdr:to>
      <xdr:col>10</xdr:col>
      <xdr:colOff>23253</xdr:colOff>
      <xdr:row>704</xdr:row>
      <xdr:rowOff>12360</xdr:rowOff>
    </xdr:to>
    <xdr:sp macro="[0]!GospodarstwoTak_Kliknięcie" textlink="">
      <xdr:nvSpPr>
        <xdr:cNvPr id="130" name="Prostokąt 129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702</xdr:row>
      <xdr:rowOff>51288</xdr:rowOff>
    </xdr:from>
    <xdr:to>
      <xdr:col>12</xdr:col>
      <xdr:colOff>13220</xdr:colOff>
      <xdr:row>704</xdr:row>
      <xdr:rowOff>12360</xdr:rowOff>
    </xdr:to>
    <xdr:sp macro="[0]!GospodarstwoNie_Kliknięcie" textlink="">
      <xdr:nvSpPr>
        <xdr:cNvPr id="131" name="Prostokąt 130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788</xdr:row>
      <xdr:rowOff>51288</xdr:rowOff>
    </xdr:from>
    <xdr:to>
      <xdr:col>10</xdr:col>
      <xdr:colOff>23253</xdr:colOff>
      <xdr:row>790</xdr:row>
      <xdr:rowOff>12360</xdr:rowOff>
    </xdr:to>
    <xdr:sp macro="[0]!GospodarstwoTak_Kliknięcie" textlink="">
      <xdr:nvSpPr>
        <xdr:cNvPr id="132" name="Prostokąt 131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788</xdr:row>
      <xdr:rowOff>51288</xdr:rowOff>
    </xdr:from>
    <xdr:to>
      <xdr:col>12</xdr:col>
      <xdr:colOff>13220</xdr:colOff>
      <xdr:row>790</xdr:row>
      <xdr:rowOff>12360</xdr:rowOff>
    </xdr:to>
    <xdr:sp macro="[0]!GospodarstwoNie_Kliknięcie" textlink="">
      <xdr:nvSpPr>
        <xdr:cNvPr id="133" name="Prostokąt 132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874</xdr:row>
      <xdr:rowOff>51288</xdr:rowOff>
    </xdr:from>
    <xdr:to>
      <xdr:col>10</xdr:col>
      <xdr:colOff>23253</xdr:colOff>
      <xdr:row>876</xdr:row>
      <xdr:rowOff>12360</xdr:rowOff>
    </xdr:to>
    <xdr:sp macro="[0]!GospodarstwoTak_Kliknięcie" textlink="">
      <xdr:nvSpPr>
        <xdr:cNvPr id="134" name="Prostokąt 133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874</xdr:row>
      <xdr:rowOff>51288</xdr:rowOff>
    </xdr:from>
    <xdr:to>
      <xdr:col>12</xdr:col>
      <xdr:colOff>13220</xdr:colOff>
      <xdr:row>876</xdr:row>
      <xdr:rowOff>12360</xdr:rowOff>
    </xdr:to>
    <xdr:sp macro="[0]!GospodarstwoNie_Kliknięcie" textlink="">
      <xdr:nvSpPr>
        <xdr:cNvPr id="135" name="Prostokąt 134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960</xdr:row>
      <xdr:rowOff>51288</xdr:rowOff>
    </xdr:from>
    <xdr:to>
      <xdr:col>10</xdr:col>
      <xdr:colOff>23253</xdr:colOff>
      <xdr:row>962</xdr:row>
      <xdr:rowOff>12360</xdr:rowOff>
    </xdr:to>
    <xdr:sp macro="[0]!GospodarstwoTak_Kliknięcie" textlink="">
      <xdr:nvSpPr>
        <xdr:cNvPr id="136" name="Prostokąt 135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960</xdr:row>
      <xdr:rowOff>51288</xdr:rowOff>
    </xdr:from>
    <xdr:to>
      <xdr:col>12</xdr:col>
      <xdr:colOff>13220</xdr:colOff>
      <xdr:row>962</xdr:row>
      <xdr:rowOff>12360</xdr:rowOff>
    </xdr:to>
    <xdr:sp macro="[0]!GospodarstwoNie_Kliknięcie" textlink="">
      <xdr:nvSpPr>
        <xdr:cNvPr id="137" name="Prostokąt 136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1046</xdr:row>
      <xdr:rowOff>51288</xdr:rowOff>
    </xdr:from>
    <xdr:to>
      <xdr:col>10</xdr:col>
      <xdr:colOff>23253</xdr:colOff>
      <xdr:row>1048</xdr:row>
      <xdr:rowOff>12360</xdr:rowOff>
    </xdr:to>
    <xdr:sp macro="[0]!GospodarstwoTak_Kliknięcie" textlink="">
      <xdr:nvSpPr>
        <xdr:cNvPr id="138" name="Prostokąt 137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1046</xdr:row>
      <xdr:rowOff>51288</xdr:rowOff>
    </xdr:from>
    <xdr:to>
      <xdr:col>12</xdr:col>
      <xdr:colOff>13220</xdr:colOff>
      <xdr:row>1048</xdr:row>
      <xdr:rowOff>12360</xdr:rowOff>
    </xdr:to>
    <xdr:sp macro="[0]!GospodarstwoNie_Kliknięcie" textlink="">
      <xdr:nvSpPr>
        <xdr:cNvPr id="139" name="Prostokąt 138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1132</xdr:row>
      <xdr:rowOff>51288</xdr:rowOff>
    </xdr:from>
    <xdr:to>
      <xdr:col>10</xdr:col>
      <xdr:colOff>23253</xdr:colOff>
      <xdr:row>1134</xdr:row>
      <xdr:rowOff>12360</xdr:rowOff>
    </xdr:to>
    <xdr:sp macro="[0]!GospodarstwoTak_Kliknięcie" textlink="">
      <xdr:nvSpPr>
        <xdr:cNvPr id="140" name="Prostokąt 139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1132</xdr:row>
      <xdr:rowOff>51288</xdr:rowOff>
    </xdr:from>
    <xdr:to>
      <xdr:col>12</xdr:col>
      <xdr:colOff>13220</xdr:colOff>
      <xdr:row>1134</xdr:row>
      <xdr:rowOff>12360</xdr:rowOff>
    </xdr:to>
    <xdr:sp macro="[0]!GospodarstwoNie_Kliknięcie" textlink="">
      <xdr:nvSpPr>
        <xdr:cNvPr id="141" name="Prostokąt 140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1218</xdr:row>
      <xdr:rowOff>51288</xdr:rowOff>
    </xdr:from>
    <xdr:to>
      <xdr:col>10</xdr:col>
      <xdr:colOff>23253</xdr:colOff>
      <xdr:row>1220</xdr:row>
      <xdr:rowOff>12360</xdr:rowOff>
    </xdr:to>
    <xdr:sp macro="[0]!GospodarstwoTak_Kliknięcie" textlink="">
      <xdr:nvSpPr>
        <xdr:cNvPr id="142" name="Prostokąt 141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1218</xdr:row>
      <xdr:rowOff>51288</xdr:rowOff>
    </xdr:from>
    <xdr:to>
      <xdr:col>12</xdr:col>
      <xdr:colOff>13220</xdr:colOff>
      <xdr:row>1220</xdr:row>
      <xdr:rowOff>12360</xdr:rowOff>
    </xdr:to>
    <xdr:sp macro="[0]!GospodarstwoNie_Kliknięcie" textlink="">
      <xdr:nvSpPr>
        <xdr:cNvPr id="143" name="Prostokąt 142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1304</xdr:row>
      <xdr:rowOff>51288</xdr:rowOff>
    </xdr:from>
    <xdr:to>
      <xdr:col>10</xdr:col>
      <xdr:colOff>23253</xdr:colOff>
      <xdr:row>1306</xdr:row>
      <xdr:rowOff>12360</xdr:rowOff>
    </xdr:to>
    <xdr:sp macro="[0]!GospodarstwoTak_Kliknięcie" textlink="">
      <xdr:nvSpPr>
        <xdr:cNvPr id="144" name="Prostokąt 143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1304</xdr:row>
      <xdr:rowOff>51288</xdr:rowOff>
    </xdr:from>
    <xdr:to>
      <xdr:col>12</xdr:col>
      <xdr:colOff>13220</xdr:colOff>
      <xdr:row>1306</xdr:row>
      <xdr:rowOff>12360</xdr:rowOff>
    </xdr:to>
    <xdr:sp macro="[0]!GospodarstwoNie_Kliknięcie" textlink="">
      <xdr:nvSpPr>
        <xdr:cNvPr id="145" name="Prostokąt 144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1390</xdr:row>
      <xdr:rowOff>51288</xdr:rowOff>
    </xdr:from>
    <xdr:to>
      <xdr:col>10</xdr:col>
      <xdr:colOff>23253</xdr:colOff>
      <xdr:row>1392</xdr:row>
      <xdr:rowOff>12360</xdr:rowOff>
    </xdr:to>
    <xdr:sp macro="[0]!GospodarstwoTak_Kliknięcie" textlink="">
      <xdr:nvSpPr>
        <xdr:cNvPr id="146" name="Prostokąt 145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1390</xdr:row>
      <xdr:rowOff>51288</xdr:rowOff>
    </xdr:from>
    <xdr:to>
      <xdr:col>12</xdr:col>
      <xdr:colOff>13220</xdr:colOff>
      <xdr:row>1392</xdr:row>
      <xdr:rowOff>12360</xdr:rowOff>
    </xdr:to>
    <xdr:sp macro="[0]!GospodarstwoNie_Kliknięcie" textlink="">
      <xdr:nvSpPr>
        <xdr:cNvPr id="147" name="Prostokąt 146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1476</xdr:row>
      <xdr:rowOff>51288</xdr:rowOff>
    </xdr:from>
    <xdr:to>
      <xdr:col>10</xdr:col>
      <xdr:colOff>23253</xdr:colOff>
      <xdr:row>1478</xdr:row>
      <xdr:rowOff>12360</xdr:rowOff>
    </xdr:to>
    <xdr:sp macro="[0]!GospodarstwoTak_Kliknięcie" textlink="">
      <xdr:nvSpPr>
        <xdr:cNvPr id="148" name="Prostokąt 147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1476</xdr:row>
      <xdr:rowOff>51288</xdr:rowOff>
    </xdr:from>
    <xdr:to>
      <xdr:col>12</xdr:col>
      <xdr:colOff>13220</xdr:colOff>
      <xdr:row>1478</xdr:row>
      <xdr:rowOff>12360</xdr:rowOff>
    </xdr:to>
    <xdr:sp macro="[0]!GospodarstwoNie_Kliknięcie" textlink="">
      <xdr:nvSpPr>
        <xdr:cNvPr id="149" name="Prostokąt 148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1562</xdr:row>
      <xdr:rowOff>51288</xdr:rowOff>
    </xdr:from>
    <xdr:to>
      <xdr:col>10</xdr:col>
      <xdr:colOff>23253</xdr:colOff>
      <xdr:row>1564</xdr:row>
      <xdr:rowOff>12360</xdr:rowOff>
    </xdr:to>
    <xdr:sp macro="[0]!GospodarstwoTak_Kliknięcie" textlink="">
      <xdr:nvSpPr>
        <xdr:cNvPr id="150" name="Prostokąt 149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1562</xdr:row>
      <xdr:rowOff>51288</xdr:rowOff>
    </xdr:from>
    <xdr:to>
      <xdr:col>12</xdr:col>
      <xdr:colOff>13220</xdr:colOff>
      <xdr:row>1564</xdr:row>
      <xdr:rowOff>12360</xdr:rowOff>
    </xdr:to>
    <xdr:sp macro="[0]!GospodarstwoNie_Kliknięcie" textlink="">
      <xdr:nvSpPr>
        <xdr:cNvPr id="151" name="Prostokąt 150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1648</xdr:row>
      <xdr:rowOff>51288</xdr:rowOff>
    </xdr:from>
    <xdr:to>
      <xdr:col>10</xdr:col>
      <xdr:colOff>23253</xdr:colOff>
      <xdr:row>1650</xdr:row>
      <xdr:rowOff>12360</xdr:rowOff>
    </xdr:to>
    <xdr:sp macro="[0]!GospodarstwoTak_Kliknięcie" textlink="">
      <xdr:nvSpPr>
        <xdr:cNvPr id="152" name="Prostokąt 151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1648</xdr:row>
      <xdr:rowOff>51288</xdr:rowOff>
    </xdr:from>
    <xdr:to>
      <xdr:col>12</xdr:col>
      <xdr:colOff>13220</xdr:colOff>
      <xdr:row>1650</xdr:row>
      <xdr:rowOff>12360</xdr:rowOff>
    </xdr:to>
    <xdr:sp macro="[0]!GospodarstwoNie_Kliknięcie" textlink="">
      <xdr:nvSpPr>
        <xdr:cNvPr id="153" name="Prostokąt 152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1734</xdr:row>
      <xdr:rowOff>51288</xdr:rowOff>
    </xdr:from>
    <xdr:to>
      <xdr:col>10</xdr:col>
      <xdr:colOff>23253</xdr:colOff>
      <xdr:row>1736</xdr:row>
      <xdr:rowOff>12360</xdr:rowOff>
    </xdr:to>
    <xdr:sp macro="[0]!GospodarstwoTak_Kliknięcie" textlink="">
      <xdr:nvSpPr>
        <xdr:cNvPr id="154" name="Prostokąt 153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1734</xdr:row>
      <xdr:rowOff>51288</xdr:rowOff>
    </xdr:from>
    <xdr:to>
      <xdr:col>12</xdr:col>
      <xdr:colOff>13220</xdr:colOff>
      <xdr:row>1736</xdr:row>
      <xdr:rowOff>12360</xdr:rowOff>
    </xdr:to>
    <xdr:sp macro="[0]!GospodarstwoNie_Kliknięcie" textlink="">
      <xdr:nvSpPr>
        <xdr:cNvPr id="155" name="Prostokąt 154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1820</xdr:row>
      <xdr:rowOff>51288</xdr:rowOff>
    </xdr:from>
    <xdr:to>
      <xdr:col>10</xdr:col>
      <xdr:colOff>23253</xdr:colOff>
      <xdr:row>1822</xdr:row>
      <xdr:rowOff>12360</xdr:rowOff>
    </xdr:to>
    <xdr:sp macro="[0]!GospodarstwoTak_Kliknięcie" textlink="">
      <xdr:nvSpPr>
        <xdr:cNvPr id="156" name="Prostokąt 155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1820</xdr:row>
      <xdr:rowOff>51288</xdr:rowOff>
    </xdr:from>
    <xdr:to>
      <xdr:col>12</xdr:col>
      <xdr:colOff>13220</xdr:colOff>
      <xdr:row>1822</xdr:row>
      <xdr:rowOff>12360</xdr:rowOff>
    </xdr:to>
    <xdr:sp macro="[0]!GospodarstwoNie_Kliknięcie" textlink="">
      <xdr:nvSpPr>
        <xdr:cNvPr id="157" name="Prostokąt 156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1906</xdr:row>
      <xdr:rowOff>51288</xdr:rowOff>
    </xdr:from>
    <xdr:to>
      <xdr:col>10</xdr:col>
      <xdr:colOff>23253</xdr:colOff>
      <xdr:row>1908</xdr:row>
      <xdr:rowOff>12360</xdr:rowOff>
    </xdr:to>
    <xdr:sp macro="[0]!GospodarstwoTak_Kliknięcie" textlink="">
      <xdr:nvSpPr>
        <xdr:cNvPr id="158" name="Prostokąt 157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1906</xdr:row>
      <xdr:rowOff>51288</xdr:rowOff>
    </xdr:from>
    <xdr:to>
      <xdr:col>12</xdr:col>
      <xdr:colOff>13220</xdr:colOff>
      <xdr:row>1908</xdr:row>
      <xdr:rowOff>12360</xdr:rowOff>
    </xdr:to>
    <xdr:sp macro="[0]!GospodarstwoNie_Kliknięcie" textlink="">
      <xdr:nvSpPr>
        <xdr:cNvPr id="159" name="Prostokąt 158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1992</xdr:row>
      <xdr:rowOff>51288</xdr:rowOff>
    </xdr:from>
    <xdr:to>
      <xdr:col>10</xdr:col>
      <xdr:colOff>23253</xdr:colOff>
      <xdr:row>1994</xdr:row>
      <xdr:rowOff>12360</xdr:rowOff>
    </xdr:to>
    <xdr:sp macro="[0]!GospodarstwoTak_Kliknięcie" textlink="">
      <xdr:nvSpPr>
        <xdr:cNvPr id="160" name="Prostokąt 159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1992</xdr:row>
      <xdr:rowOff>51288</xdr:rowOff>
    </xdr:from>
    <xdr:to>
      <xdr:col>12</xdr:col>
      <xdr:colOff>13220</xdr:colOff>
      <xdr:row>1994</xdr:row>
      <xdr:rowOff>12360</xdr:rowOff>
    </xdr:to>
    <xdr:sp macro="[0]!GospodarstwoNie_Kliknięcie" textlink="">
      <xdr:nvSpPr>
        <xdr:cNvPr id="161" name="Prostokąt 160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2078</xdr:row>
      <xdr:rowOff>51288</xdr:rowOff>
    </xdr:from>
    <xdr:to>
      <xdr:col>10</xdr:col>
      <xdr:colOff>23253</xdr:colOff>
      <xdr:row>2080</xdr:row>
      <xdr:rowOff>12360</xdr:rowOff>
    </xdr:to>
    <xdr:sp macro="[0]!GospodarstwoTak_Kliknięcie" textlink="">
      <xdr:nvSpPr>
        <xdr:cNvPr id="162" name="Prostokąt 161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2078</xdr:row>
      <xdr:rowOff>51288</xdr:rowOff>
    </xdr:from>
    <xdr:to>
      <xdr:col>12</xdr:col>
      <xdr:colOff>13220</xdr:colOff>
      <xdr:row>2080</xdr:row>
      <xdr:rowOff>12360</xdr:rowOff>
    </xdr:to>
    <xdr:sp macro="[0]!GospodarstwoNie_Kliknięcie" textlink="">
      <xdr:nvSpPr>
        <xdr:cNvPr id="163" name="Prostokąt 162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2164</xdr:row>
      <xdr:rowOff>51288</xdr:rowOff>
    </xdr:from>
    <xdr:to>
      <xdr:col>10</xdr:col>
      <xdr:colOff>23253</xdr:colOff>
      <xdr:row>2166</xdr:row>
      <xdr:rowOff>12360</xdr:rowOff>
    </xdr:to>
    <xdr:sp macro="[0]!GospodarstwoTak_Kliknięcie" textlink="">
      <xdr:nvSpPr>
        <xdr:cNvPr id="164" name="Prostokąt 163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2164</xdr:row>
      <xdr:rowOff>51288</xdr:rowOff>
    </xdr:from>
    <xdr:to>
      <xdr:col>12</xdr:col>
      <xdr:colOff>13220</xdr:colOff>
      <xdr:row>2166</xdr:row>
      <xdr:rowOff>12360</xdr:rowOff>
    </xdr:to>
    <xdr:sp macro="[0]!GospodarstwoNie_Kliknięcie" textlink="">
      <xdr:nvSpPr>
        <xdr:cNvPr id="165" name="Prostokąt 164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710711</xdr:colOff>
      <xdr:row>2250</xdr:row>
      <xdr:rowOff>51288</xdr:rowOff>
    </xdr:from>
    <xdr:to>
      <xdr:col>10</xdr:col>
      <xdr:colOff>23253</xdr:colOff>
      <xdr:row>2252</xdr:row>
      <xdr:rowOff>12360</xdr:rowOff>
    </xdr:to>
    <xdr:sp macro="[0]!GospodarstwoTak_Kliknięcie" textlink="">
      <xdr:nvSpPr>
        <xdr:cNvPr id="166" name="Prostokąt 165"/>
        <xdr:cNvSpPr/>
      </xdr:nvSpPr>
      <xdr:spPr>
        <a:xfrm>
          <a:off x="6652846" y="28912038"/>
          <a:ext cx="367619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454269</xdr:colOff>
      <xdr:row>2250</xdr:row>
      <xdr:rowOff>51288</xdr:rowOff>
    </xdr:from>
    <xdr:to>
      <xdr:col>12</xdr:col>
      <xdr:colOff>13220</xdr:colOff>
      <xdr:row>2252</xdr:row>
      <xdr:rowOff>12360</xdr:rowOff>
    </xdr:to>
    <xdr:sp macro="[0]!GospodarstwoNie_Kliknięcie" textlink="">
      <xdr:nvSpPr>
        <xdr:cNvPr id="167" name="Prostokąt 166"/>
        <xdr:cNvSpPr/>
      </xdr:nvSpPr>
      <xdr:spPr>
        <a:xfrm>
          <a:off x="7451481" y="28912038"/>
          <a:ext cx="350258" cy="349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304799</xdr:colOff>
      <xdr:row>0</xdr:row>
      <xdr:rowOff>26283</xdr:rowOff>
    </xdr:from>
    <xdr:to>
      <xdr:col>14</xdr:col>
      <xdr:colOff>292632</xdr:colOff>
      <xdr:row>1</xdr:row>
      <xdr:rowOff>151159</xdr:rowOff>
    </xdr:to>
    <xdr:sp macro="[0]!KasowanieDanych_start" textlink="">
      <xdr:nvSpPr>
        <xdr:cNvPr id="63" name="Prostokąt 62"/>
        <xdr:cNvSpPr/>
      </xdr:nvSpPr>
      <xdr:spPr>
        <a:xfrm>
          <a:off x="7210424" y="26283"/>
          <a:ext cx="1835683" cy="38205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10</xdr:col>
      <xdr:colOff>304799</xdr:colOff>
      <xdr:row>1</xdr:row>
      <xdr:rowOff>151158</xdr:rowOff>
    </xdr:from>
    <xdr:to>
      <xdr:col>14</xdr:col>
      <xdr:colOff>292632</xdr:colOff>
      <xdr:row>3</xdr:row>
      <xdr:rowOff>41669</xdr:rowOff>
    </xdr:to>
    <xdr:sp macro="[0]!WpiszNazwyMiejscowości" textlink="">
      <xdr:nvSpPr>
        <xdr:cNvPr id="64" name="Prostokąt 63"/>
        <xdr:cNvSpPr/>
      </xdr:nvSpPr>
      <xdr:spPr>
        <a:xfrm>
          <a:off x="7210424" y="408333"/>
          <a:ext cx="1835683" cy="48106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Wpisz nazwy wszystkich miejscowości</a:t>
          </a:r>
        </a:p>
      </xdr:txBody>
    </xdr:sp>
    <xdr:clientData fPrintsWithSheet="0"/>
  </xdr:twoCellAnchor>
  <xdr:twoCellAnchor>
    <xdr:from>
      <xdr:col>10</xdr:col>
      <xdr:colOff>304796</xdr:colOff>
      <xdr:row>3</xdr:row>
      <xdr:rowOff>39470</xdr:rowOff>
    </xdr:from>
    <xdr:to>
      <xdr:col>14</xdr:col>
      <xdr:colOff>292629</xdr:colOff>
      <xdr:row>6</xdr:row>
      <xdr:rowOff>10162</xdr:rowOff>
    </xdr:to>
    <xdr:sp macro="[0]!zolte_pola" textlink="">
      <xdr:nvSpPr>
        <xdr:cNvPr id="65" name="Prostokąt 64"/>
        <xdr:cNvSpPr/>
      </xdr:nvSpPr>
      <xdr:spPr>
        <a:xfrm>
          <a:off x="7210421" y="887195"/>
          <a:ext cx="1835683" cy="38026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10</xdr:col>
      <xdr:colOff>457200</xdr:colOff>
      <xdr:row>100</xdr:row>
      <xdr:rowOff>47625</xdr:rowOff>
    </xdr:from>
    <xdr:to>
      <xdr:col>12</xdr:col>
      <xdr:colOff>16151</xdr:colOff>
      <xdr:row>102</xdr:row>
      <xdr:rowOff>8697</xdr:rowOff>
    </xdr:to>
    <xdr:sp macro="[0]!GospodarstwoNie_Kliknięcie" textlink="">
      <xdr:nvSpPr>
        <xdr:cNvPr id="66" name="Prostokąt 65"/>
        <xdr:cNvSpPr/>
      </xdr:nvSpPr>
      <xdr:spPr>
        <a:xfrm>
          <a:off x="7439025" y="28841700"/>
          <a:ext cx="349526" cy="3515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231401</xdr:colOff>
      <xdr:row>0</xdr:row>
      <xdr:rowOff>40901</xdr:rowOff>
    </xdr:from>
    <xdr:to>
      <xdr:col>13</xdr:col>
      <xdr:colOff>298076</xdr:colOff>
      <xdr:row>1</xdr:row>
      <xdr:rowOff>170329</xdr:rowOff>
    </xdr:to>
    <xdr:sp macro="[0]!KasowanieDanych_start" textlink="">
      <xdr:nvSpPr>
        <xdr:cNvPr id="4" name="Prostokąt 3"/>
        <xdr:cNvSpPr/>
      </xdr:nvSpPr>
      <xdr:spPr>
        <a:xfrm>
          <a:off x="8213351" y="40901"/>
          <a:ext cx="2009775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9</xdr:col>
      <xdr:colOff>231401</xdr:colOff>
      <xdr:row>1</xdr:row>
      <xdr:rowOff>212351</xdr:rowOff>
    </xdr:from>
    <xdr:to>
      <xdr:col>13</xdr:col>
      <xdr:colOff>298076</xdr:colOff>
      <xdr:row>2</xdr:row>
      <xdr:rowOff>305360</xdr:rowOff>
    </xdr:to>
    <xdr:sp macro="[0]!zolte_pola" textlink="">
      <xdr:nvSpPr>
        <xdr:cNvPr id="5" name="Prostokąt 4"/>
        <xdr:cNvSpPr/>
      </xdr:nvSpPr>
      <xdr:spPr>
        <a:xfrm>
          <a:off x="8213351" y="469526"/>
          <a:ext cx="2009775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281609</xdr:colOff>
      <xdr:row>12</xdr:row>
      <xdr:rowOff>157369</xdr:rowOff>
    </xdr:from>
    <xdr:to>
      <xdr:col>17</xdr:col>
      <xdr:colOff>33130</xdr:colOff>
      <xdr:row>14</xdr:row>
      <xdr:rowOff>16566</xdr:rowOff>
    </xdr:to>
    <xdr:sp macro="[0]!NowaDeklaracja_Kliknięcie" textlink="">
      <xdr:nvSpPr>
        <xdr:cNvPr id="2" name="Prostokąt 1"/>
        <xdr:cNvSpPr/>
      </xdr:nvSpPr>
      <xdr:spPr>
        <a:xfrm>
          <a:off x="51393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21</xdr:col>
      <xdr:colOff>289890</xdr:colOff>
      <xdr:row>12</xdr:row>
      <xdr:rowOff>165652</xdr:rowOff>
    </xdr:from>
    <xdr:to>
      <xdr:col>23</xdr:col>
      <xdr:colOff>41412</xdr:colOff>
      <xdr:row>14</xdr:row>
      <xdr:rowOff>24849</xdr:rowOff>
    </xdr:to>
    <xdr:sp macro="" textlink="">
      <xdr:nvSpPr>
        <xdr:cNvPr id="3" name="Prostokąt 2"/>
        <xdr:cNvSpPr/>
      </xdr:nvSpPr>
      <xdr:spPr>
        <a:xfrm>
          <a:off x="7090740" y="447095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21</xdr:col>
      <xdr:colOff>281609</xdr:colOff>
      <xdr:row>12</xdr:row>
      <xdr:rowOff>157369</xdr:rowOff>
    </xdr:from>
    <xdr:to>
      <xdr:col>23</xdr:col>
      <xdr:colOff>33130</xdr:colOff>
      <xdr:row>14</xdr:row>
      <xdr:rowOff>16566</xdr:rowOff>
    </xdr:to>
    <xdr:sp macro="[0]!KorektaDeklaracji_Kliknięcie" textlink="">
      <xdr:nvSpPr>
        <xdr:cNvPr id="4" name="Prostokąt 3"/>
        <xdr:cNvSpPr/>
      </xdr:nvSpPr>
      <xdr:spPr>
        <a:xfrm>
          <a:off x="70824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20</xdr:row>
      <xdr:rowOff>165652</xdr:rowOff>
    </xdr:from>
    <xdr:to>
      <xdr:col>17</xdr:col>
      <xdr:colOff>41412</xdr:colOff>
      <xdr:row>22</xdr:row>
      <xdr:rowOff>24849</xdr:rowOff>
    </xdr:to>
    <xdr:sp macro="" textlink="">
      <xdr:nvSpPr>
        <xdr:cNvPr id="5" name="Prostokąt 4"/>
        <xdr:cNvSpPr/>
      </xdr:nvSpPr>
      <xdr:spPr>
        <a:xfrm>
          <a:off x="514764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20</xdr:row>
      <xdr:rowOff>157369</xdr:rowOff>
    </xdr:from>
    <xdr:to>
      <xdr:col>17</xdr:col>
      <xdr:colOff>33130</xdr:colOff>
      <xdr:row>22</xdr:row>
      <xdr:rowOff>16566</xdr:rowOff>
    </xdr:to>
    <xdr:sp macro="[0]!OsobaInna1_Kliknięcie" textlink="">
      <xdr:nvSpPr>
        <xdr:cNvPr id="6" name="Prostokąt 5"/>
        <xdr:cNvSpPr/>
      </xdr:nvSpPr>
      <xdr:spPr>
        <a:xfrm>
          <a:off x="513935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289890</xdr:colOff>
      <xdr:row>20</xdr:row>
      <xdr:rowOff>165652</xdr:rowOff>
    </xdr:from>
    <xdr:to>
      <xdr:col>12</xdr:col>
      <xdr:colOff>41412</xdr:colOff>
      <xdr:row>22</xdr:row>
      <xdr:rowOff>24849</xdr:rowOff>
    </xdr:to>
    <xdr:sp macro="" textlink="">
      <xdr:nvSpPr>
        <xdr:cNvPr id="7" name="Prostokąt 6"/>
        <xdr:cNvSpPr/>
      </xdr:nvSpPr>
      <xdr:spPr>
        <a:xfrm>
          <a:off x="352839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281609</xdr:colOff>
      <xdr:row>20</xdr:row>
      <xdr:rowOff>157369</xdr:rowOff>
    </xdr:from>
    <xdr:to>
      <xdr:col>12</xdr:col>
      <xdr:colOff>33130</xdr:colOff>
      <xdr:row>22</xdr:row>
      <xdr:rowOff>16566</xdr:rowOff>
    </xdr:to>
    <xdr:sp macro="[0]!OsobaPrawna1_Kliknięcie" textlink="">
      <xdr:nvSpPr>
        <xdr:cNvPr id="8" name="Prostokąt 7"/>
        <xdr:cNvSpPr/>
      </xdr:nvSpPr>
      <xdr:spPr>
        <a:xfrm>
          <a:off x="352010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289890</xdr:colOff>
      <xdr:row>20</xdr:row>
      <xdr:rowOff>165652</xdr:rowOff>
    </xdr:from>
    <xdr:to>
      <xdr:col>7</xdr:col>
      <xdr:colOff>41412</xdr:colOff>
      <xdr:row>22</xdr:row>
      <xdr:rowOff>24849</xdr:rowOff>
    </xdr:to>
    <xdr:sp macro="" textlink="">
      <xdr:nvSpPr>
        <xdr:cNvPr id="9" name="Prostokąt 8"/>
        <xdr:cNvSpPr/>
      </xdr:nvSpPr>
      <xdr:spPr>
        <a:xfrm>
          <a:off x="190914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281609</xdr:colOff>
      <xdr:row>20</xdr:row>
      <xdr:rowOff>157369</xdr:rowOff>
    </xdr:from>
    <xdr:to>
      <xdr:col>7</xdr:col>
      <xdr:colOff>33130</xdr:colOff>
      <xdr:row>22</xdr:row>
      <xdr:rowOff>16566</xdr:rowOff>
    </xdr:to>
    <xdr:sp macro="[0]!OsobaFizyczna1_Kliknięcie" textlink="">
      <xdr:nvSpPr>
        <xdr:cNvPr id="10" name="Prostokąt 9"/>
        <xdr:cNvSpPr/>
      </xdr:nvSpPr>
      <xdr:spPr>
        <a:xfrm>
          <a:off x="190085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289890</xdr:colOff>
      <xdr:row>29</xdr:row>
      <xdr:rowOff>165652</xdr:rowOff>
    </xdr:from>
    <xdr:to>
      <xdr:col>7</xdr:col>
      <xdr:colOff>41412</xdr:colOff>
      <xdr:row>31</xdr:row>
      <xdr:rowOff>24849</xdr:rowOff>
    </xdr:to>
    <xdr:sp macro="" textlink="">
      <xdr:nvSpPr>
        <xdr:cNvPr id="11" name="Prostokąt 10"/>
        <xdr:cNvSpPr/>
      </xdr:nvSpPr>
      <xdr:spPr>
        <a:xfrm>
          <a:off x="190914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281609</xdr:colOff>
      <xdr:row>29</xdr:row>
      <xdr:rowOff>157369</xdr:rowOff>
    </xdr:from>
    <xdr:to>
      <xdr:col>7</xdr:col>
      <xdr:colOff>33130</xdr:colOff>
      <xdr:row>31</xdr:row>
      <xdr:rowOff>16566</xdr:rowOff>
    </xdr:to>
    <xdr:sp macro="[0]!OsobaFizyczna2_Kliknięcie" textlink="">
      <xdr:nvSpPr>
        <xdr:cNvPr id="12" name="Prostokąt 11"/>
        <xdr:cNvSpPr/>
      </xdr:nvSpPr>
      <xdr:spPr>
        <a:xfrm>
          <a:off x="190085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289890</xdr:colOff>
      <xdr:row>29</xdr:row>
      <xdr:rowOff>165652</xdr:rowOff>
    </xdr:from>
    <xdr:to>
      <xdr:col>12</xdr:col>
      <xdr:colOff>41412</xdr:colOff>
      <xdr:row>31</xdr:row>
      <xdr:rowOff>24849</xdr:rowOff>
    </xdr:to>
    <xdr:sp macro="" textlink="">
      <xdr:nvSpPr>
        <xdr:cNvPr id="13" name="Prostokąt 12"/>
        <xdr:cNvSpPr/>
      </xdr:nvSpPr>
      <xdr:spPr>
        <a:xfrm>
          <a:off x="352839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281609</xdr:colOff>
      <xdr:row>29</xdr:row>
      <xdr:rowOff>157369</xdr:rowOff>
    </xdr:from>
    <xdr:to>
      <xdr:col>12</xdr:col>
      <xdr:colOff>33130</xdr:colOff>
      <xdr:row>31</xdr:row>
      <xdr:rowOff>16566</xdr:rowOff>
    </xdr:to>
    <xdr:sp macro="[0]!OsobaPrawna2_Kliknięcie" textlink="">
      <xdr:nvSpPr>
        <xdr:cNvPr id="14" name="Prostokąt 13"/>
        <xdr:cNvSpPr/>
      </xdr:nvSpPr>
      <xdr:spPr>
        <a:xfrm>
          <a:off x="352010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29</xdr:row>
      <xdr:rowOff>165652</xdr:rowOff>
    </xdr:from>
    <xdr:to>
      <xdr:col>17</xdr:col>
      <xdr:colOff>41412</xdr:colOff>
      <xdr:row>31</xdr:row>
      <xdr:rowOff>24849</xdr:rowOff>
    </xdr:to>
    <xdr:sp macro="" textlink="">
      <xdr:nvSpPr>
        <xdr:cNvPr id="15" name="Prostokąt 14"/>
        <xdr:cNvSpPr/>
      </xdr:nvSpPr>
      <xdr:spPr>
        <a:xfrm>
          <a:off x="514764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29</xdr:row>
      <xdr:rowOff>157369</xdr:rowOff>
    </xdr:from>
    <xdr:to>
      <xdr:col>17</xdr:col>
      <xdr:colOff>33130</xdr:colOff>
      <xdr:row>31</xdr:row>
      <xdr:rowOff>16566</xdr:rowOff>
    </xdr:to>
    <xdr:sp macro="[0]!OsobaInna2_Kliknięcie" textlink="">
      <xdr:nvSpPr>
        <xdr:cNvPr id="16" name="Prostokąt 15"/>
        <xdr:cNvSpPr/>
      </xdr:nvSpPr>
      <xdr:spPr>
        <a:xfrm>
          <a:off x="513935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19</xdr:col>
      <xdr:colOff>103252</xdr:colOff>
      <xdr:row>3</xdr:row>
      <xdr:rowOff>57630</xdr:rowOff>
    </xdr:from>
    <xdr:to>
      <xdr:col>25</xdr:col>
      <xdr:colOff>169428</xdr:colOff>
      <xdr:row>4</xdr:row>
      <xdr:rowOff>92849</xdr:rowOff>
    </xdr:to>
    <xdr:sp macro="[0]!KasowanieDanych_start" textlink="">
      <xdr:nvSpPr>
        <xdr:cNvPr id="28" name="Prostokąt 27"/>
        <xdr:cNvSpPr/>
      </xdr:nvSpPr>
      <xdr:spPr>
        <a:xfrm>
          <a:off x="6256402" y="772005"/>
          <a:ext cx="2009276" cy="3685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25</xdr:col>
      <xdr:colOff>204105</xdr:colOff>
      <xdr:row>3</xdr:row>
      <xdr:rowOff>56029</xdr:rowOff>
    </xdr:from>
    <xdr:to>
      <xdr:col>31</xdr:col>
      <xdr:colOff>270282</xdr:colOff>
      <xdr:row>4</xdr:row>
      <xdr:rowOff>91965</xdr:rowOff>
    </xdr:to>
    <xdr:sp macro="[0]!zolte_pola" textlink="">
      <xdr:nvSpPr>
        <xdr:cNvPr id="29" name="Prostokąt 28"/>
        <xdr:cNvSpPr/>
      </xdr:nvSpPr>
      <xdr:spPr>
        <a:xfrm>
          <a:off x="8300355" y="770404"/>
          <a:ext cx="2009277" cy="3693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21</xdr:col>
      <xdr:colOff>315310</xdr:colOff>
      <xdr:row>18</xdr:row>
      <xdr:rowOff>65689</xdr:rowOff>
    </xdr:from>
    <xdr:to>
      <xdr:col>31</xdr:col>
      <xdr:colOff>12479</xdr:colOff>
      <xdr:row>19</xdr:row>
      <xdr:rowOff>188371</xdr:rowOff>
    </xdr:to>
    <xdr:sp macro="[0]!PrzepiszDaneOsobowe" textlink="">
      <xdr:nvSpPr>
        <xdr:cNvPr id="30" name="Strzałka w prawo 29"/>
        <xdr:cNvSpPr/>
      </xdr:nvSpPr>
      <xdr:spPr>
        <a:xfrm>
          <a:off x="7116160" y="5647339"/>
          <a:ext cx="2935669" cy="48463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innych deklaracji</a:t>
          </a:r>
        </a:p>
      </xdr:txBody>
    </xdr:sp>
    <xdr:clientData fPrintsWithSheet="0"/>
  </xdr:twoCellAnchor>
  <xdr:twoCellAnchor>
    <xdr:from>
      <xdr:col>23</xdr:col>
      <xdr:colOff>133350</xdr:colOff>
      <xdr:row>65</xdr:row>
      <xdr:rowOff>9525</xdr:rowOff>
    </xdr:from>
    <xdr:to>
      <xdr:col>31</xdr:col>
      <xdr:colOff>0</xdr:colOff>
      <xdr:row>67</xdr:row>
      <xdr:rowOff>36957</xdr:rowOff>
    </xdr:to>
    <xdr:sp macro="[0]!DopiszDo_DRL5" textlink="">
      <xdr:nvSpPr>
        <xdr:cNvPr id="31" name="Strzałka w prawo 30"/>
        <xdr:cNvSpPr/>
      </xdr:nvSpPr>
      <xdr:spPr>
        <a:xfrm>
          <a:off x="7607674" y="21894613"/>
          <a:ext cx="2466414" cy="486873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</a:t>
          </a:r>
          <a:r>
            <a:rPr lang="pl-PL" sz="1100" b="1" baseline="0">
              <a:solidFill>
                <a:sysClr val="windowText" lastClr="000000"/>
              </a:solidFill>
            </a:rPr>
            <a:t> do części DL.5</a:t>
          </a:r>
          <a:endParaRPr lang="pl-PL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21</xdr:col>
      <xdr:colOff>289036</xdr:colOff>
      <xdr:row>111</xdr:row>
      <xdr:rowOff>26275</xdr:rowOff>
    </xdr:from>
    <xdr:to>
      <xdr:col>30</xdr:col>
      <xdr:colOff>308085</xdr:colOff>
      <xdr:row>113</xdr:row>
      <xdr:rowOff>50423</xdr:rowOff>
    </xdr:to>
    <xdr:sp macro="[0]!PrzepiszDaneOsobowe" textlink="">
      <xdr:nvSpPr>
        <xdr:cNvPr id="32" name="Strzałka w prawo 31"/>
        <xdr:cNvSpPr/>
      </xdr:nvSpPr>
      <xdr:spPr>
        <a:xfrm>
          <a:off x="7089886" y="38088175"/>
          <a:ext cx="2933699" cy="481348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innych deklaracji</a:t>
          </a:r>
        </a:p>
      </xdr:txBody>
    </xdr:sp>
    <xdr:clientData fPrintsWithSheet="0"/>
  </xdr:twoCellAnchor>
  <xdr:twoCellAnchor>
    <xdr:from>
      <xdr:col>27</xdr:col>
      <xdr:colOff>201706</xdr:colOff>
      <xdr:row>82</xdr:row>
      <xdr:rowOff>11206</xdr:rowOff>
    </xdr:from>
    <xdr:to>
      <xdr:col>30</xdr:col>
      <xdr:colOff>316583</xdr:colOff>
      <xdr:row>84</xdr:row>
      <xdr:rowOff>58152</xdr:rowOff>
    </xdr:to>
    <xdr:sp macro="[0]!PodzielNaRaty_DL" textlink="">
      <xdr:nvSpPr>
        <xdr:cNvPr id="33" name="Strzałka w prawo 32"/>
        <xdr:cNvSpPr/>
      </xdr:nvSpPr>
      <xdr:spPr>
        <a:xfrm>
          <a:off x="8975912" y="29180118"/>
          <a:ext cx="1089789" cy="48397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Oblicz raty</a:t>
          </a:r>
        </a:p>
      </xdr:txBody>
    </xdr:sp>
    <xdr:clientData fPrintsWithSheet="0"/>
  </xdr:twoCellAnchor>
  <xdr:twoCellAnchor>
    <xdr:from>
      <xdr:col>8</xdr:col>
      <xdr:colOff>233984</xdr:colOff>
      <xdr:row>37</xdr:row>
      <xdr:rowOff>138319</xdr:rowOff>
    </xdr:from>
    <xdr:to>
      <xdr:col>16</xdr:col>
      <xdr:colOff>19050</xdr:colOff>
      <xdr:row>39</xdr:row>
      <xdr:rowOff>7041</xdr:rowOff>
    </xdr:to>
    <xdr:sp macro="[0]!PodatnikWspółposiadaczDR" textlink="">
      <xdr:nvSpPr>
        <xdr:cNvPr id="23" name="Prostokąt 22"/>
        <xdr:cNvSpPr/>
      </xdr:nvSpPr>
      <xdr:spPr>
        <a:xfrm>
          <a:off x="2824784" y="11587369"/>
          <a:ext cx="2375866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704022</xdr:colOff>
      <xdr:row>14</xdr:row>
      <xdr:rowOff>82826</xdr:rowOff>
    </xdr:from>
    <xdr:to>
      <xdr:col>10</xdr:col>
      <xdr:colOff>24848</xdr:colOff>
      <xdr:row>16</xdr:row>
      <xdr:rowOff>24848</xdr:rowOff>
    </xdr:to>
    <xdr:sp macro="[0]!GospodarstwoTak_Kliknięcie" textlink="">
      <xdr:nvSpPr>
        <xdr:cNvPr id="2" name="Prostokąt 1"/>
        <xdr:cNvSpPr/>
      </xdr:nvSpPr>
      <xdr:spPr>
        <a:xfrm>
          <a:off x="6638097" y="2083076"/>
          <a:ext cx="378101" cy="3706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61</xdr:row>
      <xdr:rowOff>82826</xdr:rowOff>
    </xdr:from>
    <xdr:to>
      <xdr:col>10</xdr:col>
      <xdr:colOff>24848</xdr:colOff>
      <xdr:row>63</xdr:row>
      <xdr:rowOff>24848</xdr:rowOff>
    </xdr:to>
    <xdr:sp macro="[0]!GospodarstwoTak_Kliknięcie" textlink="">
      <xdr:nvSpPr>
        <xdr:cNvPr id="59" name="Prostokąt 58"/>
        <xdr:cNvSpPr/>
      </xdr:nvSpPr>
      <xdr:spPr>
        <a:xfrm>
          <a:off x="6619047" y="317845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108</xdr:row>
      <xdr:rowOff>82826</xdr:rowOff>
    </xdr:from>
    <xdr:to>
      <xdr:col>10</xdr:col>
      <xdr:colOff>24848</xdr:colOff>
      <xdr:row>110</xdr:row>
      <xdr:rowOff>24848</xdr:rowOff>
    </xdr:to>
    <xdr:sp macro="[0]!GospodarstwoTak_Kliknięcie" textlink="">
      <xdr:nvSpPr>
        <xdr:cNvPr id="60" name="Prostokąt 59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155</xdr:row>
      <xdr:rowOff>82826</xdr:rowOff>
    </xdr:from>
    <xdr:to>
      <xdr:col>10</xdr:col>
      <xdr:colOff>24848</xdr:colOff>
      <xdr:row>157</xdr:row>
      <xdr:rowOff>24848</xdr:rowOff>
    </xdr:to>
    <xdr:sp macro="[0]!GospodarstwoTak_Kliknięcie" textlink="">
      <xdr:nvSpPr>
        <xdr:cNvPr id="61" name="Prostokąt 60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202</xdr:row>
      <xdr:rowOff>82826</xdr:rowOff>
    </xdr:from>
    <xdr:to>
      <xdr:col>10</xdr:col>
      <xdr:colOff>24848</xdr:colOff>
      <xdr:row>204</xdr:row>
      <xdr:rowOff>24848</xdr:rowOff>
    </xdr:to>
    <xdr:sp macro="[0]!GospodarstwoTak_Kliknięcie" textlink="">
      <xdr:nvSpPr>
        <xdr:cNvPr id="62" name="Prostokąt 61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249</xdr:row>
      <xdr:rowOff>82826</xdr:rowOff>
    </xdr:from>
    <xdr:to>
      <xdr:col>10</xdr:col>
      <xdr:colOff>24848</xdr:colOff>
      <xdr:row>251</xdr:row>
      <xdr:rowOff>24848</xdr:rowOff>
    </xdr:to>
    <xdr:sp macro="[0]!GospodarstwoTak_Kliknięcie" textlink="">
      <xdr:nvSpPr>
        <xdr:cNvPr id="63" name="Prostokąt 62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296</xdr:row>
      <xdr:rowOff>82826</xdr:rowOff>
    </xdr:from>
    <xdr:to>
      <xdr:col>10</xdr:col>
      <xdr:colOff>24848</xdr:colOff>
      <xdr:row>298</xdr:row>
      <xdr:rowOff>24848</xdr:rowOff>
    </xdr:to>
    <xdr:sp macro="[0]!GospodarstwoTak_Kliknięcie" textlink="">
      <xdr:nvSpPr>
        <xdr:cNvPr id="64" name="Prostokąt 63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343</xdr:row>
      <xdr:rowOff>82826</xdr:rowOff>
    </xdr:from>
    <xdr:to>
      <xdr:col>10</xdr:col>
      <xdr:colOff>24848</xdr:colOff>
      <xdr:row>345</xdr:row>
      <xdr:rowOff>24848</xdr:rowOff>
    </xdr:to>
    <xdr:sp macro="[0]!GospodarstwoTak_Kliknięcie" textlink="">
      <xdr:nvSpPr>
        <xdr:cNvPr id="65" name="Prostokąt 64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390</xdr:row>
      <xdr:rowOff>82826</xdr:rowOff>
    </xdr:from>
    <xdr:to>
      <xdr:col>10</xdr:col>
      <xdr:colOff>24848</xdr:colOff>
      <xdr:row>392</xdr:row>
      <xdr:rowOff>24848</xdr:rowOff>
    </xdr:to>
    <xdr:sp macro="[0]!GospodarstwoTak_Kliknięcie" textlink="">
      <xdr:nvSpPr>
        <xdr:cNvPr id="66" name="Prostokąt 65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437</xdr:row>
      <xdr:rowOff>82826</xdr:rowOff>
    </xdr:from>
    <xdr:to>
      <xdr:col>10</xdr:col>
      <xdr:colOff>24848</xdr:colOff>
      <xdr:row>439</xdr:row>
      <xdr:rowOff>24848</xdr:rowOff>
    </xdr:to>
    <xdr:sp macro="[0]!GospodarstwoTak_Kliknięcie" textlink="">
      <xdr:nvSpPr>
        <xdr:cNvPr id="67" name="Prostokąt 66"/>
        <xdr:cNvSpPr/>
      </xdr:nvSpPr>
      <xdr:spPr>
        <a:xfrm>
          <a:off x="6619047" y="2925790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484</xdr:row>
      <xdr:rowOff>82826</xdr:rowOff>
    </xdr:from>
    <xdr:to>
      <xdr:col>10</xdr:col>
      <xdr:colOff>24848</xdr:colOff>
      <xdr:row>486</xdr:row>
      <xdr:rowOff>24848</xdr:rowOff>
    </xdr:to>
    <xdr:sp macro="[0]!GospodarstwoTak_Kliknięcie" textlink="">
      <xdr:nvSpPr>
        <xdr:cNvPr id="68" name="Prostokąt 67"/>
        <xdr:cNvSpPr/>
      </xdr:nvSpPr>
      <xdr:spPr>
        <a:xfrm>
          <a:off x="6619047" y="4229762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531</xdr:row>
      <xdr:rowOff>82826</xdr:rowOff>
    </xdr:from>
    <xdr:to>
      <xdr:col>10</xdr:col>
      <xdr:colOff>24848</xdr:colOff>
      <xdr:row>533</xdr:row>
      <xdr:rowOff>24848</xdr:rowOff>
    </xdr:to>
    <xdr:sp macro="[0]!GospodarstwoTak_Kliknięcie" textlink="">
      <xdr:nvSpPr>
        <xdr:cNvPr id="69" name="Prostokąt 68"/>
        <xdr:cNvSpPr/>
      </xdr:nvSpPr>
      <xdr:spPr>
        <a:xfrm>
          <a:off x="6619047" y="5533735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578</xdr:row>
      <xdr:rowOff>82826</xdr:rowOff>
    </xdr:from>
    <xdr:to>
      <xdr:col>10</xdr:col>
      <xdr:colOff>24848</xdr:colOff>
      <xdr:row>580</xdr:row>
      <xdr:rowOff>24848</xdr:rowOff>
    </xdr:to>
    <xdr:sp macro="[0]!GospodarstwoTak_Kliknięcie" textlink="">
      <xdr:nvSpPr>
        <xdr:cNvPr id="70" name="Prostokąt 69"/>
        <xdr:cNvSpPr/>
      </xdr:nvSpPr>
      <xdr:spPr>
        <a:xfrm>
          <a:off x="6619047" y="683770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625</xdr:row>
      <xdr:rowOff>82826</xdr:rowOff>
    </xdr:from>
    <xdr:to>
      <xdr:col>10</xdr:col>
      <xdr:colOff>24848</xdr:colOff>
      <xdr:row>627</xdr:row>
      <xdr:rowOff>24848</xdr:rowOff>
    </xdr:to>
    <xdr:sp macro="[0]!GospodarstwoTak_Kliknięcie" textlink="">
      <xdr:nvSpPr>
        <xdr:cNvPr id="71" name="Prostokąt 70"/>
        <xdr:cNvSpPr/>
      </xdr:nvSpPr>
      <xdr:spPr>
        <a:xfrm>
          <a:off x="6619047" y="8141680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672</xdr:row>
      <xdr:rowOff>82826</xdr:rowOff>
    </xdr:from>
    <xdr:to>
      <xdr:col>10</xdr:col>
      <xdr:colOff>24848</xdr:colOff>
      <xdr:row>674</xdr:row>
      <xdr:rowOff>24848</xdr:rowOff>
    </xdr:to>
    <xdr:sp macro="[0]!GospodarstwoTak_Kliknięcie" textlink="">
      <xdr:nvSpPr>
        <xdr:cNvPr id="72" name="Prostokąt 71"/>
        <xdr:cNvSpPr/>
      </xdr:nvSpPr>
      <xdr:spPr>
        <a:xfrm>
          <a:off x="6619047" y="9445652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719</xdr:row>
      <xdr:rowOff>82826</xdr:rowOff>
    </xdr:from>
    <xdr:to>
      <xdr:col>10</xdr:col>
      <xdr:colOff>24848</xdr:colOff>
      <xdr:row>721</xdr:row>
      <xdr:rowOff>24848</xdr:rowOff>
    </xdr:to>
    <xdr:sp macro="[0]!GospodarstwoTak_Kliknięcie" textlink="">
      <xdr:nvSpPr>
        <xdr:cNvPr id="73" name="Prostokąt 72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766</xdr:row>
      <xdr:rowOff>82826</xdr:rowOff>
    </xdr:from>
    <xdr:to>
      <xdr:col>10</xdr:col>
      <xdr:colOff>24848</xdr:colOff>
      <xdr:row>768</xdr:row>
      <xdr:rowOff>24848</xdr:rowOff>
    </xdr:to>
    <xdr:sp macro="[0]!GospodarstwoTak_Kliknięcie" textlink="">
      <xdr:nvSpPr>
        <xdr:cNvPr id="74" name="Prostokąt 73"/>
        <xdr:cNvSpPr/>
      </xdr:nvSpPr>
      <xdr:spPr>
        <a:xfrm>
          <a:off x="6619047" y="2925790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813</xdr:row>
      <xdr:rowOff>82826</xdr:rowOff>
    </xdr:from>
    <xdr:to>
      <xdr:col>10</xdr:col>
      <xdr:colOff>24848</xdr:colOff>
      <xdr:row>815</xdr:row>
      <xdr:rowOff>24848</xdr:rowOff>
    </xdr:to>
    <xdr:sp macro="[0]!GospodarstwoTak_Kliknięcie" textlink="">
      <xdr:nvSpPr>
        <xdr:cNvPr id="75" name="Prostokąt 74"/>
        <xdr:cNvSpPr/>
      </xdr:nvSpPr>
      <xdr:spPr>
        <a:xfrm>
          <a:off x="6619047" y="4229762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860</xdr:row>
      <xdr:rowOff>82826</xdr:rowOff>
    </xdr:from>
    <xdr:to>
      <xdr:col>10</xdr:col>
      <xdr:colOff>24848</xdr:colOff>
      <xdr:row>862</xdr:row>
      <xdr:rowOff>24848</xdr:rowOff>
    </xdr:to>
    <xdr:sp macro="[0]!GospodarstwoTak_Kliknięcie" textlink="">
      <xdr:nvSpPr>
        <xdr:cNvPr id="76" name="Prostokąt 75"/>
        <xdr:cNvSpPr/>
      </xdr:nvSpPr>
      <xdr:spPr>
        <a:xfrm>
          <a:off x="6619047" y="5533735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907</xdr:row>
      <xdr:rowOff>82826</xdr:rowOff>
    </xdr:from>
    <xdr:to>
      <xdr:col>10</xdr:col>
      <xdr:colOff>24848</xdr:colOff>
      <xdr:row>909</xdr:row>
      <xdr:rowOff>24848</xdr:rowOff>
    </xdr:to>
    <xdr:sp macro="[0]!GospodarstwoTak_Kliknięcie" textlink="">
      <xdr:nvSpPr>
        <xdr:cNvPr id="77" name="Prostokąt 76"/>
        <xdr:cNvSpPr/>
      </xdr:nvSpPr>
      <xdr:spPr>
        <a:xfrm>
          <a:off x="6619047" y="683770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954</xdr:row>
      <xdr:rowOff>82826</xdr:rowOff>
    </xdr:from>
    <xdr:to>
      <xdr:col>10</xdr:col>
      <xdr:colOff>24848</xdr:colOff>
      <xdr:row>956</xdr:row>
      <xdr:rowOff>24848</xdr:rowOff>
    </xdr:to>
    <xdr:sp macro="[0]!GospodarstwoTak_Kliknięcie" textlink="">
      <xdr:nvSpPr>
        <xdr:cNvPr id="78" name="Prostokąt 77"/>
        <xdr:cNvSpPr/>
      </xdr:nvSpPr>
      <xdr:spPr>
        <a:xfrm>
          <a:off x="6619047" y="8141680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1001</xdr:row>
      <xdr:rowOff>82826</xdr:rowOff>
    </xdr:from>
    <xdr:to>
      <xdr:col>10</xdr:col>
      <xdr:colOff>24848</xdr:colOff>
      <xdr:row>1003</xdr:row>
      <xdr:rowOff>24848</xdr:rowOff>
    </xdr:to>
    <xdr:sp macro="[0]!GospodarstwoTak_Kliknięcie" textlink="">
      <xdr:nvSpPr>
        <xdr:cNvPr id="79" name="Prostokąt 78"/>
        <xdr:cNvSpPr/>
      </xdr:nvSpPr>
      <xdr:spPr>
        <a:xfrm>
          <a:off x="6619047" y="9445652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1048</xdr:row>
      <xdr:rowOff>82826</xdr:rowOff>
    </xdr:from>
    <xdr:to>
      <xdr:col>10</xdr:col>
      <xdr:colOff>24848</xdr:colOff>
      <xdr:row>1050</xdr:row>
      <xdr:rowOff>24848</xdr:rowOff>
    </xdr:to>
    <xdr:sp macro="[0]!GospodarstwoTak_Kliknięcie" textlink="">
      <xdr:nvSpPr>
        <xdr:cNvPr id="80" name="Prostokąt 79"/>
        <xdr:cNvSpPr/>
      </xdr:nvSpPr>
      <xdr:spPr>
        <a:xfrm>
          <a:off x="6619047" y="162181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1095</xdr:row>
      <xdr:rowOff>82826</xdr:rowOff>
    </xdr:from>
    <xdr:to>
      <xdr:col>10</xdr:col>
      <xdr:colOff>24848</xdr:colOff>
      <xdr:row>1097</xdr:row>
      <xdr:rowOff>24848</xdr:rowOff>
    </xdr:to>
    <xdr:sp macro="[0]!GospodarstwoTak_Kliknięcie" textlink="">
      <xdr:nvSpPr>
        <xdr:cNvPr id="81" name="Prostokąt 80"/>
        <xdr:cNvSpPr/>
      </xdr:nvSpPr>
      <xdr:spPr>
        <a:xfrm>
          <a:off x="6619047" y="2925790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1142</xdr:row>
      <xdr:rowOff>82826</xdr:rowOff>
    </xdr:from>
    <xdr:to>
      <xdr:col>10</xdr:col>
      <xdr:colOff>24848</xdr:colOff>
      <xdr:row>1144</xdr:row>
      <xdr:rowOff>24848</xdr:rowOff>
    </xdr:to>
    <xdr:sp macro="[0]!GospodarstwoTak_Kliknięcie" textlink="">
      <xdr:nvSpPr>
        <xdr:cNvPr id="82" name="Prostokąt 81"/>
        <xdr:cNvSpPr/>
      </xdr:nvSpPr>
      <xdr:spPr>
        <a:xfrm>
          <a:off x="6619047" y="4229762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1189</xdr:row>
      <xdr:rowOff>82826</xdr:rowOff>
    </xdr:from>
    <xdr:to>
      <xdr:col>10</xdr:col>
      <xdr:colOff>24848</xdr:colOff>
      <xdr:row>1191</xdr:row>
      <xdr:rowOff>24848</xdr:rowOff>
    </xdr:to>
    <xdr:sp macro="[0]!GospodarstwoTak_Kliknięcie" textlink="">
      <xdr:nvSpPr>
        <xdr:cNvPr id="83" name="Prostokąt 82"/>
        <xdr:cNvSpPr/>
      </xdr:nvSpPr>
      <xdr:spPr>
        <a:xfrm>
          <a:off x="6619047" y="55337351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1236</xdr:row>
      <xdr:rowOff>82826</xdr:rowOff>
    </xdr:from>
    <xdr:to>
      <xdr:col>10</xdr:col>
      <xdr:colOff>24848</xdr:colOff>
      <xdr:row>1238</xdr:row>
      <xdr:rowOff>24848</xdr:rowOff>
    </xdr:to>
    <xdr:sp macro="[0]!GospodarstwoTak_Kliknięcie" textlink="">
      <xdr:nvSpPr>
        <xdr:cNvPr id="84" name="Prostokąt 83"/>
        <xdr:cNvSpPr/>
      </xdr:nvSpPr>
      <xdr:spPr>
        <a:xfrm>
          <a:off x="6619047" y="68377076"/>
          <a:ext cx="378101" cy="3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10</xdr:col>
      <xdr:colOff>333375</xdr:colOff>
      <xdr:row>0</xdr:row>
      <xdr:rowOff>59951</xdr:rowOff>
    </xdr:from>
    <xdr:to>
      <xdr:col>14</xdr:col>
      <xdr:colOff>279026</xdr:colOff>
      <xdr:row>1</xdr:row>
      <xdr:rowOff>189379</xdr:rowOff>
    </xdr:to>
    <xdr:sp macro="[0]!KasowanieDanych_start" textlink="">
      <xdr:nvSpPr>
        <xdr:cNvPr id="30" name="Prostokąt 29"/>
        <xdr:cNvSpPr/>
      </xdr:nvSpPr>
      <xdr:spPr>
        <a:xfrm>
          <a:off x="7305675" y="59951"/>
          <a:ext cx="1793501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10</xdr:col>
      <xdr:colOff>333375</xdr:colOff>
      <xdr:row>1</xdr:row>
      <xdr:rowOff>189378</xdr:rowOff>
    </xdr:from>
    <xdr:to>
      <xdr:col>14</xdr:col>
      <xdr:colOff>279026</xdr:colOff>
      <xdr:row>3</xdr:row>
      <xdr:rowOff>50425</xdr:rowOff>
    </xdr:to>
    <xdr:sp macro="[0]!WpiszNazwyMiejscowości" textlink="">
      <xdr:nvSpPr>
        <xdr:cNvPr id="31" name="Prostokąt 30"/>
        <xdr:cNvSpPr/>
      </xdr:nvSpPr>
      <xdr:spPr>
        <a:xfrm>
          <a:off x="7305675" y="446553"/>
          <a:ext cx="1793501" cy="480172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Wpisz nazwy wszystkich miejscowości</a:t>
          </a:r>
        </a:p>
      </xdr:txBody>
    </xdr:sp>
    <xdr:clientData fPrintsWithSheet="0"/>
  </xdr:twoCellAnchor>
  <xdr:twoCellAnchor>
    <xdr:from>
      <xdr:col>10</xdr:col>
      <xdr:colOff>333375</xdr:colOff>
      <xdr:row>3</xdr:row>
      <xdr:rowOff>50426</xdr:rowOff>
    </xdr:from>
    <xdr:to>
      <xdr:col>14</xdr:col>
      <xdr:colOff>279026</xdr:colOff>
      <xdr:row>5</xdr:row>
      <xdr:rowOff>560</xdr:rowOff>
    </xdr:to>
    <xdr:sp macro="[0]!zolte_pola" textlink="">
      <xdr:nvSpPr>
        <xdr:cNvPr id="32" name="Prostokąt 31"/>
        <xdr:cNvSpPr/>
      </xdr:nvSpPr>
      <xdr:spPr>
        <a:xfrm>
          <a:off x="7305675" y="926726"/>
          <a:ext cx="1793501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8</xdr:col>
      <xdr:colOff>704022</xdr:colOff>
      <xdr:row>108</xdr:row>
      <xdr:rowOff>82826</xdr:rowOff>
    </xdr:from>
    <xdr:to>
      <xdr:col>10</xdr:col>
      <xdr:colOff>24848</xdr:colOff>
      <xdr:row>110</xdr:row>
      <xdr:rowOff>24848</xdr:rowOff>
    </xdr:to>
    <xdr:sp macro="[0]!GospodarstwoTak_Kliknięcie" textlink="">
      <xdr:nvSpPr>
        <xdr:cNvPr id="33" name="Prostokąt 32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155</xdr:row>
      <xdr:rowOff>82826</xdr:rowOff>
    </xdr:from>
    <xdr:to>
      <xdr:col>10</xdr:col>
      <xdr:colOff>24848</xdr:colOff>
      <xdr:row>157</xdr:row>
      <xdr:rowOff>24848</xdr:rowOff>
    </xdr:to>
    <xdr:sp macro="[0]!GospodarstwoTak_Kliknięcie" textlink="">
      <xdr:nvSpPr>
        <xdr:cNvPr id="34" name="Prostokąt 33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202</xdr:row>
      <xdr:rowOff>82826</xdr:rowOff>
    </xdr:from>
    <xdr:to>
      <xdr:col>10</xdr:col>
      <xdr:colOff>24848</xdr:colOff>
      <xdr:row>204</xdr:row>
      <xdr:rowOff>24848</xdr:rowOff>
    </xdr:to>
    <xdr:sp macro="[0]!GospodarstwoTak_Kliknięcie" textlink="">
      <xdr:nvSpPr>
        <xdr:cNvPr id="35" name="Prostokąt 34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249</xdr:row>
      <xdr:rowOff>82826</xdr:rowOff>
    </xdr:from>
    <xdr:to>
      <xdr:col>10</xdr:col>
      <xdr:colOff>24848</xdr:colOff>
      <xdr:row>251</xdr:row>
      <xdr:rowOff>24848</xdr:rowOff>
    </xdr:to>
    <xdr:sp macro="[0]!GospodarstwoTak_Kliknięcie" textlink="">
      <xdr:nvSpPr>
        <xdr:cNvPr id="36" name="Prostokąt 35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296</xdr:row>
      <xdr:rowOff>82826</xdr:rowOff>
    </xdr:from>
    <xdr:to>
      <xdr:col>10</xdr:col>
      <xdr:colOff>24848</xdr:colOff>
      <xdr:row>298</xdr:row>
      <xdr:rowOff>24848</xdr:rowOff>
    </xdr:to>
    <xdr:sp macro="[0]!GospodarstwoTak_Kliknięcie" textlink="">
      <xdr:nvSpPr>
        <xdr:cNvPr id="37" name="Prostokąt 36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343</xdr:row>
      <xdr:rowOff>82826</xdr:rowOff>
    </xdr:from>
    <xdr:to>
      <xdr:col>10</xdr:col>
      <xdr:colOff>24848</xdr:colOff>
      <xdr:row>345</xdr:row>
      <xdr:rowOff>24848</xdr:rowOff>
    </xdr:to>
    <xdr:sp macro="[0]!GospodarstwoTak_Kliknięcie" textlink="">
      <xdr:nvSpPr>
        <xdr:cNvPr id="38" name="Prostokąt 37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390</xdr:row>
      <xdr:rowOff>82826</xdr:rowOff>
    </xdr:from>
    <xdr:to>
      <xdr:col>10</xdr:col>
      <xdr:colOff>24848</xdr:colOff>
      <xdr:row>392</xdr:row>
      <xdr:rowOff>24848</xdr:rowOff>
    </xdr:to>
    <xdr:sp macro="[0]!GospodarstwoTak_Kliknięcie" textlink="">
      <xdr:nvSpPr>
        <xdr:cNvPr id="39" name="Prostokąt 38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437</xdr:row>
      <xdr:rowOff>82826</xdr:rowOff>
    </xdr:from>
    <xdr:to>
      <xdr:col>10</xdr:col>
      <xdr:colOff>24848</xdr:colOff>
      <xdr:row>439</xdr:row>
      <xdr:rowOff>24848</xdr:rowOff>
    </xdr:to>
    <xdr:sp macro="[0]!GospodarstwoTak_Kliknięcie" textlink="">
      <xdr:nvSpPr>
        <xdr:cNvPr id="40" name="Prostokąt 39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484</xdr:row>
      <xdr:rowOff>82826</xdr:rowOff>
    </xdr:from>
    <xdr:to>
      <xdr:col>10</xdr:col>
      <xdr:colOff>24848</xdr:colOff>
      <xdr:row>486</xdr:row>
      <xdr:rowOff>24848</xdr:rowOff>
    </xdr:to>
    <xdr:sp macro="[0]!GospodarstwoTak_Kliknięcie" textlink="">
      <xdr:nvSpPr>
        <xdr:cNvPr id="41" name="Prostokąt 40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531</xdr:row>
      <xdr:rowOff>82826</xdr:rowOff>
    </xdr:from>
    <xdr:to>
      <xdr:col>10</xdr:col>
      <xdr:colOff>24848</xdr:colOff>
      <xdr:row>533</xdr:row>
      <xdr:rowOff>24848</xdr:rowOff>
    </xdr:to>
    <xdr:sp macro="[0]!GospodarstwoTak_Kliknięcie" textlink="">
      <xdr:nvSpPr>
        <xdr:cNvPr id="42" name="Prostokąt 41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578</xdr:row>
      <xdr:rowOff>82826</xdr:rowOff>
    </xdr:from>
    <xdr:to>
      <xdr:col>10</xdr:col>
      <xdr:colOff>24848</xdr:colOff>
      <xdr:row>580</xdr:row>
      <xdr:rowOff>24848</xdr:rowOff>
    </xdr:to>
    <xdr:sp macro="[0]!GospodarstwoTak_Kliknięcie" textlink="">
      <xdr:nvSpPr>
        <xdr:cNvPr id="43" name="Prostokąt 42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625</xdr:row>
      <xdr:rowOff>82826</xdr:rowOff>
    </xdr:from>
    <xdr:to>
      <xdr:col>10</xdr:col>
      <xdr:colOff>24848</xdr:colOff>
      <xdr:row>627</xdr:row>
      <xdr:rowOff>24848</xdr:rowOff>
    </xdr:to>
    <xdr:sp macro="[0]!GospodarstwoTak_Kliknięcie" textlink="">
      <xdr:nvSpPr>
        <xdr:cNvPr id="44" name="Prostokąt 43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672</xdr:row>
      <xdr:rowOff>82826</xdr:rowOff>
    </xdr:from>
    <xdr:to>
      <xdr:col>10</xdr:col>
      <xdr:colOff>24848</xdr:colOff>
      <xdr:row>674</xdr:row>
      <xdr:rowOff>24848</xdr:rowOff>
    </xdr:to>
    <xdr:sp macro="[0]!GospodarstwoTak_Kliknięcie" textlink="">
      <xdr:nvSpPr>
        <xdr:cNvPr id="45" name="Prostokąt 44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719</xdr:row>
      <xdr:rowOff>82826</xdr:rowOff>
    </xdr:from>
    <xdr:to>
      <xdr:col>10</xdr:col>
      <xdr:colOff>24848</xdr:colOff>
      <xdr:row>721</xdr:row>
      <xdr:rowOff>24848</xdr:rowOff>
    </xdr:to>
    <xdr:sp macro="[0]!GospodarstwoTak_Kliknięcie" textlink="">
      <xdr:nvSpPr>
        <xdr:cNvPr id="46" name="Prostokąt 45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766</xdr:row>
      <xdr:rowOff>82826</xdr:rowOff>
    </xdr:from>
    <xdr:to>
      <xdr:col>10</xdr:col>
      <xdr:colOff>24848</xdr:colOff>
      <xdr:row>768</xdr:row>
      <xdr:rowOff>24848</xdr:rowOff>
    </xdr:to>
    <xdr:sp macro="[0]!GospodarstwoTak_Kliknięcie" textlink="">
      <xdr:nvSpPr>
        <xdr:cNvPr id="47" name="Prostokąt 46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813</xdr:row>
      <xdr:rowOff>82826</xdr:rowOff>
    </xdr:from>
    <xdr:to>
      <xdr:col>10</xdr:col>
      <xdr:colOff>24848</xdr:colOff>
      <xdr:row>815</xdr:row>
      <xdr:rowOff>24848</xdr:rowOff>
    </xdr:to>
    <xdr:sp macro="[0]!GospodarstwoTak_Kliknięcie" textlink="">
      <xdr:nvSpPr>
        <xdr:cNvPr id="48" name="Prostokąt 47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860</xdr:row>
      <xdr:rowOff>82826</xdr:rowOff>
    </xdr:from>
    <xdr:to>
      <xdr:col>10</xdr:col>
      <xdr:colOff>24848</xdr:colOff>
      <xdr:row>862</xdr:row>
      <xdr:rowOff>24848</xdr:rowOff>
    </xdr:to>
    <xdr:sp macro="[0]!GospodarstwoTak_Kliknięcie" textlink="">
      <xdr:nvSpPr>
        <xdr:cNvPr id="49" name="Prostokąt 48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907</xdr:row>
      <xdr:rowOff>82826</xdr:rowOff>
    </xdr:from>
    <xdr:to>
      <xdr:col>10</xdr:col>
      <xdr:colOff>24848</xdr:colOff>
      <xdr:row>909</xdr:row>
      <xdr:rowOff>24848</xdr:rowOff>
    </xdr:to>
    <xdr:sp macro="[0]!GospodarstwoTak_Kliknięcie" textlink="">
      <xdr:nvSpPr>
        <xdr:cNvPr id="50" name="Prostokąt 49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954</xdr:row>
      <xdr:rowOff>82826</xdr:rowOff>
    </xdr:from>
    <xdr:to>
      <xdr:col>10</xdr:col>
      <xdr:colOff>24848</xdr:colOff>
      <xdr:row>956</xdr:row>
      <xdr:rowOff>24848</xdr:rowOff>
    </xdr:to>
    <xdr:sp macro="[0]!GospodarstwoTak_Kliknięcie" textlink="">
      <xdr:nvSpPr>
        <xdr:cNvPr id="51" name="Prostokąt 50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1001</xdr:row>
      <xdr:rowOff>82826</xdr:rowOff>
    </xdr:from>
    <xdr:to>
      <xdr:col>10</xdr:col>
      <xdr:colOff>24848</xdr:colOff>
      <xdr:row>1003</xdr:row>
      <xdr:rowOff>24848</xdr:rowOff>
    </xdr:to>
    <xdr:sp macro="[0]!GospodarstwoTak_Kliknięcie" textlink="">
      <xdr:nvSpPr>
        <xdr:cNvPr id="52" name="Prostokąt 51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1048</xdr:row>
      <xdr:rowOff>82826</xdr:rowOff>
    </xdr:from>
    <xdr:to>
      <xdr:col>10</xdr:col>
      <xdr:colOff>24848</xdr:colOff>
      <xdr:row>1050</xdr:row>
      <xdr:rowOff>24848</xdr:rowOff>
    </xdr:to>
    <xdr:sp macro="[0]!GospodarstwoTak_Kliknięcie" textlink="">
      <xdr:nvSpPr>
        <xdr:cNvPr id="53" name="Prostokąt 52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1095</xdr:row>
      <xdr:rowOff>82826</xdr:rowOff>
    </xdr:from>
    <xdr:to>
      <xdr:col>10</xdr:col>
      <xdr:colOff>24848</xdr:colOff>
      <xdr:row>1097</xdr:row>
      <xdr:rowOff>24848</xdr:rowOff>
    </xdr:to>
    <xdr:sp macro="[0]!GospodarstwoTak_Kliknięcie" textlink="">
      <xdr:nvSpPr>
        <xdr:cNvPr id="54" name="Prostokąt 53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1142</xdr:row>
      <xdr:rowOff>82826</xdr:rowOff>
    </xdr:from>
    <xdr:to>
      <xdr:col>10</xdr:col>
      <xdr:colOff>24848</xdr:colOff>
      <xdr:row>1144</xdr:row>
      <xdr:rowOff>24848</xdr:rowOff>
    </xdr:to>
    <xdr:sp macro="[0]!GospodarstwoTak_Kliknięcie" textlink="">
      <xdr:nvSpPr>
        <xdr:cNvPr id="55" name="Prostokąt 54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1189</xdr:row>
      <xdr:rowOff>82826</xdr:rowOff>
    </xdr:from>
    <xdr:to>
      <xdr:col>10</xdr:col>
      <xdr:colOff>24848</xdr:colOff>
      <xdr:row>1191</xdr:row>
      <xdr:rowOff>24848</xdr:rowOff>
    </xdr:to>
    <xdr:sp macro="[0]!GospodarstwoTak_Kliknięcie" textlink="">
      <xdr:nvSpPr>
        <xdr:cNvPr id="56" name="Prostokąt 55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1236</xdr:row>
      <xdr:rowOff>82826</xdr:rowOff>
    </xdr:from>
    <xdr:to>
      <xdr:col>10</xdr:col>
      <xdr:colOff>24848</xdr:colOff>
      <xdr:row>1238</xdr:row>
      <xdr:rowOff>24848</xdr:rowOff>
    </xdr:to>
    <xdr:sp macro="[0]!GospodarstwoTak_Kliknięcie" textlink="">
      <xdr:nvSpPr>
        <xdr:cNvPr id="57" name="Prostokąt 56"/>
        <xdr:cNvSpPr/>
      </xdr:nvSpPr>
      <xdr:spPr>
        <a:xfrm>
          <a:off x="6643140" y="16308944"/>
          <a:ext cx="374179" cy="379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61</xdr:row>
      <xdr:rowOff>82826</xdr:rowOff>
    </xdr:from>
    <xdr:to>
      <xdr:col>10</xdr:col>
      <xdr:colOff>24848</xdr:colOff>
      <xdr:row>63</xdr:row>
      <xdr:rowOff>24848</xdr:rowOff>
    </xdr:to>
    <xdr:sp macro="[0]!GospodarstwoTak_Kliknięcie" textlink="">
      <xdr:nvSpPr>
        <xdr:cNvPr id="58" name="Prostokąt 57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108</xdr:row>
      <xdr:rowOff>82826</xdr:rowOff>
    </xdr:from>
    <xdr:to>
      <xdr:col>10</xdr:col>
      <xdr:colOff>24848</xdr:colOff>
      <xdr:row>110</xdr:row>
      <xdr:rowOff>24848</xdr:rowOff>
    </xdr:to>
    <xdr:sp macro="[0]!GospodarstwoTak_Kliknięcie" textlink="">
      <xdr:nvSpPr>
        <xdr:cNvPr id="85" name="Prostokąt 84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155</xdr:row>
      <xdr:rowOff>82826</xdr:rowOff>
    </xdr:from>
    <xdr:to>
      <xdr:col>10</xdr:col>
      <xdr:colOff>24848</xdr:colOff>
      <xdr:row>157</xdr:row>
      <xdr:rowOff>24848</xdr:rowOff>
    </xdr:to>
    <xdr:sp macro="[0]!GospodarstwoTak_Kliknięcie" textlink="">
      <xdr:nvSpPr>
        <xdr:cNvPr id="86" name="Prostokąt 85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202</xdr:row>
      <xdr:rowOff>82826</xdr:rowOff>
    </xdr:from>
    <xdr:to>
      <xdr:col>10</xdr:col>
      <xdr:colOff>24848</xdr:colOff>
      <xdr:row>204</xdr:row>
      <xdr:rowOff>24848</xdr:rowOff>
    </xdr:to>
    <xdr:sp macro="[0]!GospodarstwoTak_Kliknięcie" textlink="">
      <xdr:nvSpPr>
        <xdr:cNvPr id="87" name="Prostokąt 86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249</xdr:row>
      <xdr:rowOff>82826</xdr:rowOff>
    </xdr:from>
    <xdr:to>
      <xdr:col>10</xdr:col>
      <xdr:colOff>24848</xdr:colOff>
      <xdr:row>251</xdr:row>
      <xdr:rowOff>24848</xdr:rowOff>
    </xdr:to>
    <xdr:sp macro="[0]!GospodarstwoTak_Kliknięcie" textlink="">
      <xdr:nvSpPr>
        <xdr:cNvPr id="88" name="Prostokąt 87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296</xdr:row>
      <xdr:rowOff>82826</xdr:rowOff>
    </xdr:from>
    <xdr:to>
      <xdr:col>10</xdr:col>
      <xdr:colOff>24848</xdr:colOff>
      <xdr:row>298</xdr:row>
      <xdr:rowOff>24848</xdr:rowOff>
    </xdr:to>
    <xdr:sp macro="[0]!GospodarstwoTak_Kliknięcie" textlink="">
      <xdr:nvSpPr>
        <xdr:cNvPr id="89" name="Prostokąt 88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343</xdr:row>
      <xdr:rowOff>82826</xdr:rowOff>
    </xdr:from>
    <xdr:to>
      <xdr:col>10</xdr:col>
      <xdr:colOff>24848</xdr:colOff>
      <xdr:row>345</xdr:row>
      <xdr:rowOff>24848</xdr:rowOff>
    </xdr:to>
    <xdr:sp macro="[0]!GospodarstwoTak_Kliknięcie" textlink="">
      <xdr:nvSpPr>
        <xdr:cNvPr id="90" name="Prostokąt 89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390</xdr:row>
      <xdr:rowOff>82826</xdr:rowOff>
    </xdr:from>
    <xdr:to>
      <xdr:col>10</xdr:col>
      <xdr:colOff>24848</xdr:colOff>
      <xdr:row>392</xdr:row>
      <xdr:rowOff>24848</xdr:rowOff>
    </xdr:to>
    <xdr:sp macro="[0]!GospodarstwoTak_Kliknięcie" textlink="">
      <xdr:nvSpPr>
        <xdr:cNvPr id="91" name="Prostokąt 90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437</xdr:row>
      <xdr:rowOff>82826</xdr:rowOff>
    </xdr:from>
    <xdr:to>
      <xdr:col>10</xdr:col>
      <xdr:colOff>24848</xdr:colOff>
      <xdr:row>439</xdr:row>
      <xdr:rowOff>24848</xdr:rowOff>
    </xdr:to>
    <xdr:sp macro="[0]!GospodarstwoTak_Kliknięcie" textlink="">
      <xdr:nvSpPr>
        <xdr:cNvPr id="92" name="Prostokąt 91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484</xdr:row>
      <xdr:rowOff>82826</xdr:rowOff>
    </xdr:from>
    <xdr:to>
      <xdr:col>10</xdr:col>
      <xdr:colOff>24848</xdr:colOff>
      <xdr:row>486</xdr:row>
      <xdr:rowOff>24848</xdr:rowOff>
    </xdr:to>
    <xdr:sp macro="[0]!GospodarstwoTak_Kliknięcie" textlink="">
      <xdr:nvSpPr>
        <xdr:cNvPr id="93" name="Prostokąt 92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531</xdr:row>
      <xdr:rowOff>82826</xdr:rowOff>
    </xdr:from>
    <xdr:to>
      <xdr:col>10</xdr:col>
      <xdr:colOff>24848</xdr:colOff>
      <xdr:row>533</xdr:row>
      <xdr:rowOff>24848</xdr:rowOff>
    </xdr:to>
    <xdr:sp macro="[0]!GospodarstwoTak_Kliknięcie" textlink="">
      <xdr:nvSpPr>
        <xdr:cNvPr id="94" name="Prostokąt 93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578</xdr:row>
      <xdr:rowOff>82826</xdr:rowOff>
    </xdr:from>
    <xdr:to>
      <xdr:col>10</xdr:col>
      <xdr:colOff>24848</xdr:colOff>
      <xdr:row>580</xdr:row>
      <xdr:rowOff>24848</xdr:rowOff>
    </xdr:to>
    <xdr:sp macro="[0]!GospodarstwoTak_Kliknięcie" textlink="">
      <xdr:nvSpPr>
        <xdr:cNvPr id="95" name="Prostokąt 94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625</xdr:row>
      <xdr:rowOff>82826</xdr:rowOff>
    </xdr:from>
    <xdr:to>
      <xdr:col>10</xdr:col>
      <xdr:colOff>24848</xdr:colOff>
      <xdr:row>627</xdr:row>
      <xdr:rowOff>24848</xdr:rowOff>
    </xdr:to>
    <xdr:sp macro="[0]!GospodarstwoTak_Kliknięcie" textlink="">
      <xdr:nvSpPr>
        <xdr:cNvPr id="96" name="Prostokąt 95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672</xdr:row>
      <xdr:rowOff>82826</xdr:rowOff>
    </xdr:from>
    <xdr:to>
      <xdr:col>10</xdr:col>
      <xdr:colOff>24848</xdr:colOff>
      <xdr:row>674</xdr:row>
      <xdr:rowOff>24848</xdr:rowOff>
    </xdr:to>
    <xdr:sp macro="[0]!GospodarstwoTak_Kliknięcie" textlink="">
      <xdr:nvSpPr>
        <xdr:cNvPr id="97" name="Prostokąt 96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719</xdr:row>
      <xdr:rowOff>82826</xdr:rowOff>
    </xdr:from>
    <xdr:to>
      <xdr:col>10</xdr:col>
      <xdr:colOff>24848</xdr:colOff>
      <xdr:row>721</xdr:row>
      <xdr:rowOff>24848</xdr:rowOff>
    </xdr:to>
    <xdr:sp macro="[0]!GospodarstwoTak_Kliknięcie" textlink="">
      <xdr:nvSpPr>
        <xdr:cNvPr id="98" name="Prostokąt 97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766</xdr:row>
      <xdr:rowOff>82826</xdr:rowOff>
    </xdr:from>
    <xdr:to>
      <xdr:col>10</xdr:col>
      <xdr:colOff>24848</xdr:colOff>
      <xdr:row>768</xdr:row>
      <xdr:rowOff>24848</xdr:rowOff>
    </xdr:to>
    <xdr:sp macro="[0]!GospodarstwoTak_Kliknięcie" textlink="">
      <xdr:nvSpPr>
        <xdr:cNvPr id="99" name="Prostokąt 98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813</xdr:row>
      <xdr:rowOff>82826</xdr:rowOff>
    </xdr:from>
    <xdr:to>
      <xdr:col>10</xdr:col>
      <xdr:colOff>24848</xdr:colOff>
      <xdr:row>815</xdr:row>
      <xdr:rowOff>24848</xdr:rowOff>
    </xdr:to>
    <xdr:sp macro="[0]!GospodarstwoTak_Kliknięcie" textlink="">
      <xdr:nvSpPr>
        <xdr:cNvPr id="100" name="Prostokąt 99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860</xdr:row>
      <xdr:rowOff>82826</xdr:rowOff>
    </xdr:from>
    <xdr:to>
      <xdr:col>10</xdr:col>
      <xdr:colOff>24848</xdr:colOff>
      <xdr:row>862</xdr:row>
      <xdr:rowOff>24848</xdr:rowOff>
    </xdr:to>
    <xdr:sp macro="[0]!GospodarstwoTak_Kliknięcie" textlink="">
      <xdr:nvSpPr>
        <xdr:cNvPr id="101" name="Prostokąt 100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907</xdr:row>
      <xdr:rowOff>82826</xdr:rowOff>
    </xdr:from>
    <xdr:to>
      <xdr:col>10</xdr:col>
      <xdr:colOff>24848</xdr:colOff>
      <xdr:row>909</xdr:row>
      <xdr:rowOff>24848</xdr:rowOff>
    </xdr:to>
    <xdr:sp macro="[0]!GospodarstwoTak_Kliknięcie" textlink="">
      <xdr:nvSpPr>
        <xdr:cNvPr id="102" name="Prostokąt 101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954</xdr:row>
      <xdr:rowOff>82826</xdr:rowOff>
    </xdr:from>
    <xdr:to>
      <xdr:col>10</xdr:col>
      <xdr:colOff>24848</xdr:colOff>
      <xdr:row>956</xdr:row>
      <xdr:rowOff>24848</xdr:rowOff>
    </xdr:to>
    <xdr:sp macro="[0]!GospodarstwoTak_Kliknięcie" textlink="">
      <xdr:nvSpPr>
        <xdr:cNvPr id="103" name="Prostokąt 102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1001</xdr:row>
      <xdr:rowOff>82826</xdr:rowOff>
    </xdr:from>
    <xdr:to>
      <xdr:col>10</xdr:col>
      <xdr:colOff>24848</xdr:colOff>
      <xdr:row>1003</xdr:row>
      <xdr:rowOff>24848</xdr:rowOff>
    </xdr:to>
    <xdr:sp macro="[0]!GospodarstwoTak_Kliknięcie" textlink="">
      <xdr:nvSpPr>
        <xdr:cNvPr id="104" name="Prostokąt 103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1048</xdr:row>
      <xdr:rowOff>82826</xdr:rowOff>
    </xdr:from>
    <xdr:to>
      <xdr:col>10</xdr:col>
      <xdr:colOff>24848</xdr:colOff>
      <xdr:row>1050</xdr:row>
      <xdr:rowOff>24848</xdr:rowOff>
    </xdr:to>
    <xdr:sp macro="[0]!GospodarstwoTak_Kliknięcie" textlink="">
      <xdr:nvSpPr>
        <xdr:cNvPr id="105" name="Prostokąt 104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1095</xdr:row>
      <xdr:rowOff>82826</xdr:rowOff>
    </xdr:from>
    <xdr:to>
      <xdr:col>10</xdr:col>
      <xdr:colOff>24848</xdr:colOff>
      <xdr:row>1097</xdr:row>
      <xdr:rowOff>24848</xdr:rowOff>
    </xdr:to>
    <xdr:sp macro="[0]!GospodarstwoTak_Kliknięcie" textlink="">
      <xdr:nvSpPr>
        <xdr:cNvPr id="106" name="Prostokąt 105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1142</xdr:row>
      <xdr:rowOff>82826</xdr:rowOff>
    </xdr:from>
    <xdr:to>
      <xdr:col>10</xdr:col>
      <xdr:colOff>24848</xdr:colOff>
      <xdr:row>1144</xdr:row>
      <xdr:rowOff>24848</xdr:rowOff>
    </xdr:to>
    <xdr:sp macro="[0]!GospodarstwoTak_Kliknięcie" textlink="">
      <xdr:nvSpPr>
        <xdr:cNvPr id="107" name="Prostokąt 106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1189</xdr:row>
      <xdr:rowOff>82826</xdr:rowOff>
    </xdr:from>
    <xdr:to>
      <xdr:col>10</xdr:col>
      <xdr:colOff>24848</xdr:colOff>
      <xdr:row>1191</xdr:row>
      <xdr:rowOff>24848</xdr:rowOff>
    </xdr:to>
    <xdr:sp macro="[0]!GospodarstwoTak_Kliknięcie" textlink="">
      <xdr:nvSpPr>
        <xdr:cNvPr id="108" name="Prostokąt 107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8</xdr:col>
      <xdr:colOff>704022</xdr:colOff>
      <xdr:row>1236</xdr:row>
      <xdr:rowOff>82826</xdr:rowOff>
    </xdr:from>
    <xdr:to>
      <xdr:col>10</xdr:col>
      <xdr:colOff>24848</xdr:colOff>
      <xdr:row>1238</xdr:row>
      <xdr:rowOff>24848</xdr:rowOff>
    </xdr:to>
    <xdr:sp macro="[0]!GospodarstwoTak_Kliknięcie" textlink="">
      <xdr:nvSpPr>
        <xdr:cNvPr id="109" name="Prostokąt 108"/>
        <xdr:cNvSpPr/>
      </xdr:nvSpPr>
      <xdr:spPr>
        <a:xfrm>
          <a:off x="6643140" y="3186855"/>
          <a:ext cx="374179" cy="379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50426</xdr:rowOff>
    </xdr:from>
    <xdr:to>
      <xdr:col>14</xdr:col>
      <xdr:colOff>288551</xdr:colOff>
      <xdr:row>1</xdr:row>
      <xdr:rowOff>179854</xdr:rowOff>
    </xdr:to>
    <xdr:sp macro="[0]!KasowanieDanych_start" textlink="">
      <xdr:nvSpPr>
        <xdr:cNvPr id="4" name="Prostokąt 3"/>
        <xdr:cNvSpPr/>
      </xdr:nvSpPr>
      <xdr:spPr>
        <a:xfrm>
          <a:off x="8439150" y="50426"/>
          <a:ext cx="1793501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11</xdr:col>
      <xdr:colOff>114300</xdr:colOff>
      <xdr:row>1</xdr:row>
      <xdr:rowOff>221876</xdr:rowOff>
    </xdr:from>
    <xdr:to>
      <xdr:col>14</xdr:col>
      <xdr:colOff>288551</xdr:colOff>
      <xdr:row>2</xdr:row>
      <xdr:rowOff>314885</xdr:rowOff>
    </xdr:to>
    <xdr:sp macro="[0]!zolte_pola" textlink="">
      <xdr:nvSpPr>
        <xdr:cNvPr id="5" name="Prostokąt 4"/>
        <xdr:cNvSpPr/>
      </xdr:nvSpPr>
      <xdr:spPr>
        <a:xfrm>
          <a:off x="8439150" y="479051"/>
          <a:ext cx="1793501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281609</xdr:colOff>
      <xdr:row>12</xdr:row>
      <xdr:rowOff>157369</xdr:rowOff>
    </xdr:from>
    <xdr:to>
      <xdr:col>17</xdr:col>
      <xdr:colOff>33130</xdr:colOff>
      <xdr:row>14</xdr:row>
      <xdr:rowOff>16566</xdr:rowOff>
    </xdr:to>
    <xdr:sp macro="[0]!NowaDeklaracja_Kliknięcie" textlink="">
      <xdr:nvSpPr>
        <xdr:cNvPr id="2" name="Prostokąt 1"/>
        <xdr:cNvSpPr/>
      </xdr:nvSpPr>
      <xdr:spPr>
        <a:xfrm>
          <a:off x="51393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21</xdr:col>
      <xdr:colOff>289890</xdr:colOff>
      <xdr:row>12</xdr:row>
      <xdr:rowOff>165652</xdr:rowOff>
    </xdr:from>
    <xdr:to>
      <xdr:col>23</xdr:col>
      <xdr:colOff>41412</xdr:colOff>
      <xdr:row>14</xdr:row>
      <xdr:rowOff>24849</xdr:rowOff>
    </xdr:to>
    <xdr:sp macro="" textlink="">
      <xdr:nvSpPr>
        <xdr:cNvPr id="3" name="Prostokąt 2"/>
        <xdr:cNvSpPr/>
      </xdr:nvSpPr>
      <xdr:spPr>
        <a:xfrm>
          <a:off x="7090740" y="447095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21</xdr:col>
      <xdr:colOff>281609</xdr:colOff>
      <xdr:row>12</xdr:row>
      <xdr:rowOff>157369</xdr:rowOff>
    </xdr:from>
    <xdr:to>
      <xdr:col>23</xdr:col>
      <xdr:colOff>33130</xdr:colOff>
      <xdr:row>14</xdr:row>
      <xdr:rowOff>16566</xdr:rowOff>
    </xdr:to>
    <xdr:sp macro="[0]!KorektaDeklaracji_Kliknięcie" textlink="">
      <xdr:nvSpPr>
        <xdr:cNvPr id="4" name="Prostokąt 3"/>
        <xdr:cNvSpPr/>
      </xdr:nvSpPr>
      <xdr:spPr>
        <a:xfrm>
          <a:off x="7082459" y="446266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20</xdr:row>
      <xdr:rowOff>165652</xdr:rowOff>
    </xdr:from>
    <xdr:to>
      <xdr:col>17</xdr:col>
      <xdr:colOff>41412</xdr:colOff>
      <xdr:row>22</xdr:row>
      <xdr:rowOff>24849</xdr:rowOff>
    </xdr:to>
    <xdr:sp macro="" textlink="">
      <xdr:nvSpPr>
        <xdr:cNvPr id="5" name="Prostokąt 4"/>
        <xdr:cNvSpPr/>
      </xdr:nvSpPr>
      <xdr:spPr>
        <a:xfrm>
          <a:off x="514764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20</xdr:row>
      <xdr:rowOff>157369</xdr:rowOff>
    </xdr:from>
    <xdr:to>
      <xdr:col>17</xdr:col>
      <xdr:colOff>33130</xdr:colOff>
      <xdr:row>22</xdr:row>
      <xdr:rowOff>16566</xdr:rowOff>
    </xdr:to>
    <xdr:sp macro="[0]!OsobaInna1_Kliknięcie" textlink="">
      <xdr:nvSpPr>
        <xdr:cNvPr id="6" name="Prostokąt 5"/>
        <xdr:cNvSpPr/>
      </xdr:nvSpPr>
      <xdr:spPr>
        <a:xfrm>
          <a:off x="513935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289890</xdr:colOff>
      <xdr:row>20</xdr:row>
      <xdr:rowOff>165652</xdr:rowOff>
    </xdr:from>
    <xdr:to>
      <xdr:col>12</xdr:col>
      <xdr:colOff>41412</xdr:colOff>
      <xdr:row>22</xdr:row>
      <xdr:rowOff>24849</xdr:rowOff>
    </xdr:to>
    <xdr:sp macro="" textlink="">
      <xdr:nvSpPr>
        <xdr:cNvPr id="7" name="Prostokąt 6"/>
        <xdr:cNvSpPr/>
      </xdr:nvSpPr>
      <xdr:spPr>
        <a:xfrm>
          <a:off x="352839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281609</xdr:colOff>
      <xdr:row>20</xdr:row>
      <xdr:rowOff>157369</xdr:rowOff>
    </xdr:from>
    <xdr:to>
      <xdr:col>12</xdr:col>
      <xdr:colOff>33130</xdr:colOff>
      <xdr:row>22</xdr:row>
      <xdr:rowOff>16566</xdr:rowOff>
    </xdr:to>
    <xdr:sp macro="[0]!OsobaPrawna1_Kliknięcie" textlink="">
      <xdr:nvSpPr>
        <xdr:cNvPr id="8" name="Prostokąt 7"/>
        <xdr:cNvSpPr/>
      </xdr:nvSpPr>
      <xdr:spPr>
        <a:xfrm>
          <a:off x="352010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289890</xdr:colOff>
      <xdr:row>20</xdr:row>
      <xdr:rowOff>165652</xdr:rowOff>
    </xdr:from>
    <xdr:to>
      <xdr:col>7</xdr:col>
      <xdr:colOff>41412</xdr:colOff>
      <xdr:row>22</xdr:row>
      <xdr:rowOff>24849</xdr:rowOff>
    </xdr:to>
    <xdr:sp macro="" textlink="">
      <xdr:nvSpPr>
        <xdr:cNvPr id="9" name="Prostokąt 8"/>
        <xdr:cNvSpPr/>
      </xdr:nvSpPr>
      <xdr:spPr>
        <a:xfrm>
          <a:off x="1909140" y="6471202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281609</xdr:colOff>
      <xdr:row>20</xdr:row>
      <xdr:rowOff>157369</xdr:rowOff>
    </xdr:from>
    <xdr:to>
      <xdr:col>7</xdr:col>
      <xdr:colOff>33130</xdr:colOff>
      <xdr:row>22</xdr:row>
      <xdr:rowOff>16566</xdr:rowOff>
    </xdr:to>
    <xdr:sp macro="[0]!OsobaFizyczna1_Kliknięcie" textlink="">
      <xdr:nvSpPr>
        <xdr:cNvPr id="10" name="Prostokąt 9"/>
        <xdr:cNvSpPr/>
      </xdr:nvSpPr>
      <xdr:spPr>
        <a:xfrm>
          <a:off x="1900859" y="6462919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289890</xdr:colOff>
      <xdr:row>29</xdr:row>
      <xdr:rowOff>165652</xdr:rowOff>
    </xdr:from>
    <xdr:to>
      <xdr:col>7</xdr:col>
      <xdr:colOff>41412</xdr:colOff>
      <xdr:row>31</xdr:row>
      <xdr:rowOff>24849</xdr:rowOff>
    </xdr:to>
    <xdr:sp macro="" textlink="">
      <xdr:nvSpPr>
        <xdr:cNvPr id="11" name="Prostokąt 10"/>
        <xdr:cNvSpPr/>
      </xdr:nvSpPr>
      <xdr:spPr>
        <a:xfrm>
          <a:off x="190914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281609</xdr:colOff>
      <xdr:row>29</xdr:row>
      <xdr:rowOff>157369</xdr:rowOff>
    </xdr:from>
    <xdr:to>
      <xdr:col>7</xdr:col>
      <xdr:colOff>33130</xdr:colOff>
      <xdr:row>31</xdr:row>
      <xdr:rowOff>16566</xdr:rowOff>
    </xdr:to>
    <xdr:sp macro="[0]!OsobaFizyczna2_Kliknięcie" textlink="">
      <xdr:nvSpPr>
        <xdr:cNvPr id="12" name="Prostokąt 11"/>
        <xdr:cNvSpPr/>
      </xdr:nvSpPr>
      <xdr:spPr>
        <a:xfrm>
          <a:off x="190085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289890</xdr:colOff>
      <xdr:row>29</xdr:row>
      <xdr:rowOff>165652</xdr:rowOff>
    </xdr:from>
    <xdr:to>
      <xdr:col>12</xdr:col>
      <xdr:colOff>41412</xdr:colOff>
      <xdr:row>31</xdr:row>
      <xdr:rowOff>24849</xdr:rowOff>
    </xdr:to>
    <xdr:sp macro="" textlink="">
      <xdr:nvSpPr>
        <xdr:cNvPr id="13" name="Prostokąt 12"/>
        <xdr:cNvSpPr/>
      </xdr:nvSpPr>
      <xdr:spPr>
        <a:xfrm>
          <a:off x="352839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10</xdr:col>
      <xdr:colOff>281609</xdr:colOff>
      <xdr:row>29</xdr:row>
      <xdr:rowOff>157369</xdr:rowOff>
    </xdr:from>
    <xdr:to>
      <xdr:col>12</xdr:col>
      <xdr:colOff>33130</xdr:colOff>
      <xdr:row>31</xdr:row>
      <xdr:rowOff>16566</xdr:rowOff>
    </xdr:to>
    <xdr:sp macro="[0]!OsobaPrawna2_Kliknięcie" textlink="">
      <xdr:nvSpPr>
        <xdr:cNvPr id="14" name="Prostokąt 13"/>
        <xdr:cNvSpPr/>
      </xdr:nvSpPr>
      <xdr:spPr>
        <a:xfrm>
          <a:off x="352010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289890</xdr:colOff>
      <xdr:row>29</xdr:row>
      <xdr:rowOff>165652</xdr:rowOff>
    </xdr:from>
    <xdr:to>
      <xdr:col>17</xdr:col>
      <xdr:colOff>41412</xdr:colOff>
      <xdr:row>31</xdr:row>
      <xdr:rowOff>24849</xdr:rowOff>
    </xdr:to>
    <xdr:sp macro="" textlink="">
      <xdr:nvSpPr>
        <xdr:cNvPr id="15" name="Prostokąt 14"/>
        <xdr:cNvSpPr/>
      </xdr:nvSpPr>
      <xdr:spPr>
        <a:xfrm>
          <a:off x="5147640" y="9223927"/>
          <a:ext cx="399222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281609</xdr:colOff>
      <xdr:row>29</xdr:row>
      <xdr:rowOff>157369</xdr:rowOff>
    </xdr:from>
    <xdr:to>
      <xdr:col>17</xdr:col>
      <xdr:colOff>33130</xdr:colOff>
      <xdr:row>31</xdr:row>
      <xdr:rowOff>16566</xdr:rowOff>
    </xdr:to>
    <xdr:sp macro="[0]!OsobaInna2_Kliknięcie" textlink="">
      <xdr:nvSpPr>
        <xdr:cNvPr id="16" name="Prostokąt 15"/>
        <xdr:cNvSpPr/>
      </xdr:nvSpPr>
      <xdr:spPr>
        <a:xfrm>
          <a:off x="5139359" y="9215644"/>
          <a:ext cx="399221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19</xdr:col>
      <xdr:colOff>103252</xdr:colOff>
      <xdr:row>3</xdr:row>
      <xdr:rowOff>57630</xdr:rowOff>
    </xdr:from>
    <xdr:to>
      <xdr:col>25</xdr:col>
      <xdr:colOff>169428</xdr:colOff>
      <xdr:row>4</xdr:row>
      <xdr:rowOff>92849</xdr:rowOff>
    </xdr:to>
    <xdr:sp macro="[0]!KasowanieDanych_start" textlink="">
      <xdr:nvSpPr>
        <xdr:cNvPr id="17" name="Prostokąt 16"/>
        <xdr:cNvSpPr/>
      </xdr:nvSpPr>
      <xdr:spPr>
        <a:xfrm>
          <a:off x="6256402" y="772005"/>
          <a:ext cx="2009276" cy="3685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25</xdr:col>
      <xdr:colOff>204105</xdr:colOff>
      <xdr:row>3</xdr:row>
      <xdr:rowOff>56029</xdr:rowOff>
    </xdr:from>
    <xdr:to>
      <xdr:col>31</xdr:col>
      <xdr:colOff>270282</xdr:colOff>
      <xdr:row>4</xdr:row>
      <xdr:rowOff>91965</xdr:rowOff>
    </xdr:to>
    <xdr:sp macro="[0]!zolte_pola" textlink="">
      <xdr:nvSpPr>
        <xdr:cNvPr id="18" name="Prostokąt 17"/>
        <xdr:cNvSpPr/>
      </xdr:nvSpPr>
      <xdr:spPr>
        <a:xfrm>
          <a:off x="8300355" y="770404"/>
          <a:ext cx="2009277" cy="3693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21</xdr:col>
      <xdr:colOff>315310</xdr:colOff>
      <xdr:row>18</xdr:row>
      <xdr:rowOff>65689</xdr:rowOff>
    </xdr:from>
    <xdr:to>
      <xdr:col>31</xdr:col>
      <xdr:colOff>12479</xdr:colOff>
      <xdr:row>19</xdr:row>
      <xdr:rowOff>188371</xdr:rowOff>
    </xdr:to>
    <xdr:sp macro="[0]!PrzepiszDaneOsobowe" textlink="">
      <xdr:nvSpPr>
        <xdr:cNvPr id="19" name="Strzałka w prawo 18"/>
        <xdr:cNvSpPr/>
      </xdr:nvSpPr>
      <xdr:spPr>
        <a:xfrm>
          <a:off x="7116160" y="5647339"/>
          <a:ext cx="2935669" cy="48463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innych deklaracji</a:t>
          </a:r>
        </a:p>
      </xdr:txBody>
    </xdr:sp>
    <xdr:clientData fPrintsWithSheet="0"/>
  </xdr:twoCellAnchor>
  <xdr:twoCellAnchor>
    <xdr:from>
      <xdr:col>23</xdr:col>
      <xdr:colOff>133350</xdr:colOff>
      <xdr:row>80</xdr:row>
      <xdr:rowOff>9525</xdr:rowOff>
    </xdr:from>
    <xdr:to>
      <xdr:col>31</xdr:col>
      <xdr:colOff>0</xdr:colOff>
      <xdr:row>82</xdr:row>
      <xdr:rowOff>36957</xdr:rowOff>
    </xdr:to>
    <xdr:sp macro="[0]!DopiszDo_DN5" textlink="">
      <xdr:nvSpPr>
        <xdr:cNvPr id="20" name="Strzałka w prawo 19"/>
        <xdr:cNvSpPr/>
      </xdr:nvSpPr>
      <xdr:spPr>
        <a:xfrm>
          <a:off x="7581900" y="27165300"/>
          <a:ext cx="2457450" cy="44653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</a:t>
          </a:r>
          <a:r>
            <a:rPr lang="pl-PL" sz="1100" b="1" baseline="0">
              <a:solidFill>
                <a:sysClr val="windowText" lastClr="000000"/>
              </a:solidFill>
            </a:rPr>
            <a:t> do części DN.5</a:t>
          </a:r>
          <a:endParaRPr lang="pl-PL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21</xdr:col>
      <xdr:colOff>289036</xdr:colOff>
      <xdr:row>129</xdr:row>
      <xdr:rowOff>26275</xdr:rowOff>
    </xdr:from>
    <xdr:to>
      <xdr:col>30</xdr:col>
      <xdr:colOff>308085</xdr:colOff>
      <xdr:row>131</xdr:row>
      <xdr:rowOff>50423</xdr:rowOff>
    </xdr:to>
    <xdr:sp macro="[0]!PrzepiszDaneOsobowe" textlink="">
      <xdr:nvSpPr>
        <xdr:cNvPr id="21" name="Strzałka w prawo 20"/>
        <xdr:cNvSpPr/>
      </xdr:nvSpPr>
      <xdr:spPr>
        <a:xfrm>
          <a:off x="7089886" y="43907950"/>
          <a:ext cx="2933699" cy="481348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innych deklaracji</a:t>
          </a:r>
        </a:p>
      </xdr:txBody>
    </xdr:sp>
    <xdr:clientData fPrintsWithSheet="0"/>
  </xdr:twoCellAnchor>
  <xdr:twoCellAnchor>
    <xdr:from>
      <xdr:col>27</xdr:col>
      <xdr:colOff>256761</xdr:colOff>
      <xdr:row>98</xdr:row>
      <xdr:rowOff>24847</xdr:rowOff>
    </xdr:from>
    <xdr:to>
      <xdr:col>31</xdr:col>
      <xdr:colOff>54463</xdr:colOff>
      <xdr:row>100</xdr:row>
      <xdr:rowOff>69844</xdr:rowOff>
    </xdr:to>
    <xdr:sp macro="[0]!PodzielNaRaty_DN" textlink="">
      <xdr:nvSpPr>
        <xdr:cNvPr id="22" name="Strzałka w prawo 21"/>
        <xdr:cNvSpPr/>
      </xdr:nvSpPr>
      <xdr:spPr>
        <a:xfrm>
          <a:off x="9000711" y="33333772"/>
          <a:ext cx="1093102" cy="483147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Oblicz raty</a:t>
          </a:r>
        </a:p>
      </xdr:txBody>
    </xdr:sp>
    <xdr:clientData fPrintsWithSheet="0"/>
  </xdr:twoCellAnchor>
  <xdr:twoCellAnchor>
    <xdr:from>
      <xdr:col>8</xdr:col>
      <xdr:colOff>233984</xdr:colOff>
      <xdr:row>37</xdr:row>
      <xdr:rowOff>138319</xdr:rowOff>
    </xdr:from>
    <xdr:to>
      <xdr:col>16</xdr:col>
      <xdr:colOff>19050</xdr:colOff>
      <xdr:row>39</xdr:row>
      <xdr:rowOff>7041</xdr:rowOff>
    </xdr:to>
    <xdr:sp macro="[0]!PodatnikWspółposiadaczDR" textlink="">
      <xdr:nvSpPr>
        <xdr:cNvPr id="23" name="Prostokąt 22"/>
        <xdr:cNvSpPr/>
      </xdr:nvSpPr>
      <xdr:spPr>
        <a:xfrm>
          <a:off x="2824784" y="11587369"/>
          <a:ext cx="2375866" cy="373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40901</xdr:rowOff>
    </xdr:from>
    <xdr:to>
      <xdr:col>14</xdr:col>
      <xdr:colOff>288551</xdr:colOff>
      <xdr:row>1</xdr:row>
      <xdr:rowOff>170329</xdr:rowOff>
    </xdr:to>
    <xdr:sp macro="[0]!KasowanieDanych_start" textlink="">
      <xdr:nvSpPr>
        <xdr:cNvPr id="4" name="Prostokąt 3"/>
        <xdr:cNvSpPr/>
      </xdr:nvSpPr>
      <xdr:spPr>
        <a:xfrm>
          <a:off x="7467600" y="40901"/>
          <a:ext cx="1660151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11</xdr:col>
      <xdr:colOff>9525</xdr:colOff>
      <xdr:row>1</xdr:row>
      <xdr:rowOff>212351</xdr:rowOff>
    </xdr:from>
    <xdr:to>
      <xdr:col>14</xdr:col>
      <xdr:colOff>288551</xdr:colOff>
      <xdr:row>2</xdr:row>
      <xdr:rowOff>305360</xdr:rowOff>
    </xdr:to>
    <xdr:sp macro="[0]!zolte_pola" textlink="">
      <xdr:nvSpPr>
        <xdr:cNvPr id="6" name="Prostokąt 5"/>
        <xdr:cNvSpPr/>
      </xdr:nvSpPr>
      <xdr:spPr>
        <a:xfrm>
          <a:off x="7467600" y="469526"/>
          <a:ext cx="1660151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40901</xdr:rowOff>
    </xdr:from>
    <xdr:to>
      <xdr:col>15</xdr:col>
      <xdr:colOff>307601</xdr:colOff>
      <xdr:row>1</xdr:row>
      <xdr:rowOff>170329</xdr:rowOff>
    </xdr:to>
    <xdr:sp macro="[0]!KasowanieDanych_start" textlink="">
      <xdr:nvSpPr>
        <xdr:cNvPr id="4" name="Prostokąt 3"/>
        <xdr:cNvSpPr/>
      </xdr:nvSpPr>
      <xdr:spPr>
        <a:xfrm>
          <a:off x="8848725" y="40901"/>
          <a:ext cx="1593476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12</xdr:col>
      <xdr:colOff>333375</xdr:colOff>
      <xdr:row>1</xdr:row>
      <xdr:rowOff>212351</xdr:rowOff>
    </xdr:from>
    <xdr:to>
      <xdr:col>15</xdr:col>
      <xdr:colOff>307601</xdr:colOff>
      <xdr:row>2</xdr:row>
      <xdr:rowOff>305360</xdr:rowOff>
    </xdr:to>
    <xdr:sp macro="[0]!zolte_pola" textlink="">
      <xdr:nvSpPr>
        <xdr:cNvPr id="5" name="Prostokąt 4"/>
        <xdr:cNvSpPr/>
      </xdr:nvSpPr>
      <xdr:spPr>
        <a:xfrm>
          <a:off x="8848725" y="469526"/>
          <a:ext cx="1593476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236467</xdr:colOff>
      <xdr:row>84</xdr:row>
      <xdr:rowOff>0</xdr:rowOff>
    </xdr:from>
    <xdr:to>
      <xdr:col>14</xdr:col>
      <xdr:colOff>140805</xdr:colOff>
      <xdr:row>85</xdr:row>
      <xdr:rowOff>2070</xdr:rowOff>
    </xdr:to>
    <xdr:sp macro="[0]!IN_1_A_Kliknięcie" textlink="">
      <xdr:nvSpPr>
        <xdr:cNvPr id="2" name="Prostokąt 1"/>
        <xdr:cNvSpPr/>
      </xdr:nvSpPr>
      <xdr:spPr>
        <a:xfrm>
          <a:off x="2551042" y="25374600"/>
          <a:ext cx="1190213" cy="2401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15</xdr:col>
      <xdr:colOff>0</xdr:colOff>
      <xdr:row>84</xdr:row>
      <xdr:rowOff>0</xdr:rowOff>
    </xdr:from>
    <xdr:to>
      <xdr:col>22</xdr:col>
      <xdr:colOff>115956</xdr:colOff>
      <xdr:row>84</xdr:row>
      <xdr:rowOff>240195</xdr:rowOff>
    </xdr:to>
    <xdr:sp macro="[0]!IN_1_B_Kliknięcie" textlink="">
      <xdr:nvSpPr>
        <xdr:cNvPr id="3" name="Prostokąt 2"/>
        <xdr:cNvSpPr/>
      </xdr:nvSpPr>
      <xdr:spPr>
        <a:xfrm>
          <a:off x="3857625" y="25374600"/>
          <a:ext cx="1916181" cy="2401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23</xdr:col>
      <xdr:colOff>240195</xdr:colOff>
      <xdr:row>84</xdr:row>
      <xdr:rowOff>0</xdr:rowOff>
    </xdr:from>
    <xdr:to>
      <xdr:col>31</xdr:col>
      <xdr:colOff>215345</xdr:colOff>
      <xdr:row>84</xdr:row>
      <xdr:rowOff>240195</xdr:rowOff>
    </xdr:to>
    <xdr:sp macro="[0]!IN_1_C_Kliknięcie" textlink="">
      <xdr:nvSpPr>
        <xdr:cNvPr id="4" name="Prostokąt 3"/>
        <xdr:cNvSpPr/>
      </xdr:nvSpPr>
      <xdr:spPr>
        <a:xfrm>
          <a:off x="6155220" y="25374600"/>
          <a:ext cx="2032550" cy="2401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32</xdr:col>
      <xdr:colOff>0</xdr:colOff>
      <xdr:row>84</xdr:row>
      <xdr:rowOff>0</xdr:rowOff>
    </xdr:from>
    <xdr:to>
      <xdr:col>39</xdr:col>
      <xdr:colOff>115956</xdr:colOff>
      <xdr:row>84</xdr:row>
      <xdr:rowOff>240195</xdr:rowOff>
    </xdr:to>
    <xdr:sp macro="[0]!IN_1_D_Kliknięcie" textlink="">
      <xdr:nvSpPr>
        <xdr:cNvPr id="5" name="Prostokąt 4"/>
        <xdr:cNvSpPr/>
      </xdr:nvSpPr>
      <xdr:spPr>
        <a:xfrm>
          <a:off x="8229600" y="25374600"/>
          <a:ext cx="1916181" cy="2401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25</xdr:col>
      <xdr:colOff>249331</xdr:colOff>
      <xdr:row>1</xdr:row>
      <xdr:rowOff>53788</xdr:rowOff>
    </xdr:from>
    <xdr:to>
      <xdr:col>33</xdr:col>
      <xdr:colOff>197223</xdr:colOff>
      <xdr:row>3</xdr:row>
      <xdr:rowOff>105613</xdr:rowOff>
    </xdr:to>
    <xdr:sp macro="[0]!KasowanieDanych_start" textlink="">
      <xdr:nvSpPr>
        <xdr:cNvPr id="6" name="Prostokąt 5"/>
        <xdr:cNvSpPr/>
      </xdr:nvSpPr>
      <xdr:spPr>
        <a:xfrm>
          <a:off x="6678706" y="291913"/>
          <a:ext cx="2005292" cy="3852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33</xdr:col>
      <xdr:colOff>239806</xdr:colOff>
      <xdr:row>1</xdr:row>
      <xdr:rowOff>53788</xdr:rowOff>
    </xdr:from>
    <xdr:to>
      <xdr:col>41</xdr:col>
      <xdr:colOff>187698</xdr:colOff>
      <xdr:row>3</xdr:row>
      <xdr:rowOff>105613</xdr:rowOff>
    </xdr:to>
    <xdr:sp macro="[0]!zolte_pola" textlink="">
      <xdr:nvSpPr>
        <xdr:cNvPr id="7" name="Prostokąt 6"/>
        <xdr:cNvSpPr/>
      </xdr:nvSpPr>
      <xdr:spPr>
        <a:xfrm>
          <a:off x="8726581" y="291913"/>
          <a:ext cx="2005292" cy="3852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22</xdr:col>
      <xdr:colOff>3712</xdr:colOff>
      <xdr:row>34</xdr:row>
      <xdr:rowOff>13137</xdr:rowOff>
    </xdr:from>
    <xdr:to>
      <xdr:col>26</xdr:col>
      <xdr:colOff>216776</xdr:colOff>
      <xdr:row>34</xdr:row>
      <xdr:rowOff>253332</xdr:rowOff>
    </xdr:to>
    <xdr:sp macro="[0]!IN_2_A_Kliknięcie" textlink="">
      <xdr:nvSpPr>
        <xdr:cNvPr id="10" name="Prostokąt 9"/>
        <xdr:cNvSpPr/>
      </xdr:nvSpPr>
      <xdr:spPr>
        <a:xfrm>
          <a:off x="5639884" y="9413327"/>
          <a:ext cx="1237823" cy="2401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27</xdr:col>
      <xdr:colOff>253332</xdr:colOff>
      <xdr:row>34</xdr:row>
      <xdr:rowOff>13137</xdr:rowOff>
    </xdr:from>
    <xdr:to>
      <xdr:col>34</xdr:col>
      <xdr:colOff>177362</xdr:colOff>
      <xdr:row>34</xdr:row>
      <xdr:rowOff>253332</xdr:rowOff>
    </xdr:to>
    <xdr:sp macro="[0]!IN_2_B_Kliknięcie" textlink="">
      <xdr:nvSpPr>
        <xdr:cNvPr id="12" name="Prostokąt 11"/>
        <xdr:cNvSpPr/>
      </xdr:nvSpPr>
      <xdr:spPr>
        <a:xfrm>
          <a:off x="7170453" y="9413327"/>
          <a:ext cx="1717357" cy="2401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30</xdr:col>
      <xdr:colOff>133350</xdr:colOff>
      <xdr:row>18</xdr:row>
      <xdr:rowOff>47625</xdr:rowOff>
    </xdr:from>
    <xdr:to>
      <xdr:col>41</xdr:col>
      <xdr:colOff>240094</xdr:colOff>
      <xdr:row>19</xdr:row>
      <xdr:rowOff>217932</xdr:rowOff>
    </xdr:to>
    <xdr:sp macro="[0]!PrzepiszDaneOsoboweIN" textlink="">
      <xdr:nvSpPr>
        <xdr:cNvPr id="11" name="Strzałka w prawo 10"/>
        <xdr:cNvSpPr/>
      </xdr:nvSpPr>
      <xdr:spPr>
        <a:xfrm>
          <a:off x="7848600" y="3848100"/>
          <a:ext cx="2935669" cy="48463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100" b="1">
              <a:solidFill>
                <a:sysClr val="windowText" lastClr="000000"/>
              </a:solidFill>
            </a:rPr>
            <a:t>Przepisz dane osobowe do załączników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236466</xdr:colOff>
      <xdr:row>55</xdr:row>
      <xdr:rowOff>6</xdr:rowOff>
    </xdr:from>
    <xdr:to>
      <xdr:col>14</xdr:col>
      <xdr:colOff>159571</xdr:colOff>
      <xdr:row>56</xdr:row>
      <xdr:rowOff>24854</xdr:rowOff>
    </xdr:to>
    <xdr:sp macro="[0]!IND_1_A_Kliknięcie" textlink="">
      <xdr:nvSpPr>
        <xdr:cNvPr id="2" name="Prostokąt 1"/>
        <xdr:cNvSpPr/>
      </xdr:nvSpPr>
      <xdr:spPr>
        <a:xfrm>
          <a:off x="2551041" y="18364206"/>
          <a:ext cx="1208980" cy="2629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23</xdr:col>
      <xdr:colOff>236465</xdr:colOff>
      <xdr:row>55</xdr:row>
      <xdr:rowOff>6</xdr:rowOff>
    </xdr:from>
    <xdr:to>
      <xdr:col>31</xdr:col>
      <xdr:colOff>180974</xdr:colOff>
      <xdr:row>56</xdr:row>
      <xdr:rowOff>24854</xdr:rowOff>
    </xdr:to>
    <xdr:sp macro="[0]!IND_1_C_Kliknięcie" textlink="">
      <xdr:nvSpPr>
        <xdr:cNvPr id="3" name="Prostokąt 2"/>
        <xdr:cNvSpPr/>
      </xdr:nvSpPr>
      <xdr:spPr>
        <a:xfrm>
          <a:off x="6151490" y="18364206"/>
          <a:ext cx="2001909" cy="2629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31</xdr:col>
      <xdr:colOff>257174</xdr:colOff>
      <xdr:row>55</xdr:row>
      <xdr:rowOff>6</xdr:rowOff>
    </xdr:from>
    <xdr:to>
      <xdr:col>39</xdr:col>
      <xdr:colOff>60885</xdr:colOff>
      <xdr:row>56</xdr:row>
      <xdr:rowOff>24854</xdr:rowOff>
    </xdr:to>
    <xdr:sp macro="[0]!IND_1_D_Kliknięcie" textlink="">
      <xdr:nvSpPr>
        <xdr:cNvPr id="4" name="Prostokąt 3"/>
        <xdr:cNvSpPr/>
      </xdr:nvSpPr>
      <xdr:spPr>
        <a:xfrm>
          <a:off x="8229599" y="18364206"/>
          <a:ext cx="1861111" cy="2629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35</xdr:col>
      <xdr:colOff>104775</xdr:colOff>
      <xdr:row>0</xdr:row>
      <xdr:rowOff>38100</xdr:rowOff>
    </xdr:from>
    <xdr:to>
      <xdr:col>41</xdr:col>
      <xdr:colOff>238125</xdr:colOff>
      <xdr:row>1</xdr:row>
      <xdr:rowOff>167528</xdr:rowOff>
    </xdr:to>
    <xdr:sp macro="[0]!KasowanieDanych_start" textlink="">
      <xdr:nvSpPr>
        <xdr:cNvPr id="5" name="Prostokąt 4"/>
        <xdr:cNvSpPr/>
      </xdr:nvSpPr>
      <xdr:spPr>
        <a:xfrm>
          <a:off x="9105900" y="38100"/>
          <a:ext cx="1676400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35</xdr:col>
      <xdr:colOff>104775</xdr:colOff>
      <xdr:row>1</xdr:row>
      <xdr:rowOff>171450</xdr:rowOff>
    </xdr:from>
    <xdr:to>
      <xdr:col>41</xdr:col>
      <xdr:colOff>238125</xdr:colOff>
      <xdr:row>2</xdr:row>
      <xdr:rowOff>264459</xdr:rowOff>
    </xdr:to>
    <xdr:sp macro="[0]!zolte_pola" textlink="">
      <xdr:nvSpPr>
        <xdr:cNvPr id="6" name="Prostokąt 5"/>
        <xdr:cNvSpPr/>
      </xdr:nvSpPr>
      <xdr:spPr>
        <a:xfrm>
          <a:off x="9105900" y="428625"/>
          <a:ext cx="1676400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  <xdr:twoCellAnchor>
    <xdr:from>
      <xdr:col>14</xdr:col>
      <xdr:colOff>226940</xdr:colOff>
      <xdr:row>55</xdr:row>
      <xdr:rowOff>6</xdr:rowOff>
    </xdr:from>
    <xdr:to>
      <xdr:col>22</xdr:col>
      <xdr:colOff>171449</xdr:colOff>
      <xdr:row>56</xdr:row>
      <xdr:rowOff>5804</xdr:rowOff>
    </xdr:to>
    <xdr:sp macro="[0]!IND_1_B_Kliknięcie" textlink="">
      <xdr:nvSpPr>
        <xdr:cNvPr id="7" name="Prostokąt 6"/>
        <xdr:cNvSpPr/>
      </xdr:nvSpPr>
      <xdr:spPr>
        <a:xfrm>
          <a:off x="3827390" y="18364206"/>
          <a:ext cx="2001909" cy="2439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242265</xdr:colOff>
      <xdr:row>15</xdr:row>
      <xdr:rowOff>165652</xdr:rowOff>
    </xdr:from>
    <xdr:to>
      <xdr:col>21</xdr:col>
      <xdr:colOff>22362</xdr:colOff>
      <xdr:row>17</xdr:row>
      <xdr:rowOff>24849</xdr:rowOff>
    </xdr:to>
    <xdr:sp macro="[0]!WSP_1_C_Kliknięcie" textlink="">
      <xdr:nvSpPr>
        <xdr:cNvPr id="2" name="Prostokąt 1"/>
        <xdr:cNvSpPr/>
      </xdr:nvSpPr>
      <xdr:spPr>
        <a:xfrm>
          <a:off x="5128590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223215</xdr:colOff>
      <xdr:row>15</xdr:row>
      <xdr:rowOff>156127</xdr:rowOff>
    </xdr:from>
    <xdr:to>
      <xdr:col>14</xdr:col>
      <xdr:colOff>3312</xdr:colOff>
      <xdr:row>17</xdr:row>
      <xdr:rowOff>15324</xdr:rowOff>
    </xdr:to>
    <xdr:sp macro="[0]!WSP_1_B_Kliknięcie" textlink="">
      <xdr:nvSpPr>
        <xdr:cNvPr id="3" name="Prostokąt 2"/>
        <xdr:cNvSpPr/>
      </xdr:nvSpPr>
      <xdr:spPr>
        <a:xfrm>
          <a:off x="3309315" y="4051852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251790</xdr:colOff>
      <xdr:row>15</xdr:row>
      <xdr:rowOff>165652</xdr:rowOff>
    </xdr:from>
    <xdr:to>
      <xdr:col>7</xdr:col>
      <xdr:colOff>31887</xdr:colOff>
      <xdr:row>17</xdr:row>
      <xdr:rowOff>24849</xdr:rowOff>
    </xdr:to>
    <xdr:sp macro="[0]!WSP_1_A_Kliknięcie" textlink="">
      <xdr:nvSpPr>
        <xdr:cNvPr id="4" name="Prostokąt 3"/>
        <xdr:cNvSpPr/>
      </xdr:nvSpPr>
      <xdr:spPr>
        <a:xfrm>
          <a:off x="1537665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</xdr:col>
      <xdr:colOff>238125</xdr:colOff>
      <xdr:row>27</xdr:row>
      <xdr:rowOff>266700</xdr:rowOff>
    </xdr:from>
    <xdr:to>
      <xdr:col>5</xdr:col>
      <xdr:colOff>18221</xdr:colOff>
      <xdr:row>29</xdr:row>
      <xdr:rowOff>0</xdr:rowOff>
    </xdr:to>
    <xdr:sp macro="[0]!WSP_1_1_A_Kliknięcie" textlink="">
      <xdr:nvSpPr>
        <xdr:cNvPr id="5" name="Prostokąt 4"/>
        <xdr:cNvSpPr/>
      </xdr:nvSpPr>
      <xdr:spPr>
        <a:xfrm>
          <a:off x="1009650" y="8886825"/>
          <a:ext cx="294446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238125</xdr:colOff>
      <xdr:row>27</xdr:row>
      <xdr:rowOff>266700</xdr:rowOff>
    </xdr:from>
    <xdr:to>
      <xdr:col>14</xdr:col>
      <xdr:colOff>18221</xdr:colOff>
      <xdr:row>29</xdr:row>
      <xdr:rowOff>0</xdr:rowOff>
    </xdr:to>
    <xdr:sp macro="[0]!WSP_1_1_B_Kliknięcie" textlink="">
      <xdr:nvSpPr>
        <xdr:cNvPr id="6" name="Prostokąt 5"/>
        <xdr:cNvSpPr/>
      </xdr:nvSpPr>
      <xdr:spPr>
        <a:xfrm>
          <a:off x="3324225" y="8886825"/>
          <a:ext cx="294446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37271</xdr:colOff>
      <xdr:row>29</xdr:row>
      <xdr:rowOff>28575</xdr:rowOff>
    </xdr:to>
    <xdr:sp macro="[0]!WSP_1_1_C_Kliknięcie" textlink="">
      <xdr:nvSpPr>
        <xdr:cNvPr id="41" name="Prostokąt 40"/>
        <xdr:cNvSpPr/>
      </xdr:nvSpPr>
      <xdr:spPr>
        <a:xfrm>
          <a:off x="5657850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32</xdr:col>
      <xdr:colOff>37271</xdr:colOff>
      <xdr:row>29</xdr:row>
      <xdr:rowOff>28575</xdr:rowOff>
    </xdr:to>
    <xdr:sp macro="[0]!WSP_1_1_D_Kliknięcie" textlink="">
      <xdr:nvSpPr>
        <xdr:cNvPr id="42" name="Prostokąt 41"/>
        <xdr:cNvSpPr/>
      </xdr:nvSpPr>
      <xdr:spPr>
        <a:xfrm>
          <a:off x="7972425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19</xdr:col>
      <xdr:colOff>242265</xdr:colOff>
      <xdr:row>31</xdr:row>
      <xdr:rowOff>165652</xdr:rowOff>
    </xdr:from>
    <xdr:to>
      <xdr:col>21</xdr:col>
      <xdr:colOff>22362</xdr:colOff>
      <xdr:row>33</xdr:row>
      <xdr:rowOff>24849</xdr:rowOff>
    </xdr:to>
    <xdr:sp macro="[0]!WSP_2_C_Kliknięcie" textlink="">
      <xdr:nvSpPr>
        <xdr:cNvPr id="43" name="Prostokąt 42"/>
        <xdr:cNvSpPr/>
      </xdr:nvSpPr>
      <xdr:spPr>
        <a:xfrm>
          <a:off x="5128590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223215</xdr:colOff>
      <xdr:row>31</xdr:row>
      <xdr:rowOff>156127</xdr:rowOff>
    </xdr:from>
    <xdr:to>
      <xdr:col>14</xdr:col>
      <xdr:colOff>3312</xdr:colOff>
      <xdr:row>33</xdr:row>
      <xdr:rowOff>15324</xdr:rowOff>
    </xdr:to>
    <xdr:sp macro="[0]!WSP_2_B_Kliknięcie" textlink="">
      <xdr:nvSpPr>
        <xdr:cNvPr id="44" name="Prostokąt 43"/>
        <xdr:cNvSpPr/>
      </xdr:nvSpPr>
      <xdr:spPr>
        <a:xfrm>
          <a:off x="3309315" y="4051852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251790</xdr:colOff>
      <xdr:row>31</xdr:row>
      <xdr:rowOff>165652</xdr:rowOff>
    </xdr:from>
    <xdr:to>
      <xdr:col>7</xdr:col>
      <xdr:colOff>31887</xdr:colOff>
      <xdr:row>33</xdr:row>
      <xdr:rowOff>24849</xdr:rowOff>
    </xdr:to>
    <xdr:sp macro="[0]!WSP_2_A_Kliknięcie" textlink="">
      <xdr:nvSpPr>
        <xdr:cNvPr id="45" name="Prostokąt 44"/>
        <xdr:cNvSpPr/>
      </xdr:nvSpPr>
      <xdr:spPr>
        <a:xfrm>
          <a:off x="1537665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</xdr:col>
      <xdr:colOff>238125</xdr:colOff>
      <xdr:row>43</xdr:row>
      <xdr:rowOff>266700</xdr:rowOff>
    </xdr:from>
    <xdr:to>
      <xdr:col>5</xdr:col>
      <xdr:colOff>18221</xdr:colOff>
      <xdr:row>45</xdr:row>
      <xdr:rowOff>0</xdr:rowOff>
    </xdr:to>
    <xdr:sp macro="[0]!WSP_2_1_A_Kliknięcie" textlink="">
      <xdr:nvSpPr>
        <xdr:cNvPr id="46" name="Prostokąt 45"/>
        <xdr:cNvSpPr/>
      </xdr:nvSpPr>
      <xdr:spPr>
        <a:xfrm>
          <a:off x="1009650" y="8915400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238125</xdr:colOff>
      <xdr:row>43</xdr:row>
      <xdr:rowOff>266700</xdr:rowOff>
    </xdr:from>
    <xdr:to>
      <xdr:col>14</xdr:col>
      <xdr:colOff>18221</xdr:colOff>
      <xdr:row>45</xdr:row>
      <xdr:rowOff>0</xdr:rowOff>
    </xdr:to>
    <xdr:sp macro="[0]!WSP_2_1_B_Kliknięcie" textlink="">
      <xdr:nvSpPr>
        <xdr:cNvPr id="47" name="Prostokąt 46"/>
        <xdr:cNvSpPr/>
      </xdr:nvSpPr>
      <xdr:spPr>
        <a:xfrm>
          <a:off x="3324225" y="8915400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22</xdr:col>
      <xdr:colOff>0</xdr:colOff>
      <xdr:row>44</xdr:row>
      <xdr:rowOff>0</xdr:rowOff>
    </xdr:from>
    <xdr:to>
      <xdr:col>23</xdr:col>
      <xdr:colOff>37271</xdr:colOff>
      <xdr:row>45</xdr:row>
      <xdr:rowOff>28575</xdr:rowOff>
    </xdr:to>
    <xdr:sp macro="[0]!WSP_2_1_C_Kliknięcie" textlink="">
      <xdr:nvSpPr>
        <xdr:cNvPr id="48" name="Prostokąt 47"/>
        <xdr:cNvSpPr/>
      </xdr:nvSpPr>
      <xdr:spPr>
        <a:xfrm>
          <a:off x="5657850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32</xdr:col>
      <xdr:colOff>37271</xdr:colOff>
      <xdr:row>45</xdr:row>
      <xdr:rowOff>28575</xdr:rowOff>
    </xdr:to>
    <xdr:sp macro="[0]!WSP_2_1_D_Kliknięcie" textlink="">
      <xdr:nvSpPr>
        <xdr:cNvPr id="49" name="Prostokąt 48"/>
        <xdr:cNvSpPr/>
      </xdr:nvSpPr>
      <xdr:spPr>
        <a:xfrm>
          <a:off x="7972425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19</xdr:col>
      <xdr:colOff>242265</xdr:colOff>
      <xdr:row>48</xdr:row>
      <xdr:rowOff>165652</xdr:rowOff>
    </xdr:from>
    <xdr:to>
      <xdr:col>21</xdr:col>
      <xdr:colOff>22362</xdr:colOff>
      <xdr:row>50</xdr:row>
      <xdr:rowOff>24849</xdr:rowOff>
    </xdr:to>
    <xdr:sp macro="[0]!WSP_3_C_Kliknięcie" textlink="">
      <xdr:nvSpPr>
        <xdr:cNvPr id="50" name="Prostokąt 49"/>
        <xdr:cNvSpPr/>
      </xdr:nvSpPr>
      <xdr:spPr>
        <a:xfrm>
          <a:off x="5128590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223215</xdr:colOff>
      <xdr:row>48</xdr:row>
      <xdr:rowOff>156127</xdr:rowOff>
    </xdr:from>
    <xdr:to>
      <xdr:col>14</xdr:col>
      <xdr:colOff>3312</xdr:colOff>
      <xdr:row>50</xdr:row>
      <xdr:rowOff>15324</xdr:rowOff>
    </xdr:to>
    <xdr:sp macro="[0]!WSP_3_B_Kliknięcie" textlink="">
      <xdr:nvSpPr>
        <xdr:cNvPr id="51" name="Prostokąt 50"/>
        <xdr:cNvSpPr/>
      </xdr:nvSpPr>
      <xdr:spPr>
        <a:xfrm>
          <a:off x="3309315" y="4051852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251790</xdr:colOff>
      <xdr:row>48</xdr:row>
      <xdr:rowOff>165652</xdr:rowOff>
    </xdr:from>
    <xdr:to>
      <xdr:col>7</xdr:col>
      <xdr:colOff>31887</xdr:colOff>
      <xdr:row>50</xdr:row>
      <xdr:rowOff>24849</xdr:rowOff>
    </xdr:to>
    <xdr:sp macro="[0]!WSP_3_A_Kliknięcie" textlink="">
      <xdr:nvSpPr>
        <xdr:cNvPr id="52" name="Prostokąt 51"/>
        <xdr:cNvSpPr/>
      </xdr:nvSpPr>
      <xdr:spPr>
        <a:xfrm>
          <a:off x="1537665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</xdr:col>
      <xdr:colOff>238125</xdr:colOff>
      <xdr:row>60</xdr:row>
      <xdr:rowOff>266700</xdr:rowOff>
    </xdr:from>
    <xdr:to>
      <xdr:col>5</xdr:col>
      <xdr:colOff>18221</xdr:colOff>
      <xdr:row>62</xdr:row>
      <xdr:rowOff>0</xdr:rowOff>
    </xdr:to>
    <xdr:sp macro="[0]!WSP_3_1_A_Kliknięcie" textlink="">
      <xdr:nvSpPr>
        <xdr:cNvPr id="53" name="Prostokąt 52"/>
        <xdr:cNvSpPr/>
      </xdr:nvSpPr>
      <xdr:spPr>
        <a:xfrm>
          <a:off x="1009650" y="8915400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238125</xdr:colOff>
      <xdr:row>60</xdr:row>
      <xdr:rowOff>266700</xdr:rowOff>
    </xdr:from>
    <xdr:to>
      <xdr:col>14</xdr:col>
      <xdr:colOff>18221</xdr:colOff>
      <xdr:row>62</xdr:row>
      <xdr:rowOff>0</xdr:rowOff>
    </xdr:to>
    <xdr:sp macro="[0]!WSP_3_1_B_Kliknięcie" textlink="">
      <xdr:nvSpPr>
        <xdr:cNvPr id="54" name="Prostokąt 53"/>
        <xdr:cNvSpPr/>
      </xdr:nvSpPr>
      <xdr:spPr>
        <a:xfrm>
          <a:off x="3324225" y="8915400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22</xdr:col>
      <xdr:colOff>0</xdr:colOff>
      <xdr:row>61</xdr:row>
      <xdr:rowOff>0</xdr:rowOff>
    </xdr:from>
    <xdr:to>
      <xdr:col>23</xdr:col>
      <xdr:colOff>37271</xdr:colOff>
      <xdr:row>62</xdr:row>
      <xdr:rowOff>28575</xdr:rowOff>
    </xdr:to>
    <xdr:sp macro="[0]!WSP_3_1_C_Kliknięcie" textlink="">
      <xdr:nvSpPr>
        <xdr:cNvPr id="55" name="Prostokąt 54"/>
        <xdr:cNvSpPr/>
      </xdr:nvSpPr>
      <xdr:spPr>
        <a:xfrm>
          <a:off x="5657850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31</xdr:col>
      <xdr:colOff>0</xdr:colOff>
      <xdr:row>61</xdr:row>
      <xdr:rowOff>0</xdr:rowOff>
    </xdr:from>
    <xdr:to>
      <xdr:col>32</xdr:col>
      <xdr:colOff>37271</xdr:colOff>
      <xdr:row>62</xdr:row>
      <xdr:rowOff>28575</xdr:rowOff>
    </xdr:to>
    <xdr:sp macro="[0]!WSP_3_1_D_Kliknięcie" textlink="">
      <xdr:nvSpPr>
        <xdr:cNvPr id="56" name="Prostokąt 55"/>
        <xdr:cNvSpPr/>
      </xdr:nvSpPr>
      <xdr:spPr>
        <a:xfrm>
          <a:off x="7972425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19</xdr:col>
      <xdr:colOff>242265</xdr:colOff>
      <xdr:row>64</xdr:row>
      <xdr:rowOff>165652</xdr:rowOff>
    </xdr:from>
    <xdr:to>
      <xdr:col>21</xdr:col>
      <xdr:colOff>22362</xdr:colOff>
      <xdr:row>66</xdr:row>
      <xdr:rowOff>24849</xdr:rowOff>
    </xdr:to>
    <xdr:sp macro="[0]!WSP_4_C_Kliknięcie" textlink="">
      <xdr:nvSpPr>
        <xdr:cNvPr id="57" name="Prostokąt 56"/>
        <xdr:cNvSpPr/>
      </xdr:nvSpPr>
      <xdr:spPr>
        <a:xfrm>
          <a:off x="5128590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223215</xdr:colOff>
      <xdr:row>64</xdr:row>
      <xdr:rowOff>156127</xdr:rowOff>
    </xdr:from>
    <xdr:to>
      <xdr:col>14</xdr:col>
      <xdr:colOff>3312</xdr:colOff>
      <xdr:row>66</xdr:row>
      <xdr:rowOff>15324</xdr:rowOff>
    </xdr:to>
    <xdr:sp macro="[0]!WSP_4_B_Kliknięcie" textlink="">
      <xdr:nvSpPr>
        <xdr:cNvPr id="58" name="Prostokąt 57"/>
        <xdr:cNvSpPr/>
      </xdr:nvSpPr>
      <xdr:spPr>
        <a:xfrm>
          <a:off x="3309315" y="4051852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5</xdr:col>
      <xdr:colOff>251790</xdr:colOff>
      <xdr:row>64</xdr:row>
      <xdr:rowOff>165652</xdr:rowOff>
    </xdr:from>
    <xdr:to>
      <xdr:col>7</xdr:col>
      <xdr:colOff>31887</xdr:colOff>
      <xdr:row>66</xdr:row>
      <xdr:rowOff>24849</xdr:rowOff>
    </xdr:to>
    <xdr:sp macro="[0]!WSP_4_A_Kliknięcie" textlink="">
      <xdr:nvSpPr>
        <xdr:cNvPr id="59" name="Prostokąt 58"/>
        <xdr:cNvSpPr/>
      </xdr:nvSpPr>
      <xdr:spPr>
        <a:xfrm>
          <a:off x="1537665" y="4061377"/>
          <a:ext cx="294447" cy="287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</xdr:col>
      <xdr:colOff>238125</xdr:colOff>
      <xdr:row>76</xdr:row>
      <xdr:rowOff>266700</xdr:rowOff>
    </xdr:from>
    <xdr:to>
      <xdr:col>5</xdr:col>
      <xdr:colOff>18221</xdr:colOff>
      <xdr:row>78</xdr:row>
      <xdr:rowOff>0</xdr:rowOff>
    </xdr:to>
    <xdr:sp macro="[0]!WSP_4_1_A_Kliknięcie" textlink="">
      <xdr:nvSpPr>
        <xdr:cNvPr id="60" name="Prostokąt 59"/>
        <xdr:cNvSpPr/>
      </xdr:nvSpPr>
      <xdr:spPr>
        <a:xfrm>
          <a:off x="1009650" y="8915400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12</xdr:col>
      <xdr:colOff>238125</xdr:colOff>
      <xdr:row>76</xdr:row>
      <xdr:rowOff>266700</xdr:rowOff>
    </xdr:from>
    <xdr:to>
      <xdr:col>14</xdr:col>
      <xdr:colOff>18221</xdr:colOff>
      <xdr:row>78</xdr:row>
      <xdr:rowOff>0</xdr:rowOff>
    </xdr:to>
    <xdr:sp macro="[0]!WSP_4_1_B_Kliknięcie" textlink="">
      <xdr:nvSpPr>
        <xdr:cNvPr id="61" name="Prostokąt 60"/>
        <xdr:cNvSpPr/>
      </xdr:nvSpPr>
      <xdr:spPr>
        <a:xfrm>
          <a:off x="3324225" y="8915400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22</xdr:col>
      <xdr:colOff>0</xdr:colOff>
      <xdr:row>77</xdr:row>
      <xdr:rowOff>0</xdr:rowOff>
    </xdr:from>
    <xdr:to>
      <xdr:col>23</xdr:col>
      <xdr:colOff>37271</xdr:colOff>
      <xdr:row>78</xdr:row>
      <xdr:rowOff>28575</xdr:rowOff>
    </xdr:to>
    <xdr:sp macro="[0]!WSP_4_1_C_Kliknięcie" textlink="">
      <xdr:nvSpPr>
        <xdr:cNvPr id="62" name="Prostokąt 61"/>
        <xdr:cNvSpPr/>
      </xdr:nvSpPr>
      <xdr:spPr>
        <a:xfrm>
          <a:off x="5657850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31</xdr:col>
      <xdr:colOff>0</xdr:colOff>
      <xdr:row>77</xdr:row>
      <xdr:rowOff>0</xdr:rowOff>
    </xdr:from>
    <xdr:to>
      <xdr:col>32</xdr:col>
      <xdr:colOff>37271</xdr:colOff>
      <xdr:row>78</xdr:row>
      <xdr:rowOff>28575</xdr:rowOff>
    </xdr:to>
    <xdr:sp macro="[0]!WSP_4_1_D_Kliknięcie" textlink="">
      <xdr:nvSpPr>
        <xdr:cNvPr id="63" name="Prostokąt 62"/>
        <xdr:cNvSpPr/>
      </xdr:nvSpPr>
      <xdr:spPr>
        <a:xfrm>
          <a:off x="7972425" y="8943975"/>
          <a:ext cx="29444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l-PL"/>
        </a:p>
      </xdr:txBody>
    </xdr:sp>
    <xdr:clientData/>
  </xdr:twoCellAnchor>
  <xdr:twoCellAnchor>
    <xdr:from>
      <xdr:col>35</xdr:col>
      <xdr:colOff>76200</xdr:colOff>
      <xdr:row>0</xdr:row>
      <xdr:rowOff>47625</xdr:rowOff>
    </xdr:from>
    <xdr:to>
      <xdr:col>41</xdr:col>
      <xdr:colOff>219075</xdr:colOff>
      <xdr:row>1</xdr:row>
      <xdr:rowOff>177053</xdr:rowOff>
    </xdr:to>
    <xdr:sp macro="[0]!KasowanieDanych_start" textlink="">
      <xdr:nvSpPr>
        <xdr:cNvPr id="34" name="Prostokąt 33"/>
        <xdr:cNvSpPr/>
      </xdr:nvSpPr>
      <xdr:spPr>
        <a:xfrm>
          <a:off x="9077325" y="47625"/>
          <a:ext cx="1685925" cy="386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Kasowanie danych</a:t>
          </a:r>
        </a:p>
      </xdr:txBody>
    </xdr:sp>
    <xdr:clientData fPrintsWithSheet="0"/>
  </xdr:twoCellAnchor>
  <xdr:twoCellAnchor>
    <xdr:from>
      <xdr:col>35</xdr:col>
      <xdr:colOff>76200</xdr:colOff>
      <xdr:row>1</xdr:row>
      <xdr:rowOff>219075</xdr:rowOff>
    </xdr:from>
    <xdr:to>
      <xdr:col>41</xdr:col>
      <xdr:colOff>219075</xdr:colOff>
      <xdr:row>2</xdr:row>
      <xdr:rowOff>312084</xdr:rowOff>
    </xdr:to>
    <xdr:sp macro="[0]!zolte_pola" textlink="">
      <xdr:nvSpPr>
        <xdr:cNvPr id="35" name="Prostokąt 34"/>
        <xdr:cNvSpPr/>
      </xdr:nvSpPr>
      <xdr:spPr>
        <a:xfrm>
          <a:off x="9077325" y="476250"/>
          <a:ext cx="1685925" cy="37875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Zaznacz pola do edycji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83342</xdr:colOff>
      <xdr:row>12</xdr:row>
      <xdr:rowOff>59531</xdr:rowOff>
    </xdr:from>
    <xdr:to>
      <xdr:col>5</xdr:col>
      <xdr:colOff>6834187</xdr:colOff>
      <xdr:row>12</xdr:row>
      <xdr:rowOff>547687</xdr:rowOff>
    </xdr:to>
    <xdr:sp macro="[0]!ZmieńKolorLiter" textlink="">
      <xdr:nvSpPr>
        <xdr:cNvPr id="2" name="Prostokąt zaokrąglony 1"/>
        <xdr:cNvSpPr/>
      </xdr:nvSpPr>
      <xdr:spPr>
        <a:xfrm>
          <a:off x="4643436" y="7203281"/>
          <a:ext cx="6750845" cy="4881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Ukryj wyniki</a:t>
          </a:r>
          <a:r>
            <a:rPr lang="pl-PL" sz="1600" b="1" baseline="0">
              <a:solidFill>
                <a:sysClr val="windowText" lastClr="000000"/>
              </a:solidFill>
            </a:rPr>
            <a:t> obliczeń</a:t>
          </a:r>
          <a:r>
            <a:rPr lang="pl-PL" sz="1600" b="1">
              <a:solidFill>
                <a:sysClr val="windowText" lastClr="000000"/>
              </a:solidFill>
            </a:rPr>
            <a:t> przed wydrukiem pustego</a:t>
          </a:r>
          <a:r>
            <a:rPr lang="pl-PL" sz="1600" b="1" baseline="0">
              <a:solidFill>
                <a:sysClr val="windowText" lastClr="000000"/>
              </a:solidFill>
            </a:rPr>
            <a:t> formularza</a:t>
          </a:r>
          <a:endParaRPr lang="pl-PL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83342</xdr:colOff>
      <xdr:row>13</xdr:row>
      <xdr:rowOff>59531</xdr:rowOff>
    </xdr:from>
    <xdr:to>
      <xdr:col>5</xdr:col>
      <xdr:colOff>6834187</xdr:colOff>
      <xdr:row>13</xdr:row>
      <xdr:rowOff>547687</xdr:rowOff>
    </xdr:to>
    <xdr:sp macro="[0]!ZmieńKolorLiter_Stawki" textlink="">
      <xdr:nvSpPr>
        <xdr:cNvPr id="3" name="Prostokąt zaokrąglony 2"/>
        <xdr:cNvSpPr/>
      </xdr:nvSpPr>
      <xdr:spPr>
        <a:xfrm>
          <a:off x="4643436" y="7203281"/>
          <a:ext cx="6750845" cy="4881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Ukryj</a:t>
          </a:r>
          <a:r>
            <a:rPr lang="pl-PL" sz="1600" b="1" baseline="0">
              <a:solidFill>
                <a:sysClr val="windowText" lastClr="000000"/>
              </a:solidFill>
            </a:rPr>
            <a:t> rok i stawki</a:t>
          </a:r>
          <a:r>
            <a:rPr lang="pl-PL" sz="1600" b="1">
              <a:solidFill>
                <a:sysClr val="windowText" lastClr="000000"/>
              </a:solidFill>
            </a:rPr>
            <a:t> przed wydrukiem pustego</a:t>
          </a:r>
          <a:r>
            <a:rPr lang="pl-PL" sz="1600" b="1" baseline="0">
              <a:solidFill>
                <a:sysClr val="windowText" lastClr="000000"/>
              </a:solidFill>
            </a:rPr>
            <a:t> formularza</a:t>
          </a:r>
          <a:endParaRPr lang="pl-PL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96949</xdr:colOff>
      <xdr:row>14</xdr:row>
      <xdr:rowOff>59531</xdr:rowOff>
    </xdr:from>
    <xdr:to>
      <xdr:col>5</xdr:col>
      <xdr:colOff>6847794</xdr:colOff>
      <xdr:row>14</xdr:row>
      <xdr:rowOff>547687</xdr:rowOff>
    </xdr:to>
    <xdr:sp macro="[0]!TestBłędówPrzedWydrukiem" textlink="">
      <xdr:nvSpPr>
        <xdr:cNvPr id="4" name="Prostokąt zaokrąglony 3"/>
        <xdr:cNvSpPr/>
      </xdr:nvSpPr>
      <xdr:spPr>
        <a:xfrm>
          <a:off x="4655342" y="8251031"/>
          <a:ext cx="6750845" cy="4881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Sprawdź błędy w deklaracjach przed wydrukiem</a:t>
          </a:r>
        </a:p>
      </xdr:txBody>
    </xdr:sp>
    <xdr:clientData/>
  </xdr:twoCellAnchor>
  <xdr:twoCellAnchor>
    <xdr:from>
      <xdr:col>5</xdr:col>
      <xdr:colOff>73817</xdr:colOff>
      <xdr:row>11</xdr:row>
      <xdr:rowOff>50006</xdr:rowOff>
    </xdr:from>
    <xdr:to>
      <xdr:col>5</xdr:col>
      <xdr:colOff>6824662</xdr:colOff>
      <xdr:row>11</xdr:row>
      <xdr:rowOff>538162</xdr:rowOff>
    </xdr:to>
    <xdr:sp macro="[0]!WydrukDeklaracji" textlink="">
      <xdr:nvSpPr>
        <xdr:cNvPr id="5" name="Prostokąt zaokrąglony 4"/>
        <xdr:cNvSpPr/>
      </xdr:nvSpPr>
      <xdr:spPr>
        <a:xfrm>
          <a:off x="5026817" y="6546056"/>
          <a:ext cx="6750845" cy="4881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Wydruk wszystkich deklaracji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zys\Desktop\DeklOf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klaracje 2018"/>
      <sheetName val="IN"/>
      <sheetName val="IN.D"/>
      <sheetName val="ZR"/>
      <sheetName val="ZL"/>
      <sheetName val="ZN"/>
      <sheetName val="WSP"/>
      <sheetName val="Inf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2">
          <cell r="F12" t="str">
            <v>_2018.0.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Start">
    <tabColor theme="1" tint="4.9989318521683403E-2"/>
  </sheetPr>
  <dimension ref="A1:B11"/>
  <sheetViews>
    <sheetView showGridLines="0" showRowColHeaders="0" tabSelected="1" workbookViewId="0">
      <selection activeCell="B2" sqref="B2"/>
    </sheetView>
  </sheetViews>
  <sheetFormatPr defaultColWidth="3.33203125" defaultRowHeight="22.5" customHeight="1"/>
  <cols>
    <col min="1" max="1" width="1.77734375" style="1093" customWidth="1"/>
    <col min="2" max="2" width="117" style="1093" customWidth="1"/>
    <col min="3" max="16384" width="3.33203125" style="1093"/>
  </cols>
  <sheetData>
    <row r="1" spans="1:2" ht="22.5" customHeight="1" thickBot="1">
      <c r="A1" s="1126" t="str">
        <f ca="1">INFO("wersja")</f>
        <v>15.0</v>
      </c>
    </row>
    <row r="2" spans="1:2" ht="35.25" customHeight="1" thickBot="1">
      <c r="B2" s="1104" t="s">
        <v>2290</v>
      </c>
    </row>
    <row r="3" spans="1:2" ht="23.25" customHeight="1">
      <c r="B3" s="1094" t="s">
        <v>2291</v>
      </c>
    </row>
    <row r="4" spans="1:2" ht="23.25" customHeight="1">
      <c r="B4" s="1071" t="s">
        <v>2292</v>
      </c>
    </row>
    <row r="5" spans="1:2" ht="35.25" customHeight="1">
      <c r="B5" s="1071" t="s">
        <v>2293</v>
      </c>
    </row>
    <row r="6" spans="1:2" ht="35.25" customHeight="1" thickBot="1">
      <c r="B6" s="1125" t="s">
        <v>2333</v>
      </c>
    </row>
    <row r="7" spans="1:2" ht="166.5" customHeight="1" thickBot="1">
      <c r="B7" s="1292" t="s">
        <v>2518</v>
      </c>
    </row>
    <row r="8" spans="1:2" ht="4.5" customHeight="1" thickBot="1">
      <c r="B8" s="1070"/>
    </row>
    <row r="9" spans="1:2" ht="54.75" customHeight="1" thickBot="1">
      <c r="B9" s="1092" t="s">
        <v>2310</v>
      </c>
    </row>
    <row r="10" spans="1:2" ht="4.5" customHeight="1" thickBot="1">
      <c r="B10" s="1070"/>
    </row>
    <row r="11" spans="1:2" ht="64.5" customHeight="1" thickBot="1">
      <c r="B11" s="1104" t="s">
        <v>2309</v>
      </c>
    </row>
  </sheetData>
  <sheetProtection password="F108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DR">
    <tabColor theme="5" tint="-0.249977111117893"/>
  </sheetPr>
  <dimension ref="A1:XFC137"/>
  <sheetViews>
    <sheetView showGridLines="0" showRowColHeaders="0" view="pageBreakPreview" topLeftCell="A85" zoomScaleSheetLayoutView="100" workbookViewId="0">
      <selection activeCell="V17" sqref="V17:AE17"/>
    </sheetView>
  </sheetViews>
  <sheetFormatPr defaultColWidth="3.77734375" defaultRowHeight="15"/>
  <cols>
    <col min="1" max="32" width="3.77734375" style="118" customWidth="1"/>
    <col min="33" max="33" width="3.88671875" style="1325" hidden="1" customWidth="1"/>
    <col min="34" max="34" width="0" style="1325" hidden="1" customWidth="1"/>
    <col min="35" max="51" width="3.77734375" style="1325" hidden="1" customWidth="1"/>
    <col min="52" max="16383" width="3.77734375" style="118" hidden="1" customWidth="1"/>
    <col min="16384" max="16384" width="3.77734375" style="118"/>
  </cols>
  <sheetData>
    <row r="1" spans="1:51" s="2" customFormat="1" ht="18.75" customHeight="1" thickBot="1">
      <c r="A1" s="578" t="s">
        <v>848</v>
      </c>
      <c r="B1" s="180">
        <v>21</v>
      </c>
      <c r="C1" s="180">
        <v>2</v>
      </c>
      <c r="D1" s="437"/>
      <c r="E1" s="180"/>
      <c r="F1" s="180"/>
      <c r="G1" s="180"/>
      <c r="H1" s="53"/>
      <c r="AE1" s="3" t="str">
        <f>Info!Q4</f>
        <v>Załącznik Nr 1 do Uchwały Nr XL/396/17 Rady Miejskiej w Kluczborku z dnia 27 września 2017r.</v>
      </c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</row>
    <row r="2" spans="1:51" s="4" customFormat="1" ht="18.75" customHeight="1" thickTop="1">
      <c r="A2" s="1489" t="str">
        <f>info</f>
        <v>DEKLARACJĘ NALEŻY WYPEŁNIAĆ  NA MASZYNIE, KOMPUTEROWO LUB RĘCZNIE, DUŻYMI, DRUKOWANYMI LITERAMI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  <c r="O2" s="1490"/>
      <c r="P2" s="1490"/>
      <c r="Q2" s="1490"/>
      <c r="R2" s="1490"/>
      <c r="S2" s="1490"/>
      <c r="T2" s="1490"/>
      <c r="U2" s="1490"/>
      <c r="V2" s="1490"/>
      <c r="W2" s="1490"/>
      <c r="X2" s="1490"/>
      <c r="Y2" s="1490"/>
      <c r="Z2" s="1490"/>
      <c r="AA2" s="1490"/>
      <c r="AB2" s="1490"/>
      <c r="AC2" s="1490"/>
      <c r="AD2" s="1490"/>
      <c r="AE2" s="1490"/>
      <c r="AF2" s="1491"/>
      <c r="AG2" s="1323"/>
      <c r="AH2" s="1323"/>
      <c r="AI2" s="1323"/>
      <c r="AJ2" s="1323"/>
      <c r="AK2" s="1323"/>
      <c r="AL2" s="1323"/>
      <c r="AM2" s="1323"/>
      <c r="AN2" s="1323"/>
      <c r="AO2" s="1323"/>
      <c r="AP2" s="1323"/>
      <c r="AQ2" s="1323"/>
      <c r="AR2" s="1323"/>
      <c r="AS2" s="1323"/>
      <c r="AT2" s="1323"/>
      <c r="AU2" s="1323"/>
      <c r="AV2" s="1323"/>
      <c r="AW2" s="1323"/>
      <c r="AX2" s="1323"/>
      <c r="AY2" s="1323"/>
    </row>
    <row r="3" spans="1:51" s="4" customFormat="1" ht="18.75" customHeight="1" thickBot="1">
      <c r="A3" s="1492"/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493"/>
      <c r="Z3" s="1493"/>
      <c r="AA3" s="1493"/>
      <c r="AB3" s="1493"/>
      <c r="AC3" s="1493"/>
      <c r="AD3" s="1493"/>
      <c r="AE3" s="1493"/>
      <c r="AF3" s="1494"/>
      <c r="AG3" s="1323"/>
      <c r="AH3" s="1323"/>
      <c r="AI3" s="1323"/>
      <c r="AJ3" s="1323"/>
      <c r="AK3" s="1323"/>
      <c r="AL3" s="1323"/>
      <c r="AM3" s="1323"/>
      <c r="AN3" s="1323"/>
      <c r="AO3" s="1323"/>
      <c r="AP3" s="1323"/>
      <c r="AQ3" s="1323"/>
      <c r="AR3" s="1323"/>
      <c r="AS3" s="1323"/>
      <c r="AT3" s="1323"/>
      <c r="AU3" s="1323"/>
      <c r="AV3" s="1323"/>
      <c r="AW3" s="1323"/>
      <c r="AX3" s="1323"/>
      <c r="AY3" s="1323"/>
    </row>
    <row r="4" spans="1:51" s="8" customFormat="1" ht="26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1324"/>
      <c r="AH4" s="1324"/>
      <c r="AI4" s="1324"/>
      <c r="AJ4" s="1324"/>
      <c r="AK4" s="1324"/>
      <c r="AL4" s="1324"/>
      <c r="AM4" s="1324"/>
      <c r="AN4" s="1324"/>
      <c r="AO4" s="1324"/>
      <c r="AP4" s="1324"/>
      <c r="AQ4" s="1324"/>
      <c r="AR4" s="1324"/>
      <c r="AS4" s="1324"/>
      <c r="AT4" s="1324"/>
      <c r="AU4" s="1324"/>
      <c r="AV4" s="1324"/>
      <c r="AW4" s="1324"/>
      <c r="AX4" s="1324"/>
      <c r="AY4" s="1324"/>
    </row>
    <row r="5" spans="1:51" s="4" customFormat="1" ht="26.25" customHeight="1">
      <c r="A5" s="9"/>
      <c r="B5" s="10"/>
      <c r="C5" s="108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1"/>
      <c r="AG5" s="1323"/>
      <c r="AH5" s="1323"/>
      <c r="AI5" s="1323"/>
      <c r="AJ5" s="1323"/>
      <c r="AK5" s="1323"/>
      <c r="AL5" s="1323"/>
      <c r="AM5" s="1323"/>
      <c r="AN5" s="1323"/>
      <c r="AO5" s="1323"/>
      <c r="AP5" s="1323"/>
      <c r="AQ5" s="1323"/>
      <c r="AR5" s="1323"/>
      <c r="AS5" s="1323"/>
      <c r="AT5" s="1323"/>
      <c r="AU5" s="1323"/>
      <c r="AV5" s="1323"/>
      <c r="AW5" s="1323"/>
      <c r="AX5" s="1323"/>
      <c r="AY5" s="1323"/>
    </row>
    <row r="6" spans="1:51" s="4" customFormat="1" ht="15" customHeight="1">
      <c r="A6" s="12"/>
      <c r="B6" s="13"/>
      <c r="C6" s="13"/>
      <c r="D6" s="13"/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Q6" s="867"/>
      <c r="R6" s="867"/>
      <c r="S6" s="867"/>
      <c r="T6" s="867"/>
      <c r="U6" s="867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1"/>
      <c r="AG6" s="1323"/>
      <c r="AH6" s="1323"/>
      <c r="AI6" s="1323"/>
      <c r="AJ6" s="1323"/>
      <c r="AK6" s="1323"/>
      <c r="AL6" s="1323"/>
      <c r="AM6" s="1323"/>
      <c r="AN6" s="1323"/>
      <c r="AO6" s="1323"/>
      <c r="AP6" s="1323"/>
      <c r="AQ6" s="1323"/>
      <c r="AR6" s="1323"/>
      <c r="AS6" s="1323"/>
      <c r="AT6" s="1323"/>
      <c r="AU6" s="1323"/>
      <c r="AV6" s="1323"/>
      <c r="AW6" s="1323"/>
      <c r="AX6" s="1323"/>
      <c r="AY6" s="1323"/>
    </row>
    <row r="7" spans="1:51" s="4" customFormat="1" ht="26.25" customHeight="1">
      <c r="A7" s="69"/>
      <c r="B7" s="63"/>
      <c r="C7" s="63"/>
      <c r="D7" s="6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 t="s">
        <v>912</v>
      </c>
      <c r="V7" s="1495">
        <f>Info!J1</f>
        <v>2018</v>
      </c>
      <c r="W7" s="1496"/>
      <c r="X7" s="1496"/>
      <c r="Y7" s="1497"/>
      <c r="Z7" s="15" t="s">
        <v>913</v>
      </c>
      <c r="AA7" s="753"/>
      <c r="AB7" s="183"/>
      <c r="AC7" s="183"/>
      <c r="AD7" s="16"/>
      <c r="AE7" s="16"/>
      <c r="AF7" s="17"/>
      <c r="AG7" s="1323"/>
      <c r="AH7" s="1323"/>
      <c r="AI7" s="1323"/>
      <c r="AJ7" s="1323"/>
      <c r="AK7" s="1323"/>
      <c r="AL7" s="1323"/>
      <c r="AM7" s="1323"/>
      <c r="AN7" s="1323"/>
      <c r="AO7" s="1323"/>
      <c r="AP7" s="1323"/>
      <c r="AQ7" s="1323"/>
      <c r="AR7" s="1323"/>
      <c r="AS7" s="1323"/>
      <c r="AT7" s="1323"/>
      <c r="AU7" s="1323"/>
      <c r="AV7" s="1323"/>
      <c r="AW7" s="1323"/>
      <c r="AX7" s="1323"/>
      <c r="AY7" s="1323"/>
    </row>
    <row r="8" spans="1:51" s="4" customFormat="1" ht="89.25" customHeight="1">
      <c r="A8" s="1498" t="s">
        <v>2335</v>
      </c>
      <c r="B8" s="1499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500"/>
      <c r="AG8" s="1323"/>
      <c r="AH8" s="1323"/>
      <c r="AI8" s="1323"/>
      <c r="AJ8" s="1323"/>
      <c r="AK8" s="1323"/>
      <c r="AL8" s="1323"/>
      <c r="AM8" s="1323"/>
      <c r="AN8" s="1323"/>
      <c r="AO8" s="1323"/>
      <c r="AP8" s="1323"/>
      <c r="AQ8" s="1323"/>
      <c r="AR8" s="1323"/>
      <c r="AS8" s="1323"/>
      <c r="AT8" s="1323"/>
      <c r="AU8" s="1323"/>
      <c r="AV8" s="1323"/>
      <c r="AW8" s="1323"/>
      <c r="AX8" s="1323"/>
      <c r="AY8" s="1323"/>
    </row>
    <row r="9" spans="1:51" s="4" customFormat="1" ht="15" customHeight="1" thickBo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  <c r="AG9" s="1323"/>
      <c r="AH9" s="1323"/>
      <c r="AI9" s="1323"/>
      <c r="AJ9" s="1323"/>
      <c r="AK9" s="1323"/>
      <c r="AL9" s="1323"/>
      <c r="AM9" s="1323"/>
      <c r="AN9" s="1323"/>
      <c r="AO9" s="1323"/>
      <c r="AP9" s="1323"/>
      <c r="AQ9" s="1323"/>
      <c r="AR9" s="1323"/>
      <c r="AS9" s="1323"/>
      <c r="AT9" s="1323"/>
      <c r="AU9" s="1323"/>
      <c r="AV9" s="1323"/>
      <c r="AW9" s="1323"/>
      <c r="AX9" s="1323"/>
      <c r="AY9" s="1323"/>
    </row>
    <row r="10" spans="1:51" s="4" customFormat="1" ht="26.25" customHeight="1">
      <c r="A10" s="1501" t="s">
        <v>914</v>
      </c>
      <c r="B10" s="1502"/>
      <c r="C10" s="1502"/>
      <c r="D10" s="1502"/>
      <c r="E10" s="1502"/>
      <c r="F10" s="22" t="str">
        <f>pr</f>
        <v>ustawa z dnia 15 listopada 1984r. o podatku rolnym (Dz.U. z 2016r. poz.617 z późniejszymi zmianami).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1"/>
      <c r="AG10" s="1323"/>
      <c r="AH10" s="1323"/>
      <c r="AI10" s="1323"/>
      <c r="AJ10" s="1323"/>
      <c r="AK10" s="1323"/>
      <c r="AL10" s="1323"/>
      <c r="AM10" s="1323"/>
      <c r="AN10" s="1323"/>
      <c r="AO10" s="1323"/>
      <c r="AP10" s="1323"/>
      <c r="AQ10" s="1323"/>
      <c r="AR10" s="1323"/>
      <c r="AS10" s="1323"/>
      <c r="AT10" s="1323"/>
      <c r="AU10" s="1323"/>
      <c r="AV10" s="1323"/>
      <c r="AW10" s="1323"/>
      <c r="AX10" s="1323"/>
      <c r="AY10" s="1323"/>
    </row>
    <row r="11" spans="1:51" s="4" customFormat="1" ht="30" customHeight="1" thickBot="1">
      <c r="A11" s="1503" t="s">
        <v>1357</v>
      </c>
      <c r="B11" s="1504"/>
      <c r="C11" s="1504"/>
      <c r="D11" s="1504"/>
      <c r="E11" s="1504"/>
      <c r="F11" s="1505" t="str">
        <f>termin</f>
        <v>do 15 stycznia danego roku podatkowego lub w terminie 14 dni od dnia wystąpienia okoliczności uzasadniających powstanie, wygaśnięcie obowiązku podatkowego lub zdarzenia mającego wpływ na wysokość opodatkowania w danym roku.</v>
      </c>
      <c r="G11" s="1505"/>
      <c r="H11" s="1506"/>
      <c r="I11" s="1506"/>
      <c r="J11" s="1506"/>
      <c r="K11" s="1506"/>
      <c r="L11" s="1506"/>
      <c r="M11" s="1506"/>
      <c r="N11" s="1506"/>
      <c r="O11" s="1506"/>
      <c r="P11" s="1506"/>
      <c r="Q11" s="1506"/>
      <c r="R11" s="1506"/>
      <c r="S11" s="1506"/>
      <c r="T11" s="1506"/>
      <c r="U11" s="1506"/>
      <c r="V11" s="1506"/>
      <c r="W11" s="1506"/>
      <c r="X11" s="1506"/>
      <c r="Y11" s="1506"/>
      <c r="Z11" s="1506"/>
      <c r="AA11" s="1506"/>
      <c r="AB11" s="1506"/>
      <c r="AC11" s="1506"/>
      <c r="AD11" s="1506"/>
      <c r="AE11" s="1506"/>
      <c r="AF11" s="1507"/>
      <c r="AG11" s="1323"/>
      <c r="AH11" s="1323"/>
      <c r="AI11" s="1323"/>
      <c r="AJ11" s="1323"/>
      <c r="AK11" s="1323"/>
      <c r="AL11" s="1323"/>
      <c r="AM11" s="1323"/>
      <c r="AN11" s="1323"/>
      <c r="AO11" s="1323"/>
      <c r="AP11" s="1323"/>
      <c r="AQ11" s="1323"/>
      <c r="AR11" s="1323"/>
      <c r="AS11" s="1323"/>
      <c r="AT11" s="1323"/>
      <c r="AU11" s="1323"/>
      <c r="AV11" s="1323"/>
      <c r="AW11" s="1323"/>
      <c r="AX11" s="1323"/>
      <c r="AY11" s="1323"/>
    </row>
    <row r="12" spans="1:51" s="4" customFormat="1" ht="28.5" customHeight="1" thickBot="1">
      <c r="A12" s="23" t="s">
        <v>2573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081">
        <f>COUNTIF(AC14,"&lt;0")+COUNTIF(B51:AE65,"&lt;0")+COUNTIF(I70:AE82,"&lt;0")+COUNTIF(AC85,"&lt;0")+COUNTIF(U85,"&lt;0")+COUNTIF(M85,"&lt;0")+COUNTIF(E85,"&lt;0")</f>
        <v>0</v>
      </c>
      <c r="AG12" s="1323"/>
      <c r="AH12" s="1323"/>
      <c r="AI12" s="1323"/>
      <c r="AJ12" s="1323"/>
      <c r="AK12" s="1323"/>
      <c r="AL12" s="1323"/>
      <c r="AM12" s="1323"/>
      <c r="AN12" s="1323"/>
      <c r="AO12" s="1323"/>
      <c r="AP12" s="1323"/>
      <c r="AQ12" s="1323"/>
      <c r="AR12" s="1323"/>
      <c r="AS12" s="1323"/>
      <c r="AT12" s="1323"/>
      <c r="AU12" s="1323"/>
      <c r="AV12" s="1323"/>
      <c r="AW12" s="1323"/>
      <c r="AX12" s="1323"/>
      <c r="AY12" s="1323"/>
    </row>
    <row r="13" spans="1:51" s="4" customFormat="1" ht="15" customHeight="1">
      <c r="A13" s="12"/>
      <c r="B13" s="951" t="s">
        <v>1945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/>
      <c r="O13" s="998" t="s">
        <v>2268</v>
      </c>
      <c r="P13" s="25"/>
      <c r="Q13" s="25"/>
      <c r="R13" s="25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9"/>
      <c r="AF13" s="440"/>
      <c r="AG13" s="1323"/>
      <c r="AH13" s="1323"/>
      <c r="AI13" s="1323"/>
      <c r="AJ13" s="1323"/>
      <c r="AK13" s="1323"/>
      <c r="AL13" s="1323"/>
      <c r="AM13" s="1323"/>
      <c r="AN13" s="1323"/>
      <c r="AO13" s="1323"/>
      <c r="AP13" s="1323"/>
      <c r="AQ13" s="1323"/>
      <c r="AR13" s="1323"/>
      <c r="AS13" s="1323"/>
      <c r="AT13" s="1323"/>
      <c r="AU13" s="1323"/>
      <c r="AV13" s="1323"/>
      <c r="AW13" s="1323"/>
      <c r="AX13" s="1323"/>
      <c r="AY13" s="1323"/>
    </row>
    <row r="14" spans="1:51" s="4" customFormat="1" ht="25.5" customHeight="1">
      <c r="A14" s="12"/>
      <c r="B14" s="1508" t="s">
        <v>1744</v>
      </c>
      <c r="C14" s="1509"/>
      <c r="D14" s="1509"/>
      <c r="E14" s="1509"/>
      <c r="F14" s="1509"/>
      <c r="G14" s="1509"/>
      <c r="H14" s="1509"/>
      <c r="I14" s="1509"/>
      <c r="J14" s="1509"/>
      <c r="K14" s="1509"/>
      <c r="L14" s="1509"/>
      <c r="M14" s="1509"/>
      <c r="N14" s="1510"/>
      <c r="O14" s="278"/>
      <c r="P14" s="33"/>
      <c r="Q14" s="776"/>
      <c r="R14" s="283" t="s">
        <v>239</v>
      </c>
      <c r="S14" s="214"/>
      <c r="T14" s="214"/>
      <c r="U14" s="441"/>
      <c r="V14" s="41"/>
      <c r="W14" s="776"/>
      <c r="X14" s="264" t="s">
        <v>238</v>
      </c>
      <c r="Y14" s="33"/>
      <c r="Z14" s="33"/>
      <c r="AA14" s="714"/>
      <c r="AB14" s="33"/>
      <c r="AC14" s="1514"/>
      <c r="AD14" s="1515"/>
      <c r="AE14" s="442"/>
      <c r="AF14" s="931">
        <f>IF(OR(Q14="",V17=""),1,0)*IF(OR(W14="",AC14="",V17=""),1,0)</f>
        <v>1</v>
      </c>
      <c r="AG14" s="1323">
        <f>IF(Q14&amp;W14&amp;AC14="",0,1)</f>
        <v>0</v>
      </c>
      <c r="AH14" s="1323"/>
      <c r="AI14" s="1323"/>
      <c r="AJ14" s="1323"/>
      <c r="AK14" s="1323"/>
      <c r="AL14" s="1323"/>
      <c r="AM14" s="1323"/>
      <c r="AN14" s="1323"/>
      <c r="AO14" s="1323"/>
      <c r="AP14" s="1323"/>
      <c r="AQ14" s="1323"/>
      <c r="AR14" s="1323"/>
      <c r="AS14" s="1323"/>
      <c r="AT14" s="1323"/>
      <c r="AU14" s="1323"/>
      <c r="AV14" s="1323"/>
      <c r="AW14" s="1323"/>
      <c r="AX14" s="1323"/>
      <c r="AY14" s="1323"/>
    </row>
    <row r="15" spans="1:51" s="4" customFormat="1" ht="5.25" customHeight="1">
      <c r="A15" s="12"/>
      <c r="B15" s="1508"/>
      <c r="C15" s="1509"/>
      <c r="D15" s="1509"/>
      <c r="E15" s="1509"/>
      <c r="F15" s="1509"/>
      <c r="G15" s="1509"/>
      <c r="H15" s="1509"/>
      <c r="I15" s="1509"/>
      <c r="J15" s="1509"/>
      <c r="K15" s="1509"/>
      <c r="L15" s="1509"/>
      <c r="M15" s="1509"/>
      <c r="N15" s="1510"/>
      <c r="O15" s="214"/>
      <c r="P15" s="279"/>
      <c r="Q15" s="443"/>
      <c r="R15" s="214"/>
      <c r="S15" s="214"/>
      <c r="T15" s="441"/>
      <c r="U15" s="41"/>
      <c r="V15" s="441"/>
      <c r="W15" s="190"/>
      <c r="X15" s="441"/>
      <c r="Y15" s="441"/>
      <c r="Z15" s="441"/>
      <c r="AA15" s="714"/>
      <c r="AB15" s="33"/>
      <c r="AC15" s="444"/>
      <c r="AD15" s="444"/>
      <c r="AE15" s="442"/>
      <c r="AF15" s="11"/>
      <c r="AG15" s="1323"/>
      <c r="AH15" s="1323"/>
      <c r="AI15" s="1323"/>
      <c r="AJ15" s="1323"/>
      <c r="AK15" s="1323"/>
      <c r="AL15" s="1323"/>
      <c r="AM15" s="1323"/>
      <c r="AN15" s="1323"/>
      <c r="AO15" s="1323"/>
      <c r="AP15" s="1323"/>
      <c r="AQ15" s="1323"/>
      <c r="AR15" s="1323"/>
      <c r="AS15" s="1323"/>
      <c r="AT15" s="1323"/>
      <c r="AU15" s="1323"/>
      <c r="AV15" s="1323"/>
      <c r="AW15" s="1323"/>
      <c r="AX15" s="1323"/>
      <c r="AY15" s="1323"/>
    </row>
    <row r="16" spans="1:51" s="4" customFormat="1" ht="15" customHeight="1">
      <c r="A16" s="12"/>
      <c r="B16" s="1508"/>
      <c r="C16" s="1509"/>
      <c r="D16" s="1509"/>
      <c r="E16" s="1509"/>
      <c r="F16" s="1509"/>
      <c r="G16" s="1509"/>
      <c r="H16" s="1509"/>
      <c r="I16" s="1509"/>
      <c r="J16" s="1509"/>
      <c r="K16" s="1509"/>
      <c r="L16" s="1509"/>
      <c r="M16" s="1509"/>
      <c r="N16" s="1510"/>
      <c r="O16" s="638" t="s">
        <v>2269</v>
      </c>
      <c r="P16" s="280"/>
      <c r="Q16" s="280"/>
      <c r="R16" s="280"/>
      <c r="S16" s="280"/>
      <c r="T16" s="445"/>
      <c r="U16" s="281"/>
      <c r="V16" s="715"/>
      <c r="W16" s="716"/>
      <c r="X16" s="716"/>
      <c r="Y16" s="716"/>
      <c r="Z16" s="716"/>
      <c r="AA16" s="716"/>
      <c r="AB16" s="716"/>
      <c r="AC16" s="716"/>
      <c r="AD16" s="716"/>
      <c r="AE16" s="717"/>
      <c r="AF16" s="11"/>
      <c r="AG16" s="1323"/>
      <c r="AH16" s="1323"/>
      <c r="AI16" s="1323"/>
      <c r="AJ16" s="1323"/>
      <c r="AK16" s="1323"/>
      <c r="AL16" s="1323"/>
      <c r="AM16" s="1323"/>
      <c r="AN16" s="1323"/>
      <c r="AO16" s="1323"/>
      <c r="AP16" s="1323"/>
      <c r="AQ16" s="1323"/>
      <c r="AR16" s="1323"/>
      <c r="AS16" s="1323"/>
      <c r="AT16" s="1323"/>
      <c r="AU16" s="1323"/>
      <c r="AV16" s="1323"/>
      <c r="AW16" s="1323"/>
      <c r="AX16" s="1323"/>
      <c r="AY16" s="1323"/>
    </row>
    <row r="17" spans="1:51" s="4" customFormat="1" ht="28.5" customHeight="1" thickBot="1">
      <c r="A17" s="12"/>
      <c r="B17" s="1511"/>
      <c r="C17" s="1512"/>
      <c r="D17" s="1512"/>
      <c r="E17" s="1512"/>
      <c r="F17" s="1512"/>
      <c r="G17" s="1512"/>
      <c r="H17" s="1512"/>
      <c r="I17" s="1512"/>
      <c r="J17" s="1512"/>
      <c r="K17" s="1512"/>
      <c r="L17" s="1512"/>
      <c r="M17" s="1512"/>
      <c r="N17" s="1513"/>
      <c r="O17" s="282"/>
      <c r="P17" s="26"/>
      <c r="Q17" s="26"/>
      <c r="R17" s="26"/>
      <c r="S17" s="26"/>
      <c r="T17" s="446"/>
      <c r="U17" s="992"/>
      <c r="V17" s="1516"/>
      <c r="W17" s="1517"/>
      <c r="X17" s="1517"/>
      <c r="Y17" s="1517"/>
      <c r="Z17" s="1517"/>
      <c r="AA17" s="1517"/>
      <c r="AB17" s="1517"/>
      <c r="AC17" s="1517"/>
      <c r="AD17" s="1517"/>
      <c r="AE17" s="1518"/>
      <c r="AF17" s="11"/>
      <c r="AG17" s="1323">
        <f>IF(V17="",0,1)</f>
        <v>0</v>
      </c>
      <c r="AH17" s="1323"/>
      <c r="AI17" s="1323"/>
      <c r="AJ17" s="1323"/>
      <c r="AK17" s="1323"/>
      <c r="AL17" s="1323"/>
      <c r="AM17" s="1323"/>
      <c r="AN17" s="1323"/>
      <c r="AO17" s="1323"/>
      <c r="AP17" s="1323"/>
      <c r="AQ17" s="1323"/>
      <c r="AR17" s="1323"/>
      <c r="AS17" s="1323"/>
      <c r="AT17" s="1323"/>
      <c r="AU17" s="1323"/>
      <c r="AV17" s="1323"/>
      <c r="AW17" s="1323"/>
      <c r="AX17" s="1323"/>
      <c r="AY17" s="1323"/>
    </row>
    <row r="18" spans="1:51" s="4" customFormat="1" ht="11.25" customHeight="1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47"/>
      <c r="W18" s="447"/>
      <c r="X18" s="447"/>
      <c r="Y18" s="447"/>
      <c r="Z18" s="447"/>
      <c r="AA18" s="447"/>
      <c r="AB18" s="447"/>
      <c r="AC18" s="447"/>
      <c r="AD18" s="447"/>
      <c r="AE18" s="31"/>
      <c r="AF18" s="448"/>
      <c r="AG18" s="1323"/>
      <c r="AH18" s="1323"/>
      <c r="AI18" s="1323"/>
      <c r="AJ18" s="1323"/>
      <c r="AK18" s="1323"/>
      <c r="AL18" s="1323"/>
      <c r="AM18" s="1323"/>
      <c r="AN18" s="1323"/>
      <c r="AO18" s="1323"/>
      <c r="AP18" s="1323"/>
      <c r="AQ18" s="1323"/>
      <c r="AR18" s="1323"/>
      <c r="AS18" s="1323"/>
      <c r="AT18" s="1323"/>
      <c r="AU18" s="1323"/>
      <c r="AV18" s="1323"/>
      <c r="AW18" s="1323"/>
      <c r="AX18" s="1323"/>
      <c r="AY18" s="1323"/>
    </row>
    <row r="19" spans="1:51" s="4" customFormat="1" ht="28.5" customHeight="1" thickTop="1">
      <c r="A19" s="34" t="s">
        <v>1774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1323"/>
      <c r="AH19" s="1323"/>
      <c r="AI19" s="1323"/>
      <c r="AJ19" s="1323"/>
      <c r="AK19" s="1323"/>
      <c r="AL19" s="1323"/>
      <c r="AM19" s="1323"/>
      <c r="AN19" s="1323"/>
      <c r="AO19" s="1323"/>
      <c r="AP19" s="1323"/>
      <c r="AQ19" s="1323"/>
      <c r="AR19" s="1323"/>
      <c r="AS19" s="1323"/>
      <c r="AT19" s="1323"/>
      <c r="AU19" s="1323"/>
      <c r="AV19" s="1323"/>
      <c r="AW19" s="1323"/>
      <c r="AX19" s="1323"/>
      <c r="AY19" s="1323"/>
    </row>
    <row r="20" spans="1:51" s="4" customFormat="1" ht="28.5" customHeight="1" thickBot="1">
      <c r="A20" s="38" t="s">
        <v>915</v>
      </c>
      <c r="B20" s="755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  <c r="AA20" s="755"/>
      <c r="AB20" s="755"/>
      <c r="AC20" s="755"/>
      <c r="AD20" s="755"/>
      <c r="AE20" s="755"/>
      <c r="AF20" s="39"/>
      <c r="AG20" s="1323"/>
      <c r="AH20" s="1323"/>
      <c r="AI20" s="1323"/>
      <c r="AJ20" s="1323"/>
      <c r="AK20" s="1323"/>
      <c r="AL20" s="1323"/>
      <c r="AM20" s="1323"/>
      <c r="AN20" s="1323"/>
      <c r="AO20" s="1323"/>
      <c r="AP20" s="1323"/>
      <c r="AQ20" s="1323"/>
      <c r="AR20" s="1323"/>
      <c r="AS20" s="1323"/>
      <c r="AT20" s="1323"/>
      <c r="AU20" s="1323"/>
      <c r="AV20" s="1323"/>
      <c r="AW20" s="1323"/>
      <c r="AX20" s="1323"/>
      <c r="AY20" s="1323"/>
    </row>
    <row r="21" spans="1:51" s="4" customFormat="1" ht="15" customHeight="1">
      <c r="A21" s="754"/>
      <c r="B21" s="951" t="s">
        <v>2270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9"/>
      <c r="AF21" s="1086"/>
      <c r="AG21" s="1323"/>
      <c r="AH21" s="1323"/>
      <c r="AI21" s="1323"/>
      <c r="AJ21" s="1323"/>
      <c r="AK21" s="1323"/>
      <c r="AL21" s="1323"/>
      <c r="AM21" s="1323"/>
      <c r="AN21" s="1323"/>
      <c r="AO21" s="1323"/>
      <c r="AP21" s="1323"/>
      <c r="AQ21" s="1323"/>
      <c r="AR21" s="1323"/>
      <c r="AS21" s="1323"/>
      <c r="AT21" s="1323"/>
      <c r="AU21" s="1323"/>
      <c r="AV21" s="1323"/>
      <c r="AW21" s="1323"/>
      <c r="AX21" s="1323"/>
      <c r="AY21" s="1323"/>
    </row>
    <row r="22" spans="1:51" s="4" customFormat="1" ht="25.5" customHeight="1">
      <c r="A22" s="754"/>
      <c r="B22" s="284"/>
      <c r="C22" s="285"/>
      <c r="D22" s="285"/>
      <c r="E22" s="285"/>
      <c r="F22" s="285"/>
      <c r="G22" s="776"/>
      <c r="H22" s="221" t="s">
        <v>1727</v>
      </c>
      <c r="I22" s="285"/>
      <c r="J22" s="285"/>
      <c r="K22" s="285"/>
      <c r="L22" s="776"/>
      <c r="M22" s="221" t="s">
        <v>1728</v>
      </c>
      <c r="N22" s="285"/>
      <c r="O22" s="285"/>
      <c r="P22" s="285"/>
      <c r="Q22" s="776"/>
      <c r="R22" s="221" t="s">
        <v>1729</v>
      </c>
      <c r="S22" s="41"/>
      <c r="T22" s="41"/>
      <c r="U22" s="41"/>
      <c r="V22" s="41"/>
      <c r="W22" s="285"/>
      <c r="X22" s="285"/>
      <c r="Y22" s="285"/>
      <c r="Z22" s="285"/>
      <c r="AA22" s="285"/>
      <c r="AB22" s="285"/>
      <c r="AC22" s="285"/>
      <c r="AD22" s="285"/>
      <c r="AE22" s="290"/>
      <c r="AF22" s="1087">
        <f>IF(AND(H24&lt;&gt;"",G22="",L22="",Q22=""),1,0)</f>
        <v>0</v>
      </c>
      <c r="AG22" s="1323">
        <f>IF(Q22&amp;L22&amp;G22="",0,1)</f>
        <v>0</v>
      </c>
      <c r="AH22" s="1323"/>
      <c r="AI22" s="1323"/>
      <c r="AJ22" s="1323"/>
      <c r="AK22" s="1323"/>
      <c r="AL22" s="1323"/>
      <c r="AM22" s="1323"/>
      <c r="AN22" s="1323"/>
      <c r="AO22" s="1323"/>
      <c r="AP22" s="1323"/>
      <c r="AQ22" s="1323"/>
      <c r="AR22" s="1323"/>
      <c r="AS22" s="1323"/>
      <c r="AT22" s="1323"/>
      <c r="AU22" s="1323"/>
      <c r="AV22" s="1323"/>
      <c r="AW22" s="1323"/>
      <c r="AX22" s="1323"/>
      <c r="AY22" s="1323"/>
    </row>
    <row r="23" spans="1:51" s="4" customFormat="1" ht="5.25" customHeight="1">
      <c r="A23" s="754"/>
      <c r="B23" s="291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  <c r="AF23" s="1087"/>
      <c r="AG23" s="1323"/>
      <c r="AH23" s="1323"/>
      <c r="AI23" s="1323"/>
      <c r="AJ23" s="1323"/>
      <c r="AK23" s="1323"/>
      <c r="AL23" s="1323"/>
      <c r="AM23" s="1323"/>
      <c r="AN23" s="1323"/>
      <c r="AO23" s="1323"/>
      <c r="AP23" s="1323"/>
      <c r="AQ23" s="1323"/>
      <c r="AR23" s="1323"/>
      <c r="AS23" s="1323"/>
      <c r="AT23" s="1323"/>
      <c r="AU23" s="1323"/>
      <c r="AV23" s="1323"/>
      <c r="AW23" s="1323"/>
      <c r="AX23" s="1323"/>
      <c r="AY23" s="1323"/>
    </row>
    <row r="24" spans="1:51" ht="28.5" customHeight="1">
      <c r="A24" s="12"/>
      <c r="B24" s="1519" t="s">
        <v>2523</v>
      </c>
      <c r="C24" s="1520"/>
      <c r="D24" s="1520"/>
      <c r="E24" s="1520"/>
      <c r="F24" s="1520"/>
      <c r="G24" s="1520"/>
      <c r="H24" s="1483"/>
      <c r="I24" s="1484"/>
      <c r="J24" s="1484"/>
      <c r="K24" s="1484"/>
      <c r="L24" s="1484"/>
      <c r="M24" s="1484"/>
      <c r="N24" s="1484"/>
      <c r="O24" s="1484"/>
      <c r="P24" s="1484"/>
      <c r="Q24" s="1484"/>
      <c r="R24" s="1484"/>
      <c r="S24" s="1484"/>
      <c r="T24" s="1484"/>
      <c r="U24" s="1484"/>
      <c r="V24" s="1484"/>
      <c r="W24" s="1484"/>
      <c r="X24" s="1485"/>
      <c r="Y24" s="638" t="s">
        <v>2271</v>
      </c>
      <c r="Z24" s="1002"/>
      <c r="AA24" s="718"/>
      <c r="AB24" s="1464"/>
      <c r="AC24" s="1465"/>
      <c r="AD24" s="1465"/>
      <c r="AE24" s="1467"/>
      <c r="AF24" s="1087">
        <f>IF(H24="",1,0)</f>
        <v>1</v>
      </c>
      <c r="AG24" s="1323">
        <f>IF(H24&amp;AB24&amp;AB25="",0,1)</f>
        <v>0</v>
      </c>
    </row>
    <row r="25" spans="1:51" ht="28.5" customHeight="1">
      <c r="A25" s="12"/>
      <c r="B25" s="1003"/>
      <c r="C25" s="1004"/>
      <c r="D25" s="1004"/>
      <c r="E25" s="1004"/>
      <c r="F25" s="1004"/>
      <c r="G25" s="1004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7"/>
      <c r="Y25" s="637" t="s">
        <v>1946</v>
      </c>
      <c r="Z25" s="1005"/>
      <c r="AA25" s="1005"/>
      <c r="AB25" s="1464"/>
      <c r="AC25" s="1465"/>
      <c r="AD25" s="1465"/>
      <c r="AE25" s="1467"/>
      <c r="AF25" s="1086"/>
    </row>
    <row r="26" spans="1:51" ht="28.5" customHeight="1">
      <c r="A26" s="12"/>
      <c r="B26" s="634" t="s">
        <v>1947</v>
      </c>
      <c r="C26" s="1006"/>
      <c r="D26" s="1006"/>
      <c r="E26" s="1095"/>
      <c r="F26" s="1464"/>
      <c r="G26" s="1465"/>
      <c r="H26" s="1465"/>
      <c r="I26" s="1465"/>
      <c r="J26" s="1465"/>
      <c r="K26" s="1466"/>
      <c r="L26" s="637" t="s">
        <v>1948</v>
      </c>
      <c r="M26" s="1006"/>
      <c r="N26" s="1468"/>
      <c r="O26" s="1469"/>
      <c r="P26" s="1469"/>
      <c r="Q26" s="1469"/>
      <c r="R26" s="1469"/>
      <c r="S26" s="1469"/>
      <c r="T26" s="1469"/>
      <c r="U26" s="1470"/>
      <c r="V26" s="637" t="s">
        <v>1949</v>
      </c>
      <c r="W26" s="1007"/>
      <c r="X26" s="1007"/>
      <c r="Y26" s="1464"/>
      <c r="Z26" s="1466"/>
      <c r="AA26" s="637" t="s">
        <v>1950</v>
      </c>
      <c r="AB26" s="1007"/>
      <c r="AC26" s="1007"/>
      <c r="AD26" s="1464"/>
      <c r="AE26" s="1467"/>
      <c r="AF26" s="1086"/>
      <c r="AG26" s="1323">
        <f>IF(F26&amp;N26&amp;Y26&amp;AD26="",0,1)</f>
        <v>0</v>
      </c>
    </row>
    <row r="27" spans="1:51" ht="28.5" customHeight="1">
      <c r="A27" s="12"/>
      <c r="B27" s="634" t="s">
        <v>1951</v>
      </c>
      <c r="C27" s="1006"/>
      <c r="D27" s="1006"/>
      <c r="E27" s="1095"/>
      <c r="F27" s="1464"/>
      <c r="G27" s="1465"/>
      <c r="H27" s="1465"/>
      <c r="I27" s="1465"/>
      <c r="J27" s="1465"/>
      <c r="K27" s="1466"/>
      <c r="L27" s="638" t="s">
        <v>1952</v>
      </c>
      <c r="M27" s="1008"/>
      <c r="N27" s="1095"/>
      <c r="O27" s="1464"/>
      <c r="P27" s="1465"/>
      <c r="Q27" s="1465"/>
      <c r="R27" s="1465"/>
      <c r="S27" s="1465"/>
      <c r="T27" s="1465"/>
      <c r="U27" s="1466"/>
      <c r="V27" s="638" t="s">
        <v>1953</v>
      </c>
      <c r="W27" s="1008"/>
      <c r="X27" s="1095"/>
      <c r="Y27" s="1464"/>
      <c r="Z27" s="1465"/>
      <c r="AA27" s="1465"/>
      <c r="AB27" s="1465"/>
      <c r="AC27" s="1465"/>
      <c r="AD27" s="1465"/>
      <c r="AE27" s="1467"/>
      <c r="AF27" s="1086"/>
      <c r="AG27" s="1323">
        <f>IF(F27&amp;O27&amp;Y27="",0,1)</f>
        <v>0</v>
      </c>
    </row>
    <row r="28" spans="1:51" ht="28.5" customHeight="1" thickBot="1">
      <c r="A28" s="12"/>
      <c r="B28" s="635" t="s">
        <v>1954</v>
      </c>
      <c r="C28" s="719"/>
      <c r="D28" s="719"/>
      <c r="E28" s="1096"/>
      <c r="F28" s="1488"/>
      <c r="G28" s="1474"/>
      <c r="H28" s="1474"/>
      <c r="I28" s="1475"/>
      <c r="J28" s="639" t="s">
        <v>1955</v>
      </c>
      <c r="K28" s="1009"/>
      <c r="L28" s="1097"/>
      <c r="M28" s="1488"/>
      <c r="N28" s="1474"/>
      <c r="O28" s="1474"/>
      <c r="P28" s="1474"/>
      <c r="Q28" s="1475"/>
      <c r="R28" s="639" t="s">
        <v>2535</v>
      </c>
      <c r="S28" s="719"/>
      <c r="T28" s="1473"/>
      <c r="U28" s="1474"/>
      <c r="V28" s="1474"/>
      <c r="W28" s="1474"/>
      <c r="X28" s="1475"/>
      <c r="Y28" s="639" t="s">
        <v>2536</v>
      </c>
      <c r="Z28" s="719"/>
      <c r="AA28" s="1473"/>
      <c r="AB28" s="1473"/>
      <c r="AC28" s="1473"/>
      <c r="AD28" s="1473"/>
      <c r="AE28" s="1476"/>
      <c r="AF28" s="1086"/>
      <c r="AG28" s="1323">
        <f>IF(F28&amp;M28&amp;T28&amp;AA28="",0,1)</f>
        <v>0</v>
      </c>
    </row>
    <row r="29" spans="1:51" ht="28.5" customHeight="1" thickBot="1">
      <c r="A29" s="38" t="s">
        <v>195</v>
      </c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  <c r="AA29" s="755"/>
      <c r="AB29" s="755"/>
      <c r="AC29" s="755"/>
      <c r="AD29" s="755"/>
      <c r="AE29" s="755"/>
      <c r="AF29" s="39"/>
    </row>
    <row r="30" spans="1:51" s="4" customFormat="1" ht="15" customHeight="1">
      <c r="A30" s="754"/>
      <c r="B30" s="951" t="s">
        <v>2272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9"/>
      <c r="AF30" s="39"/>
      <c r="AG30" s="1323"/>
      <c r="AH30" s="1323"/>
      <c r="AI30" s="1323"/>
      <c r="AJ30" s="1323"/>
      <c r="AK30" s="1323"/>
      <c r="AL30" s="1323"/>
      <c r="AM30" s="1323"/>
      <c r="AN30" s="1323"/>
      <c r="AO30" s="1323"/>
      <c r="AP30" s="1323"/>
      <c r="AQ30" s="1323"/>
      <c r="AR30" s="1323"/>
      <c r="AS30" s="1323"/>
      <c r="AT30" s="1323"/>
      <c r="AU30" s="1323"/>
      <c r="AV30" s="1323"/>
      <c r="AW30" s="1323"/>
      <c r="AX30" s="1323"/>
      <c r="AY30" s="1323"/>
    </row>
    <row r="31" spans="1:51" s="4" customFormat="1" ht="25.5" customHeight="1">
      <c r="A31" s="754"/>
      <c r="B31" s="284"/>
      <c r="C31" s="285"/>
      <c r="D31" s="285"/>
      <c r="E31" s="285"/>
      <c r="F31" s="285"/>
      <c r="G31" s="776"/>
      <c r="H31" s="221" t="s">
        <v>1727</v>
      </c>
      <c r="I31" s="285"/>
      <c r="J31" s="285"/>
      <c r="K31" s="285"/>
      <c r="L31" s="776"/>
      <c r="M31" s="221" t="s">
        <v>1728</v>
      </c>
      <c r="N31" s="285"/>
      <c r="O31" s="285"/>
      <c r="P31" s="285"/>
      <c r="Q31" s="776"/>
      <c r="R31" s="221" t="s">
        <v>1729</v>
      </c>
      <c r="S31" s="41"/>
      <c r="T31" s="41"/>
      <c r="U31" s="41"/>
      <c r="V31" s="41"/>
      <c r="W31" s="285"/>
      <c r="X31" s="285"/>
      <c r="Y31" s="285"/>
      <c r="Z31" s="285"/>
      <c r="AA31" s="285"/>
      <c r="AB31" s="285"/>
      <c r="AC31" s="285"/>
      <c r="AD31" s="285"/>
      <c r="AE31" s="290"/>
      <c r="AF31" s="931">
        <f>IF(AND(G33&lt;&gt;"",G31="",L31="",Q31=""),1,0)</f>
        <v>0</v>
      </c>
      <c r="AG31" s="1323">
        <f>IF(Q31&amp;L31&amp;G31="",0,1)</f>
        <v>0</v>
      </c>
      <c r="AH31" s="1323"/>
      <c r="AI31" s="1323"/>
      <c r="AJ31" s="1323"/>
      <c r="AK31" s="1323"/>
      <c r="AL31" s="1323"/>
      <c r="AM31" s="1323"/>
      <c r="AN31" s="1323"/>
      <c r="AO31" s="1323"/>
      <c r="AP31" s="1323"/>
      <c r="AQ31" s="1323"/>
      <c r="AR31" s="1323"/>
      <c r="AS31" s="1323"/>
      <c r="AT31" s="1323"/>
      <c r="AU31" s="1323"/>
      <c r="AV31" s="1323"/>
      <c r="AW31" s="1323"/>
      <c r="AX31" s="1323"/>
      <c r="AY31" s="1323"/>
    </row>
    <row r="32" spans="1:51" s="4" customFormat="1" ht="5.25" customHeight="1">
      <c r="A32" s="754"/>
      <c r="B32" s="291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7"/>
      <c r="AF32" s="39"/>
      <c r="AG32" s="1323"/>
      <c r="AH32" s="1323"/>
      <c r="AI32" s="1323"/>
      <c r="AJ32" s="1323"/>
      <c r="AK32" s="1323"/>
      <c r="AL32" s="1323"/>
      <c r="AM32" s="1323"/>
      <c r="AN32" s="1323"/>
      <c r="AO32" s="1323"/>
      <c r="AP32" s="1323"/>
      <c r="AQ32" s="1323"/>
      <c r="AR32" s="1323"/>
      <c r="AS32" s="1323"/>
      <c r="AT32" s="1323"/>
      <c r="AU32" s="1323"/>
      <c r="AV32" s="1323"/>
      <c r="AW32" s="1323"/>
      <c r="AX32" s="1323"/>
      <c r="AY32" s="1323"/>
    </row>
    <row r="33" spans="1:51" ht="28.5" customHeight="1">
      <c r="A33" s="12"/>
      <c r="B33" s="1519" t="s">
        <v>2522</v>
      </c>
      <c r="C33" s="1520"/>
      <c r="D33" s="1520"/>
      <c r="E33" s="1520"/>
      <c r="F33" s="1520"/>
      <c r="G33" s="1520"/>
      <c r="H33" s="1483"/>
      <c r="I33" s="1484"/>
      <c r="J33" s="1484"/>
      <c r="K33" s="1484"/>
      <c r="L33" s="1484"/>
      <c r="M33" s="1484"/>
      <c r="N33" s="1484"/>
      <c r="O33" s="1484"/>
      <c r="P33" s="1484"/>
      <c r="Q33" s="1484"/>
      <c r="R33" s="1484"/>
      <c r="S33" s="1484"/>
      <c r="T33" s="1484"/>
      <c r="U33" s="1484"/>
      <c r="V33" s="1484"/>
      <c r="W33" s="1484"/>
      <c r="X33" s="1485"/>
      <c r="Y33" s="638" t="s">
        <v>2273</v>
      </c>
      <c r="Z33" s="1002"/>
      <c r="AA33" s="718"/>
      <c r="AB33" s="1464"/>
      <c r="AC33" s="1465"/>
      <c r="AD33" s="1465"/>
      <c r="AE33" s="1467"/>
      <c r="AF33" s="11"/>
      <c r="AG33" s="1323">
        <f>IF(H33&amp;AB33&amp;AB34="",0,1)</f>
        <v>0</v>
      </c>
    </row>
    <row r="34" spans="1:51" ht="28.5" customHeight="1">
      <c r="A34" s="12"/>
      <c r="B34" s="1003"/>
      <c r="C34" s="1004"/>
      <c r="D34" s="1004"/>
      <c r="E34" s="1004"/>
      <c r="F34" s="1004"/>
      <c r="G34" s="1004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7"/>
      <c r="Y34" s="637" t="s">
        <v>2274</v>
      </c>
      <c r="Z34" s="1005"/>
      <c r="AA34" s="1005"/>
      <c r="AB34" s="1464"/>
      <c r="AC34" s="1465"/>
      <c r="AD34" s="1465"/>
      <c r="AE34" s="1467"/>
      <c r="AF34" s="11"/>
    </row>
    <row r="35" spans="1:51" ht="28.5" customHeight="1">
      <c r="A35" s="12"/>
      <c r="B35" s="634" t="s">
        <v>2275</v>
      </c>
      <c r="C35" s="1006"/>
      <c r="D35" s="1006"/>
      <c r="E35" s="1095"/>
      <c r="F35" s="1464"/>
      <c r="G35" s="1465"/>
      <c r="H35" s="1465"/>
      <c r="I35" s="1465"/>
      <c r="J35" s="1465"/>
      <c r="K35" s="1466"/>
      <c r="L35" s="637" t="s">
        <v>2276</v>
      </c>
      <c r="M35" s="1006"/>
      <c r="N35" s="1468"/>
      <c r="O35" s="1469"/>
      <c r="P35" s="1469"/>
      <c r="Q35" s="1469"/>
      <c r="R35" s="1469"/>
      <c r="S35" s="1469"/>
      <c r="T35" s="1469"/>
      <c r="U35" s="1470"/>
      <c r="V35" s="637" t="s">
        <v>2277</v>
      </c>
      <c r="W35" s="1007"/>
      <c r="X35" s="1007"/>
      <c r="Y35" s="1464"/>
      <c r="Z35" s="1466"/>
      <c r="AA35" s="637" t="s">
        <v>2278</v>
      </c>
      <c r="AB35" s="1007"/>
      <c r="AC35" s="1007"/>
      <c r="AD35" s="1464"/>
      <c r="AE35" s="1467"/>
      <c r="AF35" s="11"/>
      <c r="AG35" s="1323">
        <f>IF(F35&amp;N35&amp;Y35&amp;AD35="",0,1)</f>
        <v>0</v>
      </c>
    </row>
    <row r="36" spans="1:51" ht="28.5" customHeight="1">
      <c r="A36" s="12"/>
      <c r="B36" s="634" t="s">
        <v>2279</v>
      </c>
      <c r="C36" s="1006"/>
      <c r="D36" s="1006"/>
      <c r="E36" s="1095"/>
      <c r="F36" s="1464"/>
      <c r="G36" s="1465"/>
      <c r="H36" s="1465"/>
      <c r="I36" s="1465"/>
      <c r="J36" s="1465"/>
      <c r="K36" s="1466"/>
      <c r="L36" s="638" t="s">
        <v>2280</v>
      </c>
      <c r="M36" s="1008"/>
      <c r="N36" s="1095"/>
      <c r="O36" s="1464"/>
      <c r="P36" s="1465"/>
      <c r="Q36" s="1465"/>
      <c r="R36" s="1465"/>
      <c r="S36" s="1465"/>
      <c r="T36" s="1465"/>
      <c r="U36" s="1466"/>
      <c r="V36" s="638" t="s">
        <v>2281</v>
      </c>
      <c r="W36" s="1008"/>
      <c r="X36" s="1095"/>
      <c r="Y36" s="1464"/>
      <c r="Z36" s="1465"/>
      <c r="AA36" s="1465"/>
      <c r="AB36" s="1465"/>
      <c r="AC36" s="1465"/>
      <c r="AD36" s="1465"/>
      <c r="AE36" s="1467"/>
      <c r="AF36" s="11"/>
      <c r="AG36" s="1323">
        <f>IF(F36&amp;O36&amp;Y36="",0,1)</f>
        <v>0</v>
      </c>
    </row>
    <row r="37" spans="1:51" ht="28.5" customHeight="1" thickBot="1">
      <c r="A37" s="12"/>
      <c r="B37" s="635" t="s">
        <v>2282</v>
      </c>
      <c r="C37" s="719"/>
      <c r="D37" s="719"/>
      <c r="E37" s="1096"/>
      <c r="F37" s="1488"/>
      <c r="G37" s="1474"/>
      <c r="H37" s="1474"/>
      <c r="I37" s="1475"/>
      <c r="J37" s="639" t="s">
        <v>2283</v>
      </c>
      <c r="K37" s="1009"/>
      <c r="L37" s="1097"/>
      <c r="M37" s="1488"/>
      <c r="N37" s="1474"/>
      <c r="O37" s="1474"/>
      <c r="P37" s="1474"/>
      <c r="Q37" s="1475"/>
      <c r="R37" s="639" t="s">
        <v>2533</v>
      </c>
      <c r="S37" s="719"/>
      <c r="T37" s="1473"/>
      <c r="U37" s="1474"/>
      <c r="V37" s="1474"/>
      <c r="W37" s="1474"/>
      <c r="X37" s="1475"/>
      <c r="Y37" s="639" t="s">
        <v>2534</v>
      </c>
      <c r="Z37" s="719"/>
      <c r="AA37" s="1473"/>
      <c r="AB37" s="1473"/>
      <c r="AC37" s="1473"/>
      <c r="AD37" s="1473"/>
      <c r="AE37" s="1476"/>
      <c r="AF37" s="11"/>
      <c r="AG37" s="1323">
        <f>IF(F37&amp;M37&amp;T37&amp;AA37="",0,1)</f>
        <v>0</v>
      </c>
    </row>
    <row r="38" spans="1:51" s="449" customFormat="1" ht="11.25" customHeight="1" thickBot="1">
      <c r="A38" s="4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1"/>
      <c r="AG38" s="1305"/>
      <c r="AH38" s="1305"/>
      <c r="AI38" s="1305"/>
      <c r="AJ38" s="1305"/>
      <c r="AK38" s="1305"/>
      <c r="AL38" s="1305"/>
      <c r="AM38" s="1305"/>
      <c r="AN38" s="1305"/>
      <c r="AO38" s="1305"/>
      <c r="AP38" s="1305"/>
      <c r="AQ38" s="1305"/>
      <c r="AR38" s="1305"/>
      <c r="AS38" s="1305"/>
      <c r="AT38" s="1305"/>
      <c r="AU38" s="1305"/>
      <c r="AV38" s="1305"/>
      <c r="AW38" s="1305"/>
      <c r="AX38" s="1305"/>
      <c r="AY38" s="1305"/>
    </row>
    <row r="39" spans="1:51" s="449" customFormat="1" ht="28.5" customHeight="1" thickBot="1">
      <c r="A39" s="38" t="s">
        <v>2580</v>
      </c>
      <c r="B39" s="1297"/>
      <c r="C39" s="1297"/>
      <c r="D39" s="1297"/>
      <c r="E39" s="1297"/>
      <c r="F39" s="1297"/>
      <c r="G39" s="1297"/>
      <c r="H39" s="1297"/>
      <c r="I39" s="1297"/>
      <c r="J39" s="1297"/>
      <c r="K39" s="1297"/>
      <c r="L39" s="1297"/>
      <c r="M39" s="1297"/>
      <c r="N39" s="1297"/>
      <c r="O39" s="1297"/>
      <c r="P39" s="1297"/>
      <c r="Q39" s="1297"/>
      <c r="R39" s="1296"/>
      <c r="S39" s="1296"/>
      <c r="T39" s="1296"/>
      <c r="U39" s="1296"/>
      <c r="V39" s="1296"/>
      <c r="W39" s="1296"/>
      <c r="X39" s="1296"/>
      <c r="Y39" s="1296"/>
      <c r="Z39" s="1296"/>
      <c r="AA39" s="1296"/>
      <c r="AB39" s="1296"/>
      <c r="AC39" s="1297"/>
      <c r="AD39" s="1297"/>
      <c r="AE39" s="1297"/>
      <c r="AF39" s="99"/>
      <c r="AG39" s="1305"/>
      <c r="AH39" s="1305"/>
      <c r="AI39" s="1305"/>
      <c r="AJ39" s="1305"/>
      <c r="AK39" s="1305"/>
      <c r="AL39" s="1305"/>
      <c r="AM39" s="1305"/>
      <c r="AN39" s="1305"/>
      <c r="AO39" s="1305"/>
      <c r="AP39" s="1305"/>
      <c r="AQ39" s="1305"/>
      <c r="AR39" s="1305"/>
      <c r="AS39" s="1305"/>
      <c r="AT39" s="1305"/>
      <c r="AU39" s="1305"/>
      <c r="AV39" s="1305"/>
      <c r="AW39" s="1305"/>
      <c r="AX39" s="1305"/>
      <c r="AY39" s="1305"/>
    </row>
    <row r="40" spans="1:51" ht="28.5" customHeight="1">
      <c r="A40" s="12"/>
      <c r="B40" s="1018" t="s">
        <v>1730</v>
      </c>
      <c r="C40" s="1010"/>
      <c r="D40" s="1010"/>
      <c r="E40" s="1098"/>
      <c r="F40" s="1533"/>
      <c r="G40" s="1620"/>
      <c r="H40" s="1620"/>
      <c r="I40" s="1620"/>
      <c r="J40" s="1620"/>
      <c r="K40" s="1534"/>
      <c r="L40" s="1021" t="s">
        <v>1731</v>
      </c>
      <c r="M40" s="1010"/>
      <c r="N40" s="1098"/>
      <c r="O40" s="1547"/>
      <c r="P40" s="1548"/>
      <c r="Q40" s="1548"/>
      <c r="R40" s="1548"/>
      <c r="S40" s="1548"/>
      <c r="T40" s="1548"/>
      <c r="U40" s="1549"/>
      <c r="V40" s="1021" t="s">
        <v>1732</v>
      </c>
      <c r="W40" s="1011"/>
      <c r="X40" s="1011"/>
      <c r="Y40" s="1533"/>
      <c r="Z40" s="1534"/>
      <c r="AA40" s="1021" t="s">
        <v>1733</v>
      </c>
      <c r="AB40" s="1011"/>
      <c r="AC40" s="1011"/>
      <c r="AD40" s="1533"/>
      <c r="AE40" s="1619"/>
      <c r="AF40" s="11"/>
      <c r="AG40" s="1323">
        <f>IF(F40&amp;O40&amp;Y40&amp;AD40="",0,1)</f>
        <v>0</v>
      </c>
    </row>
    <row r="41" spans="1:51" ht="28.5" customHeight="1">
      <c r="A41" s="12"/>
      <c r="B41" s="1019" t="s">
        <v>1734</v>
      </c>
      <c r="C41" s="1008"/>
      <c r="D41" s="1008"/>
      <c r="E41" s="1099"/>
      <c r="F41" s="1477"/>
      <c r="G41" s="1478"/>
      <c r="H41" s="1478"/>
      <c r="I41" s="1478"/>
      <c r="J41" s="1478"/>
      <c r="K41" s="1550"/>
      <c r="L41" s="1022" t="s">
        <v>1735</v>
      </c>
      <c r="M41" s="1008"/>
      <c r="N41" s="1099"/>
      <c r="O41" s="1477"/>
      <c r="P41" s="1478"/>
      <c r="Q41" s="1478"/>
      <c r="R41" s="1478"/>
      <c r="S41" s="1478"/>
      <c r="T41" s="1478"/>
      <c r="U41" s="1550"/>
      <c r="V41" s="1022" t="s">
        <v>1736</v>
      </c>
      <c r="W41" s="1008"/>
      <c r="X41" s="1099"/>
      <c r="Y41" s="1477"/>
      <c r="Z41" s="1478"/>
      <c r="AA41" s="1478"/>
      <c r="AB41" s="1478"/>
      <c r="AC41" s="1478"/>
      <c r="AD41" s="1478"/>
      <c r="AE41" s="1479"/>
      <c r="AF41" s="11"/>
      <c r="AG41" s="1323">
        <f>IF(F41&amp;O41&amp;Y41="",0,1)</f>
        <v>0</v>
      </c>
    </row>
    <row r="42" spans="1:51" ht="28.5" customHeight="1" thickBot="1">
      <c r="A42" s="12"/>
      <c r="B42" s="1020" t="s">
        <v>1737</v>
      </c>
      <c r="C42" s="719"/>
      <c r="D42" s="719"/>
      <c r="E42" s="1100"/>
      <c r="F42" s="1544"/>
      <c r="G42" s="1545"/>
      <c r="H42" s="1545"/>
      <c r="I42" s="1545"/>
      <c r="J42" s="1545"/>
      <c r="K42" s="1546"/>
      <c r="L42" s="1023" t="s">
        <v>1738</v>
      </c>
      <c r="M42" s="1009"/>
      <c r="N42" s="1101"/>
      <c r="O42" s="1480"/>
      <c r="P42" s="1481"/>
      <c r="Q42" s="1481"/>
      <c r="R42" s="1481"/>
      <c r="S42" s="1481"/>
      <c r="T42" s="1481"/>
      <c r="U42" s="1481"/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2"/>
      <c r="AF42" s="11"/>
      <c r="AG42" s="1323">
        <f>IF(F42&amp;O42="",0,1)</f>
        <v>0</v>
      </c>
    </row>
    <row r="43" spans="1:51" s="449" customFormat="1" ht="11.25" customHeight="1" thickBot="1">
      <c r="A43" s="4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1305"/>
      <c r="AH43" s="1305"/>
      <c r="AI43" s="1305"/>
      <c r="AJ43" s="1305"/>
      <c r="AK43" s="1305"/>
      <c r="AL43" s="1305"/>
      <c r="AM43" s="1305"/>
      <c r="AN43" s="1305"/>
      <c r="AO43" s="1305"/>
      <c r="AP43" s="1305"/>
      <c r="AQ43" s="1305"/>
      <c r="AR43" s="1305"/>
      <c r="AS43" s="1305"/>
      <c r="AT43" s="1305"/>
      <c r="AU43" s="1305"/>
      <c r="AV43" s="1305"/>
      <c r="AW43" s="1305"/>
      <c r="AX43" s="1305"/>
      <c r="AY43" s="1305"/>
    </row>
    <row r="44" spans="1:51" s="450" customFormat="1" ht="28.5" customHeight="1">
      <c r="A44" s="44" t="s">
        <v>1775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11"/>
      <c r="AG44" s="1326"/>
      <c r="AH44" s="1326"/>
      <c r="AI44" s="1326"/>
      <c r="AJ44" s="1326"/>
      <c r="AK44" s="1326"/>
      <c r="AL44" s="1326"/>
      <c r="AM44" s="1326"/>
      <c r="AN44" s="1326"/>
      <c r="AO44" s="1326"/>
      <c r="AP44" s="1326"/>
      <c r="AQ44" s="1326"/>
      <c r="AR44" s="1326"/>
      <c r="AS44" s="1326"/>
      <c r="AT44" s="1326"/>
      <c r="AU44" s="1326"/>
      <c r="AV44" s="1326"/>
      <c r="AW44" s="1326"/>
      <c r="AX44" s="1326"/>
      <c r="AY44" s="1326"/>
    </row>
    <row r="45" spans="1:51" s="46" customFormat="1" ht="28.5" customHeight="1" thickBot="1">
      <c r="A45" s="42"/>
      <c r="B45" s="14" t="s">
        <v>709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1"/>
      <c r="AG45" s="1327"/>
      <c r="AH45" s="1327"/>
      <c r="AI45" s="1327"/>
      <c r="AJ45" s="1327"/>
      <c r="AK45" s="1327"/>
      <c r="AL45" s="1327"/>
      <c r="AM45" s="1327"/>
      <c r="AN45" s="1327"/>
      <c r="AO45" s="1327"/>
      <c r="AP45" s="1327"/>
      <c r="AQ45" s="1327"/>
      <c r="AR45" s="1327"/>
      <c r="AS45" s="1327"/>
      <c r="AT45" s="1327"/>
      <c r="AU45" s="1327"/>
      <c r="AV45" s="1327"/>
      <c r="AW45" s="1327"/>
      <c r="AX45" s="1327"/>
      <c r="AY45" s="1327"/>
    </row>
    <row r="46" spans="1:51" s="449" customFormat="1" ht="28.5" customHeight="1">
      <c r="A46" s="42"/>
      <c r="B46" s="47" t="s">
        <v>1852</v>
      </c>
      <c r="C46" s="48"/>
      <c r="D46" s="48"/>
      <c r="E46" s="48"/>
      <c r="F46" s="48"/>
      <c r="G46" s="48"/>
      <c r="H46" s="48"/>
      <c r="I46" s="48"/>
      <c r="J46" s="48"/>
      <c r="K46" s="48"/>
      <c r="L46" s="293"/>
      <c r="M46" s="1021" t="s">
        <v>1739</v>
      </c>
      <c r="N46" s="1471">
        <f>IF(ZR!L8=1,1,0)</f>
        <v>0</v>
      </c>
      <c r="O46" s="1472"/>
      <c r="P46" s="451" t="s">
        <v>710</v>
      </c>
      <c r="Q46" s="48" t="s">
        <v>921</v>
      </c>
      <c r="R46" s="48"/>
      <c r="S46" s="48"/>
      <c r="T46" s="48"/>
      <c r="U46" s="48"/>
      <c r="V46" s="48"/>
      <c r="W46" s="48"/>
      <c r="X46" s="48"/>
      <c r="Y46" s="48"/>
      <c r="Z46" s="48"/>
      <c r="AA46" s="293"/>
      <c r="AB46" s="1021" t="s">
        <v>1740</v>
      </c>
      <c r="AC46" s="1471">
        <f>IF(WSP!AL8=1,1,0)</f>
        <v>0</v>
      </c>
      <c r="AD46" s="1472"/>
      <c r="AE46" s="452" t="s">
        <v>710</v>
      </c>
      <c r="AF46" s="11"/>
      <c r="AG46" s="1305"/>
      <c r="AH46" s="1305"/>
      <c r="AI46" s="1305"/>
      <c r="AJ46" s="1305"/>
      <c r="AK46" s="1305"/>
      <c r="AL46" s="1305"/>
      <c r="AM46" s="1305"/>
      <c r="AN46" s="1305"/>
      <c r="AO46" s="1305"/>
      <c r="AP46" s="1305"/>
      <c r="AQ46" s="1305"/>
      <c r="AR46" s="1305"/>
      <c r="AS46" s="1305"/>
      <c r="AT46" s="1305"/>
      <c r="AU46" s="1305"/>
      <c r="AV46" s="1305"/>
      <c r="AW46" s="1305"/>
      <c r="AX46" s="1305"/>
      <c r="AY46" s="1305"/>
    </row>
    <row r="47" spans="1:51" s="455" customFormat="1" ht="28.5" customHeight="1" thickBot="1">
      <c r="A47" s="42"/>
      <c r="B47" s="294" t="s">
        <v>1853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5"/>
      <c r="M47" s="1023" t="s">
        <v>1741</v>
      </c>
      <c r="N47" s="1541">
        <f>GR!N14</f>
        <v>0</v>
      </c>
      <c r="O47" s="1542"/>
      <c r="P47" s="453" t="s">
        <v>710</v>
      </c>
      <c r="Q47" s="1001" t="s">
        <v>1742</v>
      </c>
      <c r="R47" s="1480"/>
      <c r="S47" s="1481"/>
      <c r="T47" s="1481"/>
      <c r="U47" s="1481"/>
      <c r="V47" s="1481"/>
      <c r="W47" s="1481"/>
      <c r="X47" s="1481"/>
      <c r="Y47" s="1481"/>
      <c r="Z47" s="1481"/>
      <c r="AA47" s="1543"/>
      <c r="AB47" s="1001" t="s">
        <v>1743</v>
      </c>
      <c r="AC47" s="1480"/>
      <c r="AD47" s="1481"/>
      <c r="AE47" s="454" t="s">
        <v>710</v>
      </c>
      <c r="AF47" s="11"/>
      <c r="AG47" s="1323">
        <f>IF(AC47&amp;R47="",0,1)</f>
        <v>0</v>
      </c>
      <c r="AH47" s="1328"/>
      <c r="AI47" s="1328"/>
      <c r="AJ47" s="1328"/>
      <c r="AK47" s="1328"/>
      <c r="AL47" s="1328"/>
      <c r="AM47" s="1328"/>
      <c r="AN47" s="1328"/>
      <c r="AO47" s="1328"/>
      <c r="AP47" s="1328"/>
      <c r="AQ47" s="1328"/>
      <c r="AR47" s="1328"/>
      <c r="AS47" s="1328"/>
      <c r="AT47" s="1328"/>
      <c r="AU47" s="1328"/>
      <c r="AV47" s="1328"/>
      <c r="AW47" s="1328"/>
      <c r="AX47" s="1328"/>
      <c r="AY47" s="1328"/>
    </row>
    <row r="48" spans="1:51" s="455" customFormat="1" ht="11.25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1328"/>
      <c r="AH48" s="1328"/>
      <c r="AI48" s="1328"/>
      <c r="AJ48" s="1328"/>
      <c r="AK48" s="1328"/>
      <c r="AL48" s="1328"/>
      <c r="AM48" s="1328"/>
      <c r="AN48" s="1328"/>
      <c r="AO48" s="1328"/>
      <c r="AP48" s="1328"/>
      <c r="AQ48" s="1328"/>
      <c r="AR48" s="1328"/>
      <c r="AS48" s="1328"/>
      <c r="AT48" s="1328"/>
      <c r="AU48" s="1328"/>
      <c r="AV48" s="1328"/>
      <c r="AW48" s="1328"/>
      <c r="AX48" s="1328"/>
      <c r="AY48" s="1328"/>
    </row>
    <row r="49" spans="1:51" s="119" customFormat="1" ht="23.25" customHeight="1" thickTop="1" thickBot="1">
      <c r="A49" s="1535" t="s">
        <v>1883</v>
      </c>
      <c r="B49" s="1536"/>
      <c r="C49" s="1536"/>
      <c r="D49" s="1536"/>
      <c r="E49" s="1536"/>
      <c r="F49" s="1536"/>
      <c r="G49" s="1536"/>
      <c r="H49" s="1536"/>
      <c r="I49" s="1536"/>
      <c r="J49" s="1536"/>
      <c r="K49" s="1536"/>
      <c r="L49" s="1536"/>
      <c r="M49" s="1536"/>
      <c r="N49" s="1536"/>
      <c r="O49" s="1536"/>
      <c r="P49" s="1536"/>
      <c r="Q49" s="1536"/>
      <c r="R49" s="1536"/>
      <c r="S49" s="1536"/>
      <c r="T49" s="1536"/>
      <c r="U49" s="1536"/>
      <c r="V49" s="1536"/>
      <c r="W49" s="1536"/>
      <c r="X49" s="1536"/>
      <c r="Y49" s="1536"/>
      <c r="Z49" s="1536"/>
      <c r="AA49" s="1536"/>
      <c r="AB49" s="1536"/>
      <c r="AC49" s="1536"/>
      <c r="AD49" s="1536"/>
      <c r="AE49" s="1536"/>
      <c r="AF49" s="1537"/>
      <c r="AG49" s="1325"/>
      <c r="AH49" s="1325"/>
      <c r="AI49" s="1325"/>
      <c r="AJ49" s="1325"/>
      <c r="AK49" s="1325"/>
      <c r="AL49" s="1325"/>
      <c r="AM49" s="1325"/>
      <c r="AN49" s="1325"/>
      <c r="AO49" s="1325"/>
      <c r="AP49" s="1325"/>
      <c r="AQ49" s="1325"/>
      <c r="AR49" s="1325"/>
      <c r="AS49" s="1325"/>
      <c r="AT49" s="1325"/>
      <c r="AU49" s="1325"/>
      <c r="AV49" s="1325"/>
      <c r="AW49" s="1325"/>
      <c r="AX49" s="1325"/>
      <c r="AY49" s="1325"/>
    </row>
    <row r="50" spans="1:51" s="431" customFormat="1" ht="40.5" customHeight="1" thickBot="1">
      <c r="A50" s="430"/>
      <c r="B50" s="1521" t="s">
        <v>1547</v>
      </c>
      <c r="C50" s="1522"/>
      <c r="D50" s="1522"/>
      <c r="E50" s="1522"/>
      <c r="F50" s="1523"/>
      <c r="G50" s="1524" t="s">
        <v>2532</v>
      </c>
      <c r="H50" s="1525"/>
      <c r="I50" s="1526"/>
      <c r="J50" s="1524" t="s">
        <v>2531</v>
      </c>
      <c r="K50" s="1525"/>
      <c r="L50" s="1526"/>
      <c r="M50" s="1538" t="s">
        <v>2530</v>
      </c>
      <c r="N50" s="1539"/>
      <c r="O50" s="1539"/>
      <c r="P50" s="1540"/>
      <c r="Q50" s="1521" t="s">
        <v>1547</v>
      </c>
      <c r="R50" s="1522"/>
      <c r="S50" s="1522"/>
      <c r="T50" s="1522"/>
      <c r="U50" s="1523"/>
      <c r="V50" s="1524" t="s">
        <v>2532</v>
      </c>
      <c r="W50" s="1525"/>
      <c r="X50" s="1526"/>
      <c r="Y50" s="1524" t="s">
        <v>2531</v>
      </c>
      <c r="Z50" s="1525"/>
      <c r="AA50" s="1526"/>
      <c r="AB50" s="1538" t="s">
        <v>2530</v>
      </c>
      <c r="AC50" s="1539"/>
      <c r="AD50" s="1539"/>
      <c r="AE50" s="1540"/>
      <c r="AF50" s="139"/>
      <c r="AG50" s="1329"/>
      <c r="AH50" s="1329"/>
      <c r="AI50" s="1329"/>
      <c r="AJ50" s="1329"/>
      <c r="AK50" s="1329"/>
      <c r="AL50" s="1329"/>
      <c r="AM50" s="1329"/>
      <c r="AN50" s="1329"/>
      <c r="AO50" s="1329"/>
      <c r="AP50" s="1329"/>
      <c r="AQ50" s="1329"/>
      <c r="AR50" s="1329"/>
      <c r="AS50" s="1329"/>
      <c r="AT50" s="1329"/>
      <c r="AU50" s="1329"/>
      <c r="AV50" s="1329"/>
      <c r="AW50" s="1329"/>
      <c r="AX50" s="1329"/>
      <c r="AY50" s="1329"/>
    </row>
    <row r="51" spans="1:51" s="431" customFormat="1" ht="33.75" customHeight="1">
      <c r="A51" s="430"/>
      <c r="B51" s="1572" t="str">
        <f>IF(GR!D16="","",GR!D16)</f>
        <v/>
      </c>
      <c r="C51" s="1573"/>
      <c r="D51" s="1573"/>
      <c r="E51" s="1573"/>
      <c r="F51" s="1574"/>
      <c r="G51" s="1551" t="str">
        <f>GR!I43</f>
        <v/>
      </c>
      <c r="H51" s="1552"/>
      <c r="I51" s="1553"/>
      <c r="J51" s="1551" t="str">
        <f>GR!M43</f>
        <v/>
      </c>
      <c r="K51" s="1552"/>
      <c r="L51" s="1553"/>
      <c r="M51" s="1530" t="str">
        <f>GR!K53</f>
        <v/>
      </c>
      <c r="N51" s="1531"/>
      <c r="O51" s="1531"/>
      <c r="P51" s="1532"/>
      <c r="Q51" s="1527" t="str">
        <f>IF(GR!D1220="","",GR!D1220)</f>
        <v/>
      </c>
      <c r="R51" s="1528"/>
      <c r="S51" s="1528"/>
      <c r="T51" s="1528"/>
      <c r="U51" s="1529"/>
      <c r="V51" s="1551" t="str">
        <f>GR!I1247</f>
        <v/>
      </c>
      <c r="W51" s="1552"/>
      <c r="X51" s="1553"/>
      <c r="Y51" s="1554" t="str">
        <f>GR!M1247</f>
        <v/>
      </c>
      <c r="Z51" s="1555"/>
      <c r="AA51" s="1556"/>
      <c r="AB51" s="1557" t="str">
        <f>GR!K1257</f>
        <v/>
      </c>
      <c r="AC51" s="1558"/>
      <c r="AD51" s="1558"/>
      <c r="AE51" s="1559"/>
      <c r="AF51" s="1078"/>
      <c r="AG51" s="1329"/>
      <c r="AH51" s="1329"/>
      <c r="AI51" s="1329"/>
      <c r="AJ51" s="1329"/>
      <c r="AK51" s="1329"/>
      <c r="AL51" s="1329"/>
      <c r="AM51" s="1329"/>
      <c r="AN51" s="1329"/>
      <c r="AO51" s="1329"/>
      <c r="AP51" s="1329"/>
      <c r="AQ51" s="1329"/>
      <c r="AR51" s="1329"/>
      <c r="AS51" s="1329"/>
      <c r="AT51" s="1329"/>
      <c r="AU51" s="1329"/>
      <c r="AV51" s="1329"/>
      <c r="AW51" s="1329"/>
      <c r="AX51" s="1329"/>
      <c r="AY51" s="1329"/>
    </row>
    <row r="52" spans="1:51" s="431" customFormat="1" ht="33.75" customHeight="1">
      <c r="A52" s="430"/>
      <c r="B52" s="1354" t="str">
        <f>IF(GR!D102="","",GR!D102)</f>
        <v/>
      </c>
      <c r="C52" s="1355"/>
      <c r="D52" s="1355"/>
      <c r="E52" s="1355"/>
      <c r="F52" s="1356"/>
      <c r="G52" s="1357" t="str">
        <f>GR!I129</f>
        <v/>
      </c>
      <c r="H52" s="1358"/>
      <c r="I52" s="1359"/>
      <c r="J52" s="1357" t="str">
        <f>GR!M129</f>
        <v/>
      </c>
      <c r="K52" s="1358"/>
      <c r="L52" s="1359"/>
      <c r="M52" s="1389" t="str">
        <f>GR!K139</f>
        <v/>
      </c>
      <c r="N52" s="1390"/>
      <c r="O52" s="1390"/>
      <c r="P52" s="1391"/>
      <c r="Q52" s="1354" t="str">
        <f>IF(GR!D1306="","",GR!D1306)</f>
        <v/>
      </c>
      <c r="R52" s="1355"/>
      <c r="S52" s="1355"/>
      <c r="T52" s="1355"/>
      <c r="U52" s="1356"/>
      <c r="V52" s="1357" t="str">
        <f>GR!I1333</f>
        <v/>
      </c>
      <c r="W52" s="1358"/>
      <c r="X52" s="1359"/>
      <c r="Y52" s="1357" t="str">
        <f>GR!M1333</f>
        <v/>
      </c>
      <c r="Z52" s="1358"/>
      <c r="AA52" s="1359"/>
      <c r="AB52" s="1389" t="str">
        <f>GR!K1343</f>
        <v/>
      </c>
      <c r="AC52" s="1390"/>
      <c r="AD52" s="1390"/>
      <c r="AE52" s="1391"/>
      <c r="AF52" s="139"/>
      <c r="AG52" s="1330"/>
      <c r="AH52" s="1329"/>
      <c r="AI52" s="1329"/>
      <c r="AJ52" s="1329"/>
      <c r="AK52" s="1329"/>
      <c r="AL52" s="1329"/>
      <c r="AM52" s="1329"/>
      <c r="AN52" s="1329"/>
      <c r="AO52" s="1329"/>
      <c r="AP52" s="1329"/>
      <c r="AQ52" s="1329"/>
      <c r="AR52" s="1329"/>
      <c r="AS52" s="1329"/>
      <c r="AT52" s="1329"/>
      <c r="AU52" s="1329"/>
      <c r="AV52" s="1329"/>
      <c r="AW52" s="1329"/>
      <c r="AX52" s="1329"/>
      <c r="AY52" s="1329"/>
    </row>
    <row r="53" spans="1:51" s="431" customFormat="1" ht="33.75" customHeight="1">
      <c r="A53" s="430"/>
      <c r="B53" s="1354" t="str">
        <f>IF(GR!D188="","",GR!D188)</f>
        <v/>
      </c>
      <c r="C53" s="1355"/>
      <c r="D53" s="1355"/>
      <c r="E53" s="1355"/>
      <c r="F53" s="1356"/>
      <c r="G53" s="1357" t="str">
        <f>GR!I215</f>
        <v/>
      </c>
      <c r="H53" s="1358"/>
      <c r="I53" s="1359"/>
      <c r="J53" s="1357" t="str">
        <f>GR!M215</f>
        <v/>
      </c>
      <c r="K53" s="1358"/>
      <c r="L53" s="1359"/>
      <c r="M53" s="1389" t="str">
        <f>GR!K225</f>
        <v/>
      </c>
      <c r="N53" s="1390"/>
      <c r="O53" s="1390"/>
      <c r="P53" s="1391"/>
      <c r="Q53" s="1354" t="str">
        <f>IF(GR!D1392="","",GR!D1392)</f>
        <v/>
      </c>
      <c r="R53" s="1355"/>
      <c r="S53" s="1355"/>
      <c r="T53" s="1355"/>
      <c r="U53" s="1356"/>
      <c r="V53" s="1357" t="str">
        <f>GR!I1419</f>
        <v/>
      </c>
      <c r="W53" s="1358"/>
      <c r="X53" s="1359"/>
      <c r="Y53" s="1357" t="str">
        <f>GR!M1419</f>
        <v/>
      </c>
      <c r="Z53" s="1358"/>
      <c r="AA53" s="1359"/>
      <c r="AB53" s="1389" t="str">
        <f>GR!K1429</f>
        <v/>
      </c>
      <c r="AC53" s="1390"/>
      <c r="AD53" s="1390"/>
      <c r="AE53" s="1391"/>
      <c r="AF53" s="139"/>
      <c r="AG53" s="1329"/>
      <c r="AH53" s="1329"/>
      <c r="AI53" s="1329"/>
      <c r="AJ53" s="1329"/>
      <c r="AK53" s="1329"/>
      <c r="AL53" s="1329"/>
      <c r="AM53" s="1329"/>
      <c r="AN53" s="1329"/>
      <c r="AO53" s="1329"/>
      <c r="AP53" s="1329"/>
      <c r="AQ53" s="1329"/>
      <c r="AR53" s="1329"/>
      <c r="AS53" s="1329"/>
      <c r="AT53" s="1329"/>
      <c r="AU53" s="1329"/>
      <c r="AV53" s="1329"/>
      <c r="AW53" s="1329"/>
      <c r="AX53" s="1329"/>
      <c r="AY53" s="1329"/>
    </row>
    <row r="54" spans="1:51" s="431" customFormat="1" ht="33.75" customHeight="1">
      <c r="A54" s="430"/>
      <c r="B54" s="1354" t="str">
        <f>IF(GR!D274="","",GR!D274)</f>
        <v/>
      </c>
      <c r="C54" s="1355"/>
      <c r="D54" s="1355"/>
      <c r="E54" s="1355"/>
      <c r="F54" s="1356"/>
      <c r="G54" s="1357" t="str">
        <f>GR!I301</f>
        <v/>
      </c>
      <c r="H54" s="1358"/>
      <c r="I54" s="1359"/>
      <c r="J54" s="1357" t="str">
        <f>GR!M301</f>
        <v/>
      </c>
      <c r="K54" s="1358"/>
      <c r="L54" s="1359"/>
      <c r="M54" s="1389" t="str">
        <f>GR!K311</f>
        <v/>
      </c>
      <c r="N54" s="1390"/>
      <c r="O54" s="1390"/>
      <c r="P54" s="1391"/>
      <c r="Q54" s="1354" t="str">
        <f>IF(GR!D1478="","",GR!D1478)</f>
        <v/>
      </c>
      <c r="R54" s="1355"/>
      <c r="S54" s="1355"/>
      <c r="T54" s="1355"/>
      <c r="U54" s="1356"/>
      <c r="V54" s="1357" t="str">
        <f>GR!I1505</f>
        <v/>
      </c>
      <c r="W54" s="1358"/>
      <c r="X54" s="1359"/>
      <c r="Y54" s="1357" t="str">
        <f>GR!M1505</f>
        <v/>
      </c>
      <c r="Z54" s="1358"/>
      <c r="AA54" s="1359"/>
      <c r="AB54" s="1389" t="str">
        <f>GR!K1515</f>
        <v/>
      </c>
      <c r="AC54" s="1390"/>
      <c r="AD54" s="1390"/>
      <c r="AE54" s="1391"/>
      <c r="AF54" s="139"/>
      <c r="AG54" s="1329"/>
      <c r="AH54" s="1329"/>
      <c r="AI54" s="1329"/>
      <c r="AJ54" s="1329"/>
      <c r="AK54" s="1329"/>
      <c r="AL54" s="1329"/>
      <c r="AM54" s="1329"/>
      <c r="AN54" s="1329"/>
      <c r="AO54" s="1329"/>
      <c r="AP54" s="1329"/>
      <c r="AQ54" s="1329"/>
      <c r="AR54" s="1329"/>
      <c r="AS54" s="1329"/>
      <c r="AT54" s="1329"/>
      <c r="AU54" s="1329"/>
      <c r="AV54" s="1329"/>
      <c r="AW54" s="1329"/>
      <c r="AX54" s="1329"/>
      <c r="AY54" s="1329"/>
    </row>
    <row r="55" spans="1:51" s="431" customFormat="1" ht="33.75" customHeight="1">
      <c r="A55" s="430"/>
      <c r="B55" s="1354" t="str">
        <f>IF(GR!D360="","",GR!D360)</f>
        <v/>
      </c>
      <c r="C55" s="1355"/>
      <c r="D55" s="1355"/>
      <c r="E55" s="1355"/>
      <c r="F55" s="1356"/>
      <c r="G55" s="1357" t="str">
        <f>GR!I387</f>
        <v/>
      </c>
      <c r="H55" s="1358"/>
      <c r="I55" s="1359"/>
      <c r="J55" s="1357" t="str">
        <f>GR!M387</f>
        <v/>
      </c>
      <c r="K55" s="1358"/>
      <c r="L55" s="1359"/>
      <c r="M55" s="1389" t="str">
        <f>GR!K397</f>
        <v/>
      </c>
      <c r="N55" s="1390"/>
      <c r="O55" s="1390"/>
      <c r="P55" s="1391"/>
      <c r="Q55" s="1354" t="str">
        <f>IF(GR!D1564="","",GR!D1564)</f>
        <v/>
      </c>
      <c r="R55" s="1355"/>
      <c r="S55" s="1355"/>
      <c r="T55" s="1355"/>
      <c r="U55" s="1356"/>
      <c r="V55" s="1357" t="str">
        <f>GR!I1591</f>
        <v/>
      </c>
      <c r="W55" s="1358"/>
      <c r="X55" s="1359"/>
      <c r="Y55" s="1357" t="str">
        <f>GR!M1591</f>
        <v/>
      </c>
      <c r="Z55" s="1358"/>
      <c r="AA55" s="1359"/>
      <c r="AB55" s="1389" t="str">
        <f>GR!K1601</f>
        <v/>
      </c>
      <c r="AC55" s="1390"/>
      <c r="AD55" s="1390"/>
      <c r="AE55" s="1391"/>
      <c r="AF55" s="139"/>
      <c r="AG55" s="1329"/>
      <c r="AH55" s="1329"/>
      <c r="AI55" s="1329"/>
      <c r="AJ55" s="1329"/>
      <c r="AK55" s="1329"/>
      <c r="AL55" s="1329"/>
      <c r="AM55" s="1329"/>
      <c r="AN55" s="1329"/>
      <c r="AO55" s="1329"/>
      <c r="AP55" s="1329"/>
      <c r="AQ55" s="1329"/>
      <c r="AR55" s="1329"/>
      <c r="AS55" s="1329"/>
      <c r="AT55" s="1329"/>
      <c r="AU55" s="1329"/>
      <c r="AV55" s="1329"/>
      <c r="AW55" s="1329"/>
      <c r="AX55" s="1329"/>
      <c r="AY55" s="1329"/>
    </row>
    <row r="56" spans="1:51" s="431" customFormat="1" ht="33.75" customHeight="1">
      <c r="A56" s="430"/>
      <c r="B56" s="1354" t="str">
        <f>IF(GR!D446="","",GR!D446)</f>
        <v/>
      </c>
      <c r="C56" s="1355"/>
      <c r="D56" s="1355"/>
      <c r="E56" s="1355"/>
      <c r="F56" s="1356"/>
      <c r="G56" s="1357" t="str">
        <f>GR!I473</f>
        <v/>
      </c>
      <c r="H56" s="1358"/>
      <c r="I56" s="1359"/>
      <c r="J56" s="1357" t="str">
        <f>GR!M473</f>
        <v/>
      </c>
      <c r="K56" s="1358"/>
      <c r="L56" s="1359"/>
      <c r="M56" s="1389" t="str">
        <f>GR!K483</f>
        <v/>
      </c>
      <c r="N56" s="1390"/>
      <c r="O56" s="1390"/>
      <c r="P56" s="1391"/>
      <c r="Q56" s="1354" t="str">
        <f>IF(GR!D1650="","",GR!D1650)</f>
        <v/>
      </c>
      <c r="R56" s="1355"/>
      <c r="S56" s="1355"/>
      <c r="T56" s="1355"/>
      <c r="U56" s="1356"/>
      <c r="V56" s="1357" t="str">
        <f>GR!I1677</f>
        <v/>
      </c>
      <c r="W56" s="1358"/>
      <c r="X56" s="1359"/>
      <c r="Y56" s="1357" t="str">
        <f>GR!M1677</f>
        <v/>
      </c>
      <c r="Z56" s="1358"/>
      <c r="AA56" s="1359"/>
      <c r="AB56" s="1389" t="str">
        <f>GR!K1687</f>
        <v/>
      </c>
      <c r="AC56" s="1390"/>
      <c r="AD56" s="1390"/>
      <c r="AE56" s="1391"/>
      <c r="AF56" s="139"/>
      <c r="AG56" s="1329"/>
      <c r="AH56" s="1329"/>
      <c r="AI56" s="1329"/>
      <c r="AJ56" s="1329"/>
      <c r="AK56" s="1329"/>
      <c r="AL56" s="1329"/>
      <c r="AM56" s="1329"/>
      <c r="AN56" s="1329"/>
      <c r="AO56" s="1329"/>
      <c r="AP56" s="1329"/>
      <c r="AQ56" s="1329"/>
      <c r="AR56" s="1329"/>
      <c r="AS56" s="1329"/>
      <c r="AT56" s="1329"/>
      <c r="AU56" s="1329"/>
      <c r="AV56" s="1329"/>
      <c r="AW56" s="1329"/>
      <c r="AX56" s="1329"/>
      <c r="AY56" s="1329"/>
    </row>
    <row r="57" spans="1:51" s="431" customFormat="1" ht="33.75" customHeight="1">
      <c r="A57" s="430"/>
      <c r="B57" s="1354" t="str">
        <f>IF(GR!D532="","",GR!D532)</f>
        <v/>
      </c>
      <c r="C57" s="1355"/>
      <c r="D57" s="1355"/>
      <c r="E57" s="1355"/>
      <c r="F57" s="1356"/>
      <c r="G57" s="1357" t="str">
        <f>GR!I559</f>
        <v/>
      </c>
      <c r="H57" s="1358"/>
      <c r="I57" s="1359"/>
      <c r="J57" s="1357" t="str">
        <f>GR!M559</f>
        <v/>
      </c>
      <c r="K57" s="1358"/>
      <c r="L57" s="1359"/>
      <c r="M57" s="1389" t="str">
        <f>GR!K569</f>
        <v/>
      </c>
      <c r="N57" s="1390"/>
      <c r="O57" s="1390"/>
      <c r="P57" s="1391"/>
      <c r="Q57" s="1354" t="str">
        <f>IF(GR!D1736="","",GR!D1736)</f>
        <v/>
      </c>
      <c r="R57" s="1355"/>
      <c r="S57" s="1355"/>
      <c r="T57" s="1355"/>
      <c r="U57" s="1356"/>
      <c r="V57" s="1357" t="str">
        <f>GR!I1763</f>
        <v/>
      </c>
      <c r="W57" s="1358"/>
      <c r="X57" s="1359"/>
      <c r="Y57" s="1357" t="str">
        <f>GR!M1763</f>
        <v/>
      </c>
      <c r="Z57" s="1358"/>
      <c r="AA57" s="1359"/>
      <c r="AB57" s="1389" t="str">
        <f>GR!K1773</f>
        <v/>
      </c>
      <c r="AC57" s="1390"/>
      <c r="AD57" s="1390"/>
      <c r="AE57" s="1391"/>
      <c r="AF57" s="139"/>
      <c r="AG57" s="1329"/>
      <c r="AH57" s="1329"/>
      <c r="AI57" s="1329"/>
      <c r="AJ57" s="1329"/>
      <c r="AK57" s="1329"/>
      <c r="AL57" s="1329"/>
      <c r="AM57" s="1329"/>
      <c r="AN57" s="1329"/>
      <c r="AO57" s="1329"/>
      <c r="AP57" s="1329"/>
      <c r="AQ57" s="1329"/>
      <c r="AR57" s="1329"/>
      <c r="AS57" s="1329"/>
      <c r="AT57" s="1329"/>
      <c r="AU57" s="1329"/>
      <c r="AV57" s="1329"/>
      <c r="AW57" s="1329"/>
      <c r="AX57" s="1329"/>
      <c r="AY57" s="1329"/>
    </row>
    <row r="58" spans="1:51" s="431" customFormat="1" ht="33.75" customHeight="1">
      <c r="A58" s="430"/>
      <c r="B58" s="1354" t="str">
        <f>IF(GR!D618="","",GR!D618)</f>
        <v/>
      </c>
      <c r="C58" s="1355"/>
      <c r="D58" s="1355"/>
      <c r="E58" s="1355"/>
      <c r="F58" s="1356"/>
      <c r="G58" s="1357" t="str">
        <f>GR!I645</f>
        <v/>
      </c>
      <c r="H58" s="1358"/>
      <c r="I58" s="1359"/>
      <c r="J58" s="1357" t="str">
        <f>GR!M645</f>
        <v/>
      </c>
      <c r="K58" s="1358"/>
      <c r="L58" s="1359"/>
      <c r="M58" s="1389" t="str">
        <f>GR!K655</f>
        <v/>
      </c>
      <c r="N58" s="1390"/>
      <c r="O58" s="1390"/>
      <c r="P58" s="1391"/>
      <c r="Q58" s="1354" t="str">
        <f>IF(GR!D1822="","",GR!D1822)</f>
        <v/>
      </c>
      <c r="R58" s="1355"/>
      <c r="S58" s="1355"/>
      <c r="T58" s="1355"/>
      <c r="U58" s="1356"/>
      <c r="V58" s="1357" t="str">
        <f>GR!I1849</f>
        <v/>
      </c>
      <c r="W58" s="1358"/>
      <c r="X58" s="1359"/>
      <c r="Y58" s="1357" t="str">
        <f>GR!M1849</f>
        <v/>
      </c>
      <c r="Z58" s="1358"/>
      <c r="AA58" s="1359"/>
      <c r="AB58" s="1389" t="str">
        <f>GR!K1859</f>
        <v/>
      </c>
      <c r="AC58" s="1390"/>
      <c r="AD58" s="1390"/>
      <c r="AE58" s="1391"/>
      <c r="AF58" s="139"/>
      <c r="AG58" s="1329"/>
      <c r="AH58" s="1329"/>
      <c r="AI58" s="1329"/>
      <c r="AJ58" s="1329"/>
      <c r="AK58" s="1329"/>
      <c r="AL58" s="1329"/>
      <c r="AM58" s="1329"/>
      <c r="AN58" s="1329"/>
      <c r="AO58" s="1329"/>
      <c r="AP58" s="1329"/>
      <c r="AQ58" s="1329"/>
      <c r="AR58" s="1329"/>
      <c r="AS58" s="1329"/>
      <c r="AT58" s="1329"/>
      <c r="AU58" s="1329"/>
      <c r="AV58" s="1329"/>
      <c r="AW58" s="1329"/>
      <c r="AX58" s="1329"/>
      <c r="AY58" s="1329"/>
    </row>
    <row r="59" spans="1:51" s="431" customFormat="1" ht="33.75" customHeight="1">
      <c r="A59" s="430"/>
      <c r="B59" s="1354" t="str">
        <f>IF(GR!D704="","",GR!D704)</f>
        <v/>
      </c>
      <c r="C59" s="1355"/>
      <c r="D59" s="1355"/>
      <c r="E59" s="1355"/>
      <c r="F59" s="1356"/>
      <c r="G59" s="1357" t="str">
        <f>GR!I731</f>
        <v/>
      </c>
      <c r="H59" s="1358"/>
      <c r="I59" s="1359"/>
      <c r="J59" s="1357" t="str">
        <f>GR!M731</f>
        <v/>
      </c>
      <c r="K59" s="1358"/>
      <c r="L59" s="1359"/>
      <c r="M59" s="1389" t="str">
        <f>GR!K741</f>
        <v/>
      </c>
      <c r="N59" s="1390"/>
      <c r="O59" s="1390"/>
      <c r="P59" s="1391"/>
      <c r="Q59" s="1354" t="str">
        <f>IF(GR!D1908="","",GR!D1908)</f>
        <v/>
      </c>
      <c r="R59" s="1355"/>
      <c r="S59" s="1355"/>
      <c r="T59" s="1355"/>
      <c r="U59" s="1356"/>
      <c r="V59" s="1357" t="str">
        <f>GR!I1935</f>
        <v/>
      </c>
      <c r="W59" s="1358"/>
      <c r="X59" s="1359"/>
      <c r="Y59" s="1357" t="str">
        <f>GR!M1935</f>
        <v/>
      </c>
      <c r="Z59" s="1358"/>
      <c r="AA59" s="1359"/>
      <c r="AB59" s="1389" t="str">
        <f>GR!K1945</f>
        <v/>
      </c>
      <c r="AC59" s="1390"/>
      <c r="AD59" s="1390"/>
      <c r="AE59" s="1391"/>
      <c r="AF59" s="139"/>
      <c r="AG59" s="1329"/>
      <c r="AH59" s="1329"/>
      <c r="AI59" s="1329"/>
      <c r="AJ59" s="1329"/>
      <c r="AK59" s="1329"/>
      <c r="AL59" s="1329"/>
      <c r="AM59" s="1329"/>
      <c r="AN59" s="1329"/>
      <c r="AO59" s="1329"/>
      <c r="AP59" s="1329"/>
      <c r="AQ59" s="1329"/>
      <c r="AR59" s="1329"/>
      <c r="AS59" s="1329"/>
      <c r="AT59" s="1329"/>
      <c r="AU59" s="1329"/>
      <c r="AV59" s="1329"/>
      <c r="AW59" s="1329"/>
      <c r="AX59" s="1329"/>
      <c r="AY59" s="1329"/>
    </row>
    <row r="60" spans="1:51" s="431" customFormat="1" ht="33.75" customHeight="1">
      <c r="A60" s="430"/>
      <c r="B60" s="1354" t="str">
        <f>IF(GR!D790="","",GR!D790)</f>
        <v/>
      </c>
      <c r="C60" s="1355"/>
      <c r="D60" s="1355"/>
      <c r="E60" s="1355"/>
      <c r="F60" s="1356"/>
      <c r="G60" s="1357" t="str">
        <f>GR!I817</f>
        <v/>
      </c>
      <c r="H60" s="1358"/>
      <c r="I60" s="1359"/>
      <c r="J60" s="1357" t="str">
        <f>GR!M817</f>
        <v/>
      </c>
      <c r="K60" s="1358"/>
      <c r="L60" s="1359"/>
      <c r="M60" s="1389" t="str">
        <f>GR!K827</f>
        <v/>
      </c>
      <c r="N60" s="1390"/>
      <c r="O60" s="1390"/>
      <c r="P60" s="1391"/>
      <c r="Q60" s="1354" t="str">
        <f>IF(GR!D1994="","",GR!D1994)</f>
        <v/>
      </c>
      <c r="R60" s="1355"/>
      <c r="S60" s="1355"/>
      <c r="T60" s="1355"/>
      <c r="U60" s="1356"/>
      <c r="V60" s="1357" t="str">
        <f>GR!I2021</f>
        <v/>
      </c>
      <c r="W60" s="1358"/>
      <c r="X60" s="1359"/>
      <c r="Y60" s="1357" t="str">
        <f>GR!M2021</f>
        <v/>
      </c>
      <c r="Z60" s="1358"/>
      <c r="AA60" s="1359"/>
      <c r="AB60" s="1389" t="str">
        <f>GR!K2031</f>
        <v/>
      </c>
      <c r="AC60" s="1390"/>
      <c r="AD60" s="1390"/>
      <c r="AE60" s="1391"/>
      <c r="AF60" s="139"/>
      <c r="AG60" s="1329"/>
      <c r="AH60" s="1329"/>
      <c r="AI60" s="1329"/>
      <c r="AJ60" s="1329"/>
      <c r="AK60" s="1329"/>
      <c r="AL60" s="1329"/>
      <c r="AM60" s="1329"/>
      <c r="AN60" s="1329"/>
      <c r="AO60" s="1329"/>
      <c r="AP60" s="1329"/>
      <c r="AQ60" s="1329"/>
      <c r="AR60" s="1329"/>
      <c r="AS60" s="1329"/>
      <c r="AT60" s="1329"/>
      <c r="AU60" s="1329"/>
      <c r="AV60" s="1329"/>
      <c r="AW60" s="1329"/>
      <c r="AX60" s="1329"/>
      <c r="AY60" s="1329"/>
    </row>
    <row r="61" spans="1:51" s="431" customFormat="1" ht="33.75" customHeight="1">
      <c r="A61" s="430"/>
      <c r="B61" s="1354" t="str">
        <f>IF(GR!D876="","",GR!D876)</f>
        <v/>
      </c>
      <c r="C61" s="1355"/>
      <c r="D61" s="1355"/>
      <c r="E61" s="1355"/>
      <c r="F61" s="1356"/>
      <c r="G61" s="1357" t="str">
        <f>GR!I903</f>
        <v/>
      </c>
      <c r="H61" s="1358"/>
      <c r="I61" s="1359"/>
      <c r="J61" s="1357" t="str">
        <f>GR!M903</f>
        <v/>
      </c>
      <c r="K61" s="1358"/>
      <c r="L61" s="1359"/>
      <c r="M61" s="1389" t="str">
        <f>GR!K913</f>
        <v/>
      </c>
      <c r="N61" s="1390"/>
      <c r="O61" s="1390"/>
      <c r="P61" s="1391"/>
      <c r="Q61" s="1354" t="str">
        <f>IF(GR!D2080="","",GR!D2080)</f>
        <v/>
      </c>
      <c r="R61" s="1355"/>
      <c r="S61" s="1355"/>
      <c r="T61" s="1355"/>
      <c r="U61" s="1356"/>
      <c r="V61" s="1357" t="str">
        <f>GR!I2107</f>
        <v/>
      </c>
      <c r="W61" s="1358"/>
      <c r="X61" s="1359"/>
      <c r="Y61" s="1357" t="str">
        <f>GR!M2107</f>
        <v/>
      </c>
      <c r="Z61" s="1358"/>
      <c r="AA61" s="1359"/>
      <c r="AB61" s="1389" t="str">
        <f>GR!K2117</f>
        <v/>
      </c>
      <c r="AC61" s="1390"/>
      <c r="AD61" s="1390"/>
      <c r="AE61" s="1391"/>
      <c r="AF61" s="139"/>
      <c r="AG61" s="1329"/>
      <c r="AH61" s="1329"/>
      <c r="AI61" s="1329"/>
      <c r="AJ61" s="1329"/>
      <c r="AK61" s="1329"/>
      <c r="AL61" s="1329"/>
      <c r="AM61" s="1329"/>
      <c r="AN61" s="1329"/>
      <c r="AO61" s="1329"/>
      <c r="AP61" s="1329"/>
      <c r="AQ61" s="1329"/>
      <c r="AR61" s="1329"/>
      <c r="AS61" s="1329"/>
      <c r="AT61" s="1329"/>
      <c r="AU61" s="1329"/>
      <c r="AV61" s="1329"/>
      <c r="AW61" s="1329"/>
      <c r="AX61" s="1329"/>
      <c r="AY61" s="1329"/>
    </row>
    <row r="62" spans="1:51" s="431" customFormat="1" ht="33.75" customHeight="1">
      <c r="A62" s="430"/>
      <c r="B62" s="1354" t="str">
        <f>IF(GR!D962="","",GR!D962)</f>
        <v/>
      </c>
      <c r="C62" s="1355"/>
      <c r="D62" s="1355"/>
      <c r="E62" s="1355"/>
      <c r="F62" s="1356"/>
      <c r="G62" s="1357" t="str">
        <f>GR!I989</f>
        <v/>
      </c>
      <c r="H62" s="1358"/>
      <c r="I62" s="1359"/>
      <c r="J62" s="1357" t="str">
        <f>GR!M989</f>
        <v/>
      </c>
      <c r="K62" s="1358"/>
      <c r="L62" s="1359"/>
      <c r="M62" s="1389" t="str">
        <f>GR!K999</f>
        <v/>
      </c>
      <c r="N62" s="1390"/>
      <c r="O62" s="1390"/>
      <c r="P62" s="1391"/>
      <c r="Q62" s="1354" t="str">
        <f>IF(GR!D2166="","",GR!D2166)</f>
        <v/>
      </c>
      <c r="R62" s="1355"/>
      <c r="S62" s="1355"/>
      <c r="T62" s="1355"/>
      <c r="U62" s="1356"/>
      <c r="V62" s="1357" t="str">
        <f>GR!I2193</f>
        <v/>
      </c>
      <c r="W62" s="1358"/>
      <c r="X62" s="1359"/>
      <c r="Y62" s="1357" t="str">
        <f>GR!M2193</f>
        <v/>
      </c>
      <c r="Z62" s="1358"/>
      <c r="AA62" s="1359"/>
      <c r="AB62" s="1389" t="str">
        <f>GR!K2203</f>
        <v/>
      </c>
      <c r="AC62" s="1390"/>
      <c r="AD62" s="1390"/>
      <c r="AE62" s="1391"/>
      <c r="AF62" s="139"/>
      <c r="AG62" s="1329"/>
      <c r="AH62" s="1329"/>
      <c r="AI62" s="1329"/>
      <c r="AJ62" s="1329"/>
      <c r="AK62" s="1329"/>
      <c r="AL62" s="1329"/>
      <c r="AM62" s="1329"/>
      <c r="AN62" s="1329"/>
      <c r="AO62" s="1329"/>
      <c r="AP62" s="1329"/>
      <c r="AQ62" s="1329"/>
      <c r="AR62" s="1329"/>
      <c r="AS62" s="1329"/>
      <c r="AT62" s="1329"/>
      <c r="AU62" s="1329"/>
      <c r="AV62" s="1329"/>
      <c r="AW62" s="1329"/>
      <c r="AX62" s="1329"/>
      <c r="AY62" s="1329"/>
    </row>
    <row r="63" spans="1:51" s="431" customFormat="1" ht="33.75" customHeight="1" thickBot="1">
      <c r="A63" s="430"/>
      <c r="B63" s="1354" t="str">
        <f>IF(GR!D1048="","",GR!D1048)</f>
        <v/>
      </c>
      <c r="C63" s="1355"/>
      <c r="D63" s="1355"/>
      <c r="E63" s="1355"/>
      <c r="F63" s="1356"/>
      <c r="G63" s="1357" t="str">
        <f>GR!I1075</f>
        <v/>
      </c>
      <c r="H63" s="1358"/>
      <c r="I63" s="1359"/>
      <c r="J63" s="1357" t="str">
        <f>GR!M1075</f>
        <v/>
      </c>
      <c r="K63" s="1358"/>
      <c r="L63" s="1359"/>
      <c r="M63" s="1389" t="str">
        <f>GR!K1085</f>
        <v/>
      </c>
      <c r="N63" s="1390"/>
      <c r="O63" s="1390"/>
      <c r="P63" s="1391"/>
      <c r="Q63" s="1458" t="str">
        <f>IF(GR!D2252="","",GR!D2252)</f>
        <v/>
      </c>
      <c r="R63" s="1459"/>
      <c r="S63" s="1459"/>
      <c r="T63" s="1459"/>
      <c r="U63" s="1460"/>
      <c r="V63" s="1386" t="str">
        <f>GR!I2279</f>
        <v/>
      </c>
      <c r="W63" s="1387"/>
      <c r="X63" s="1388"/>
      <c r="Y63" s="1386" t="str">
        <f>GR!M2279</f>
        <v/>
      </c>
      <c r="Z63" s="1387"/>
      <c r="AA63" s="1388"/>
      <c r="AB63" s="1351" t="str">
        <f>GR!K2289</f>
        <v/>
      </c>
      <c r="AC63" s="1352"/>
      <c r="AD63" s="1352"/>
      <c r="AE63" s="1353"/>
      <c r="AF63" s="139"/>
      <c r="AG63" s="1329"/>
      <c r="AH63" s="1329"/>
      <c r="AI63" s="1329"/>
      <c r="AJ63" s="1329"/>
      <c r="AK63" s="1329"/>
      <c r="AL63" s="1329"/>
      <c r="AM63" s="1329"/>
      <c r="AN63" s="1329"/>
      <c r="AO63" s="1329"/>
      <c r="AP63" s="1329"/>
      <c r="AQ63" s="1329"/>
      <c r="AR63" s="1329"/>
      <c r="AS63" s="1329"/>
      <c r="AT63" s="1329"/>
      <c r="AU63" s="1329"/>
      <c r="AV63" s="1329"/>
      <c r="AW63" s="1329"/>
      <c r="AX63" s="1329"/>
      <c r="AY63" s="1329"/>
    </row>
    <row r="64" spans="1:51" s="431" customFormat="1" ht="12" customHeight="1">
      <c r="A64" s="430"/>
      <c r="B64" s="1458" t="str">
        <f>IF(GR!D1134="","",GR!D1134)</f>
        <v/>
      </c>
      <c r="C64" s="1451"/>
      <c r="D64" s="1451"/>
      <c r="E64" s="1451"/>
      <c r="F64" s="1452"/>
      <c r="G64" s="1386" t="str">
        <f>GR!I1161</f>
        <v/>
      </c>
      <c r="H64" s="1451"/>
      <c r="I64" s="1452"/>
      <c r="J64" s="1386" t="str">
        <f>GR!M1161</f>
        <v/>
      </c>
      <c r="K64" s="1451"/>
      <c r="L64" s="1452"/>
      <c r="M64" s="1351" t="str">
        <f>GR!K1171</f>
        <v/>
      </c>
      <c r="N64" s="1451"/>
      <c r="O64" s="1451"/>
      <c r="P64" s="1456"/>
      <c r="Q64" s="1366" t="s">
        <v>233</v>
      </c>
      <c r="R64" s="1367"/>
      <c r="S64" s="1367"/>
      <c r="T64" s="1367"/>
      <c r="U64" s="1368"/>
      <c r="V64" s="997" t="s">
        <v>448</v>
      </c>
      <c r="W64" s="1024"/>
      <c r="X64" s="1025"/>
      <c r="Y64" s="997" t="s">
        <v>449</v>
      </c>
      <c r="Z64" s="1024"/>
      <c r="AA64" s="1025"/>
      <c r="AB64" s="997" t="s">
        <v>450</v>
      </c>
      <c r="AC64" s="882"/>
      <c r="AD64" s="882"/>
      <c r="AE64" s="883"/>
      <c r="AF64" s="139"/>
      <c r="AG64" s="1329"/>
      <c r="AH64" s="1329"/>
      <c r="AI64" s="1329"/>
      <c r="AJ64" s="1329"/>
      <c r="AK64" s="1329"/>
      <c r="AL64" s="1329"/>
      <c r="AM64" s="1329"/>
      <c r="AN64" s="1329"/>
      <c r="AO64" s="1329"/>
      <c r="AP64" s="1329"/>
      <c r="AQ64" s="1329"/>
      <c r="AR64" s="1329"/>
      <c r="AS64" s="1329"/>
      <c r="AT64" s="1329"/>
      <c r="AU64" s="1329"/>
      <c r="AV64" s="1329"/>
      <c r="AW64" s="1329"/>
      <c r="AX64" s="1329"/>
      <c r="AY64" s="1329"/>
    </row>
    <row r="65" spans="1:51" s="431" customFormat="1" ht="21.75" customHeight="1" thickBot="1">
      <c r="A65" s="430"/>
      <c r="B65" s="1576"/>
      <c r="C65" s="1454"/>
      <c r="D65" s="1454"/>
      <c r="E65" s="1454"/>
      <c r="F65" s="1455"/>
      <c r="G65" s="1453"/>
      <c r="H65" s="1454"/>
      <c r="I65" s="1455"/>
      <c r="J65" s="1453"/>
      <c r="K65" s="1454"/>
      <c r="L65" s="1455"/>
      <c r="M65" s="1453"/>
      <c r="N65" s="1454"/>
      <c r="O65" s="1454"/>
      <c r="P65" s="1457"/>
      <c r="Q65" s="1369"/>
      <c r="R65" s="1370"/>
      <c r="S65" s="1370"/>
      <c r="T65" s="1370"/>
      <c r="U65" s="1371"/>
      <c r="V65" s="1363">
        <f>SUM(G51:I65,V51:X63)</f>
        <v>0</v>
      </c>
      <c r="W65" s="1364"/>
      <c r="X65" s="1365"/>
      <c r="Y65" s="1363">
        <f>SUM(J51:L65,Y51:AA63)</f>
        <v>0</v>
      </c>
      <c r="Z65" s="1364"/>
      <c r="AA65" s="1365"/>
      <c r="AB65" s="1360">
        <f>SUM(M51:O65,AB51:AD63)</f>
        <v>0</v>
      </c>
      <c r="AC65" s="1361"/>
      <c r="AD65" s="1361"/>
      <c r="AE65" s="1362"/>
      <c r="AF65" s="139"/>
      <c r="AG65" s="1329"/>
      <c r="AH65" s="1329"/>
      <c r="AI65" s="1329"/>
      <c r="AJ65" s="1329"/>
      <c r="AK65" s="1329"/>
      <c r="AL65" s="1329"/>
      <c r="AM65" s="1329"/>
      <c r="AN65" s="1329"/>
      <c r="AO65" s="1329"/>
      <c r="AP65" s="1329"/>
      <c r="AQ65" s="1329"/>
      <c r="AR65" s="1329"/>
      <c r="AS65" s="1329"/>
      <c r="AT65" s="1329"/>
      <c r="AU65" s="1329"/>
      <c r="AV65" s="1329"/>
      <c r="AW65" s="1329"/>
      <c r="AX65" s="1329"/>
      <c r="AY65" s="1329"/>
    </row>
    <row r="66" spans="1:51" s="119" customFormat="1" ht="9.75" customHeight="1" thickBot="1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30"/>
      <c r="R66" s="187"/>
      <c r="S66" s="187"/>
      <c r="T66" s="187"/>
      <c r="U66" s="30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8"/>
      <c r="AG66" s="1325"/>
      <c r="AH66" s="1325"/>
      <c r="AI66" s="1325"/>
      <c r="AJ66" s="1325"/>
      <c r="AK66" s="1325"/>
      <c r="AL66" s="1325"/>
      <c r="AM66" s="1325"/>
      <c r="AN66" s="1325"/>
      <c r="AO66" s="1325"/>
      <c r="AP66" s="1325"/>
      <c r="AQ66" s="1325"/>
      <c r="AR66" s="1325"/>
      <c r="AS66" s="1325"/>
      <c r="AT66" s="1325"/>
      <c r="AU66" s="1325"/>
      <c r="AV66" s="1325"/>
      <c r="AW66" s="1325"/>
      <c r="AX66" s="1325"/>
      <c r="AY66" s="1325"/>
    </row>
    <row r="67" spans="1:51" s="61" customFormat="1" ht="26.25" customHeight="1" thickTop="1" thickBot="1">
      <c r="A67" s="149" t="s">
        <v>715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68"/>
      <c r="AF67" s="136"/>
      <c r="AG67" s="1331"/>
      <c r="AH67" s="1331"/>
      <c r="AI67" s="1331"/>
      <c r="AJ67" s="1331"/>
      <c r="AK67" s="1331"/>
      <c r="AL67" s="1331"/>
      <c r="AM67" s="1331"/>
      <c r="AN67" s="1331"/>
      <c r="AO67" s="1331"/>
      <c r="AP67" s="1331"/>
      <c r="AQ67" s="1331"/>
      <c r="AR67" s="1331"/>
      <c r="AS67" s="1331"/>
      <c r="AT67" s="1331"/>
      <c r="AU67" s="1331"/>
      <c r="AV67" s="1331"/>
      <c r="AW67" s="1331"/>
      <c r="AX67" s="1331"/>
      <c r="AY67" s="1331"/>
    </row>
    <row r="68" spans="1:51" s="61" customFormat="1" ht="49.5" customHeight="1" thickBot="1">
      <c r="A68" s="137"/>
      <c r="B68" s="1571" t="s">
        <v>1531</v>
      </c>
      <c r="C68" s="1569"/>
      <c r="D68" s="1569"/>
      <c r="E68" s="1569"/>
      <c r="F68" s="1569"/>
      <c r="G68" s="1569"/>
      <c r="H68" s="1570"/>
      <c r="I68" s="1568" t="s">
        <v>1777</v>
      </c>
      <c r="J68" s="1569"/>
      <c r="K68" s="1569"/>
      <c r="L68" s="1569"/>
      <c r="M68" s="1570"/>
      <c r="N68" s="1568" t="s">
        <v>1779</v>
      </c>
      <c r="O68" s="1569"/>
      <c r="P68" s="1569"/>
      <c r="Q68" s="1569"/>
      <c r="R68" s="1570"/>
      <c r="S68" s="1568" t="s">
        <v>1778</v>
      </c>
      <c r="T68" s="1569"/>
      <c r="U68" s="1569"/>
      <c r="V68" s="1569"/>
      <c r="W68" s="1569"/>
      <c r="X68" s="1565" t="s">
        <v>685</v>
      </c>
      <c r="Y68" s="1566"/>
      <c r="Z68" s="1567"/>
      <c r="AA68" s="1562" t="s">
        <v>1776</v>
      </c>
      <c r="AB68" s="1563"/>
      <c r="AC68" s="1563"/>
      <c r="AD68" s="1563"/>
      <c r="AE68" s="1564"/>
      <c r="AF68" s="138"/>
      <c r="AG68" s="1331"/>
      <c r="AH68" s="1331"/>
      <c r="AI68" s="1331"/>
      <c r="AJ68" s="1331"/>
      <c r="AK68" s="1331"/>
      <c r="AL68" s="1331"/>
      <c r="AM68" s="1331"/>
      <c r="AN68" s="1331"/>
      <c r="AO68" s="1331"/>
      <c r="AP68" s="1331"/>
      <c r="AQ68" s="1331"/>
      <c r="AR68" s="1331"/>
      <c r="AS68" s="1331"/>
      <c r="AT68" s="1331"/>
      <c r="AU68" s="1331"/>
      <c r="AV68" s="1331"/>
      <c r="AW68" s="1331"/>
      <c r="AX68" s="1331"/>
      <c r="AY68" s="1331"/>
    </row>
    <row r="69" spans="1:51" s="61" customFormat="1" ht="12.75" customHeight="1" thickBot="1">
      <c r="A69" s="137"/>
      <c r="B69" s="1461">
        <v>1</v>
      </c>
      <c r="C69" s="1462"/>
      <c r="D69" s="1462"/>
      <c r="E69" s="1462"/>
      <c r="F69" s="1462"/>
      <c r="G69" s="1462"/>
      <c r="H69" s="1560"/>
      <c r="I69" s="1561">
        <v>2</v>
      </c>
      <c r="J69" s="1462"/>
      <c r="K69" s="1462"/>
      <c r="L69" s="1462"/>
      <c r="M69" s="1560"/>
      <c r="N69" s="1561">
        <v>3</v>
      </c>
      <c r="O69" s="1462"/>
      <c r="P69" s="1462"/>
      <c r="Q69" s="1462"/>
      <c r="R69" s="1560"/>
      <c r="S69" s="1561">
        <v>4</v>
      </c>
      <c r="T69" s="1462"/>
      <c r="U69" s="1462"/>
      <c r="V69" s="1462"/>
      <c r="W69" s="1462"/>
      <c r="X69" s="1461">
        <v>5</v>
      </c>
      <c r="Y69" s="1462"/>
      <c r="Z69" s="1463"/>
      <c r="AA69" s="1461">
        <v>6</v>
      </c>
      <c r="AB69" s="1462"/>
      <c r="AC69" s="1462"/>
      <c r="AD69" s="1462"/>
      <c r="AE69" s="1463"/>
      <c r="AF69" s="138"/>
      <c r="AG69" s="1331"/>
      <c r="AH69" s="1331"/>
      <c r="AI69" s="1331"/>
      <c r="AJ69" s="1331"/>
      <c r="AK69" s="1331"/>
      <c r="AL69" s="1331"/>
      <c r="AM69" s="1331"/>
      <c r="AN69" s="1331"/>
      <c r="AO69" s="1331"/>
      <c r="AP69" s="1331"/>
      <c r="AQ69" s="1331"/>
      <c r="AR69" s="1331"/>
      <c r="AS69" s="1331"/>
      <c r="AT69" s="1331"/>
      <c r="AU69" s="1331"/>
      <c r="AV69" s="1331"/>
      <c r="AW69" s="1331"/>
      <c r="AX69" s="1331"/>
      <c r="AY69" s="1331"/>
    </row>
    <row r="70" spans="1:51" s="61" customFormat="1" ht="33.75" customHeight="1">
      <c r="A70" s="933">
        <v>0</v>
      </c>
      <c r="B70" s="1449" t="s">
        <v>93</v>
      </c>
      <c r="C70" s="1450"/>
      <c r="D70" s="1450"/>
      <c r="E70" s="1450"/>
      <c r="F70" s="1450"/>
      <c r="G70" s="1450"/>
      <c r="H70" s="435"/>
      <c r="I70" s="1447"/>
      <c r="J70" s="1448"/>
      <c r="K70" s="1448"/>
      <c r="L70" s="1448"/>
      <c r="M70" s="1448"/>
      <c r="N70" s="1447"/>
      <c r="O70" s="1448"/>
      <c r="P70" s="1448"/>
      <c r="Q70" s="1448"/>
      <c r="R70" s="1448"/>
      <c r="S70" s="1444"/>
      <c r="T70" s="1445"/>
      <c r="U70" s="1445"/>
      <c r="V70" s="1445"/>
      <c r="W70" s="1446"/>
      <c r="X70" s="1441"/>
      <c r="Y70" s="1442"/>
      <c r="Z70" s="1443"/>
      <c r="AA70" s="1026" t="s">
        <v>1572</v>
      </c>
      <c r="AB70" s="1435" t="str">
        <f>IF(SUM(I70:Z70)=0,"",IF(S70*X70/12&lt;0,"BŁĄD !!!",ROUND(S70*X70/12,2)))</f>
        <v/>
      </c>
      <c r="AC70" s="1436"/>
      <c r="AD70" s="1436"/>
      <c r="AE70" s="1437"/>
      <c r="AF70" s="1085">
        <f>IF(VLOOKUP(AC14,A70:Z81,9,FALSE)=V65,0,1)</f>
        <v>0</v>
      </c>
      <c r="AG70" s="1323">
        <f>IF(I70&amp;N70&amp;S70&amp;X70="",0,1)</f>
        <v>0</v>
      </c>
      <c r="AH70" s="1331"/>
      <c r="AI70" s="1331"/>
      <c r="AJ70" s="1331"/>
      <c r="AK70" s="1331"/>
      <c r="AL70" s="1331"/>
      <c r="AM70" s="1331"/>
      <c r="AN70" s="1331"/>
      <c r="AO70" s="1331"/>
      <c r="AP70" s="1331"/>
      <c r="AQ70" s="1331"/>
      <c r="AR70" s="1331"/>
      <c r="AS70" s="1331"/>
      <c r="AT70" s="1331"/>
      <c r="AU70" s="1331"/>
      <c r="AV70" s="1331"/>
      <c r="AW70" s="1331"/>
      <c r="AX70" s="1331"/>
      <c r="AY70" s="1331"/>
    </row>
    <row r="71" spans="1:51" s="61" customFormat="1" ht="33.75" customHeight="1">
      <c r="A71" s="933">
        <v>1</v>
      </c>
      <c r="B71" s="1438" t="s">
        <v>1530</v>
      </c>
      <c r="C71" s="1575" t="s">
        <v>267</v>
      </c>
      <c r="D71" s="1450"/>
      <c r="E71" s="1450"/>
      <c r="F71" s="1450"/>
      <c r="G71" s="1450"/>
      <c r="H71" s="434">
        <v>1</v>
      </c>
      <c r="I71" s="1384"/>
      <c r="J71" s="1385"/>
      <c r="K71" s="1385"/>
      <c r="L71" s="1385"/>
      <c r="M71" s="1385"/>
      <c r="N71" s="1384"/>
      <c r="O71" s="1385"/>
      <c r="P71" s="1385"/>
      <c r="Q71" s="1385"/>
      <c r="R71" s="1385"/>
      <c r="S71" s="1373"/>
      <c r="T71" s="1374"/>
      <c r="U71" s="1374"/>
      <c r="V71" s="1374"/>
      <c r="W71" s="1375"/>
      <c r="X71" s="1376"/>
      <c r="Y71" s="1377"/>
      <c r="Z71" s="1378"/>
      <c r="AA71" s="1027" t="s">
        <v>1567</v>
      </c>
      <c r="AB71" s="1379" t="str">
        <f t="shared" ref="AB71:AB81" si="0">IF(SUM(I71:Z71)=0,"",IF(S71*X71/12&lt;0,"BŁĄD !!!",ROUND(S71*X71/12,2)))</f>
        <v/>
      </c>
      <c r="AC71" s="1380"/>
      <c r="AD71" s="1380"/>
      <c r="AE71" s="1381"/>
      <c r="AF71" s="931">
        <f>IF(VLOOKUP(AC14,A70:Z81,14,FALSE)=Y65,0,1)</f>
        <v>0</v>
      </c>
      <c r="AG71" s="1323">
        <f t="shared" ref="AG71:AG81" si="1">IF(I71&amp;N71&amp;S71&amp;X71="",0,1)</f>
        <v>0</v>
      </c>
      <c r="AH71" s="1331"/>
      <c r="AI71" s="1331"/>
      <c r="AJ71" s="1331"/>
      <c r="AK71" s="1331"/>
      <c r="AL71" s="1331"/>
      <c r="AM71" s="1331"/>
      <c r="AN71" s="1331"/>
      <c r="AO71" s="1331"/>
      <c r="AP71" s="1331"/>
      <c r="AQ71" s="1331"/>
      <c r="AR71" s="1331"/>
      <c r="AS71" s="1331"/>
      <c r="AT71" s="1331"/>
      <c r="AU71" s="1331"/>
      <c r="AV71" s="1331"/>
      <c r="AW71" s="1331"/>
      <c r="AX71" s="1331"/>
      <c r="AY71" s="1331"/>
    </row>
    <row r="72" spans="1:51" s="61" customFormat="1" ht="33.75" customHeight="1">
      <c r="A72" s="933">
        <v>2</v>
      </c>
      <c r="B72" s="1439"/>
      <c r="C72" s="1382" t="s">
        <v>267</v>
      </c>
      <c r="D72" s="1383"/>
      <c r="E72" s="1383"/>
      <c r="F72" s="1383"/>
      <c r="G72" s="1383"/>
      <c r="H72" s="144">
        <v>2</v>
      </c>
      <c r="I72" s="1384"/>
      <c r="J72" s="1385"/>
      <c r="K72" s="1385"/>
      <c r="L72" s="1385"/>
      <c r="M72" s="1385"/>
      <c r="N72" s="1384"/>
      <c r="O72" s="1385"/>
      <c r="P72" s="1385"/>
      <c r="Q72" s="1385"/>
      <c r="R72" s="1385"/>
      <c r="S72" s="1373"/>
      <c r="T72" s="1374"/>
      <c r="U72" s="1374"/>
      <c r="V72" s="1374"/>
      <c r="W72" s="1375"/>
      <c r="X72" s="1376"/>
      <c r="Y72" s="1377"/>
      <c r="Z72" s="1378"/>
      <c r="AA72" s="1027" t="s">
        <v>1568</v>
      </c>
      <c r="AB72" s="1379" t="str">
        <f t="shared" si="0"/>
        <v/>
      </c>
      <c r="AC72" s="1380"/>
      <c r="AD72" s="1380"/>
      <c r="AE72" s="1381"/>
      <c r="AF72" s="931">
        <f>IF(VLOOKUP(AC14,A70:Z81,19,FALSE)=AB65,0,1)</f>
        <v>0</v>
      </c>
      <c r="AG72" s="1323">
        <f t="shared" si="1"/>
        <v>0</v>
      </c>
      <c r="AH72" s="1331"/>
      <c r="AI72" s="1331"/>
      <c r="AJ72" s="1331"/>
      <c r="AK72" s="1331"/>
      <c r="AL72" s="1331"/>
      <c r="AM72" s="1331"/>
      <c r="AN72" s="1331"/>
      <c r="AO72" s="1331"/>
      <c r="AP72" s="1331"/>
      <c r="AQ72" s="1331"/>
      <c r="AR72" s="1331"/>
      <c r="AS72" s="1331"/>
      <c r="AT72" s="1331"/>
      <c r="AU72" s="1331"/>
      <c r="AV72" s="1331"/>
      <c r="AW72" s="1331"/>
      <c r="AX72" s="1331"/>
      <c r="AY72" s="1331"/>
    </row>
    <row r="73" spans="1:51" s="61" customFormat="1" ht="33.75" customHeight="1">
      <c r="A73" s="933">
        <v>3</v>
      </c>
      <c r="B73" s="1439"/>
      <c r="C73" s="1382" t="s">
        <v>267</v>
      </c>
      <c r="D73" s="1383"/>
      <c r="E73" s="1383"/>
      <c r="F73" s="1383"/>
      <c r="G73" s="1383"/>
      <c r="H73" s="144">
        <v>3</v>
      </c>
      <c r="I73" s="1384"/>
      <c r="J73" s="1385"/>
      <c r="K73" s="1385"/>
      <c r="L73" s="1385"/>
      <c r="M73" s="1385"/>
      <c r="N73" s="1384"/>
      <c r="O73" s="1385"/>
      <c r="P73" s="1385"/>
      <c r="Q73" s="1385"/>
      <c r="R73" s="1385"/>
      <c r="S73" s="1373"/>
      <c r="T73" s="1374"/>
      <c r="U73" s="1374"/>
      <c r="V73" s="1374"/>
      <c r="W73" s="1375"/>
      <c r="X73" s="1376"/>
      <c r="Y73" s="1377"/>
      <c r="Z73" s="1378"/>
      <c r="AA73" s="1027" t="s">
        <v>1709</v>
      </c>
      <c r="AB73" s="1379" t="str">
        <f t="shared" si="0"/>
        <v/>
      </c>
      <c r="AC73" s="1380"/>
      <c r="AD73" s="1380"/>
      <c r="AE73" s="1381"/>
      <c r="AF73" s="931">
        <f>IF(ISNUMBER(V17),IF(VLOOKUP(AC14,A70:Z81,24,FALSE)=13-MONTH(V17),0,1),1)</f>
        <v>1</v>
      </c>
      <c r="AG73" s="1323">
        <f t="shared" si="1"/>
        <v>0</v>
      </c>
      <c r="AH73" s="1331"/>
      <c r="AI73" s="1331"/>
      <c r="AJ73" s="1331"/>
      <c r="AK73" s="1331"/>
      <c r="AL73" s="1331"/>
      <c r="AM73" s="1331"/>
      <c r="AN73" s="1331"/>
      <c r="AO73" s="1331"/>
      <c r="AP73" s="1331"/>
      <c r="AQ73" s="1331"/>
      <c r="AR73" s="1331"/>
      <c r="AS73" s="1331"/>
      <c r="AT73" s="1331"/>
      <c r="AU73" s="1331"/>
      <c r="AV73" s="1331"/>
      <c r="AW73" s="1331"/>
      <c r="AX73" s="1331"/>
      <c r="AY73" s="1331"/>
    </row>
    <row r="74" spans="1:51" s="61" customFormat="1" ht="33.75" customHeight="1">
      <c r="A74" s="933">
        <v>4</v>
      </c>
      <c r="B74" s="1439"/>
      <c r="C74" s="1382" t="s">
        <v>267</v>
      </c>
      <c r="D74" s="1383"/>
      <c r="E74" s="1383"/>
      <c r="F74" s="1383"/>
      <c r="G74" s="1383"/>
      <c r="H74" s="144">
        <v>4</v>
      </c>
      <c r="I74" s="1384"/>
      <c r="J74" s="1385"/>
      <c r="K74" s="1385"/>
      <c r="L74" s="1385"/>
      <c r="M74" s="1385"/>
      <c r="N74" s="1384"/>
      <c r="O74" s="1385"/>
      <c r="P74" s="1385"/>
      <c r="Q74" s="1385"/>
      <c r="R74" s="1385"/>
      <c r="S74" s="1373"/>
      <c r="T74" s="1374"/>
      <c r="U74" s="1374"/>
      <c r="V74" s="1374"/>
      <c r="W74" s="1375"/>
      <c r="X74" s="1376"/>
      <c r="Y74" s="1377"/>
      <c r="Z74" s="1378"/>
      <c r="AA74" s="1027" t="s">
        <v>1569</v>
      </c>
      <c r="AB74" s="1379" t="str">
        <f t="shared" si="0"/>
        <v/>
      </c>
      <c r="AC74" s="1380"/>
      <c r="AD74" s="1380"/>
      <c r="AE74" s="1381"/>
      <c r="AF74" s="1076"/>
      <c r="AG74" s="1323">
        <f t="shared" si="1"/>
        <v>0</v>
      </c>
      <c r="AH74" s="1331"/>
      <c r="AI74" s="1331"/>
      <c r="AJ74" s="1331"/>
      <c r="AK74" s="1331"/>
      <c r="AL74" s="1331"/>
      <c r="AM74" s="1331"/>
      <c r="AN74" s="1331"/>
      <c r="AO74" s="1331"/>
      <c r="AP74" s="1331"/>
      <c r="AQ74" s="1331"/>
      <c r="AR74" s="1331"/>
      <c r="AS74" s="1331"/>
      <c r="AT74" s="1331"/>
      <c r="AU74" s="1331"/>
      <c r="AV74" s="1331"/>
      <c r="AW74" s="1331"/>
      <c r="AX74" s="1331"/>
      <c r="AY74" s="1331"/>
    </row>
    <row r="75" spans="1:51" s="61" customFormat="1" ht="33.75" customHeight="1">
      <c r="A75" s="933">
        <v>5</v>
      </c>
      <c r="B75" s="1439"/>
      <c r="C75" s="1382" t="s">
        <v>267</v>
      </c>
      <c r="D75" s="1383"/>
      <c r="E75" s="1383"/>
      <c r="F75" s="1383"/>
      <c r="G75" s="1383"/>
      <c r="H75" s="144">
        <v>5</v>
      </c>
      <c r="I75" s="1384"/>
      <c r="J75" s="1385"/>
      <c r="K75" s="1385"/>
      <c r="L75" s="1385"/>
      <c r="M75" s="1385"/>
      <c r="N75" s="1384"/>
      <c r="O75" s="1385"/>
      <c r="P75" s="1385"/>
      <c r="Q75" s="1385"/>
      <c r="R75" s="1385"/>
      <c r="S75" s="1373"/>
      <c r="T75" s="1374"/>
      <c r="U75" s="1374"/>
      <c r="V75" s="1374"/>
      <c r="W75" s="1375"/>
      <c r="X75" s="1376"/>
      <c r="Y75" s="1377"/>
      <c r="Z75" s="1378"/>
      <c r="AA75" s="1027" t="s">
        <v>1570</v>
      </c>
      <c r="AB75" s="1379" t="str">
        <f t="shared" si="0"/>
        <v/>
      </c>
      <c r="AC75" s="1380"/>
      <c r="AD75" s="1380"/>
      <c r="AE75" s="1381"/>
      <c r="AF75" s="139"/>
      <c r="AG75" s="1323">
        <f t="shared" si="1"/>
        <v>0</v>
      </c>
      <c r="AH75" s="1331"/>
      <c r="AI75" s="1331"/>
      <c r="AJ75" s="1331"/>
      <c r="AK75" s="1331"/>
      <c r="AL75" s="1331"/>
      <c r="AM75" s="1331"/>
      <c r="AN75" s="1331"/>
      <c r="AO75" s="1331"/>
      <c r="AP75" s="1331"/>
      <c r="AQ75" s="1331"/>
      <c r="AR75" s="1331"/>
      <c r="AS75" s="1331"/>
      <c r="AT75" s="1331"/>
      <c r="AU75" s="1331"/>
      <c r="AV75" s="1331"/>
      <c r="AW75" s="1331"/>
      <c r="AX75" s="1331"/>
      <c r="AY75" s="1331"/>
    </row>
    <row r="76" spans="1:51" s="61" customFormat="1" ht="33.75" customHeight="1">
      <c r="A76" s="934">
        <v>6</v>
      </c>
      <c r="B76" s="1439"/>
      <c r="C76" s="1382" t="s">
        <v>267</v>
      </c>
      <c r="D76" s="1383"/>
      <c r="E76" s="1383"/>
      <c r="F76" s="1383"/>
      <c r="G76" s="1383"/>
      <c r="H76" s="144">
        <v>6</v>
      </c>
      <c r="I76" s="1384"/>
      <c r="J76" s="1385"/>
      <c r="K76" s="1385"/>
      <c r="L76" s="1385"/>
      <c r="M76" s="1385"/>
      <c r="N76" s="1384"/>
      <c r="O76" s="1385"/>
      <c r="P76" s="1385"/>
      <c r="Q76" s="1385"/>
      <c r="R76" s="1385"/>
      <c r="S76" s="1373"/>
      <c r="T76" s="1374"/>
      <c r="U76" s="1374"/>
      <c r="V76" s="1374"/>
      <c r="W76" s="1375"/>
      <c r="X76" s="1376"/>
      <c r="Y76" s="1377"/>
      <c r="Z76" s="1378"/>
      <c r="AA76" s="1027" t="s">
        <v>1571</v>
      </c>
      <c r="AB76" s="1379" t="str">
        <f t="shared" si="0"/>
        <v/>
      </c>
      <c r="AC76" s="1380"/>
      <c r="AD76" s="1380"/>
      <c r="AE76" s="1381"/>
      <c r="AF76" s="70"/>
      <c r="AG76" s="1323">
        <f t="shared" si="1"/>
        <v>0</v>
      </c>
      <c r="AH76" s="1331"/>
      <c r="AI76" s="1331"/>
      <c r="AJ76" s="1331"/>
      <c r="AK76" s="1331"/>
      <c r="AL76" s="1331"/>
      <c r="AM76" s="1331"/>
      <c r="AN76" s="1331"/>
      <c r="AO76" s="1331"/>
      <c r="AP76" s="1331"/>
      <c r="AQ76" s="1331"/>
      <c r="AR76" s="1331"/>
      <c r="AS76" s="1331"/>
      <c r="AT76" s="1331"/>
      <c r="AU76" s="1331"/>
      <c r="AV76" s="1331"/>
      <c r="AW76" s="1331"/>
      <c r="AX76" s="1331"/>
      <c r="AY76" s="1331"/>
    </row>
    <row r="77" spans="1:51" s="61" customFormat="1" ht="33.75" customHeight="1">
      <c r="A77" s="934">
        <v>7</v>
      </c>
      <c r="B77" s="1439"/>
      <c r="C77" s="1382" t="s">
        <v>267</v>
      </c>
      <c r="D77" s="1383"/>
      <c r="E77" s="1383"/>
      <c r="F77" s="1383"/>
      <c r="G77" s="1383"/>
      <c r="H77" s="144">
        <v>7</v>
      </c>
      <c r="I77" s="1384"/>
      <c r="J77" s="1385"/>
      <c r="K77" s="1385"/>
      <c r="L77" s="1385"/>
      <c r="M77" s="1385"/>
      <c r="N77" s="1384"/>
      <c r="O77" s="1385"/>
      <c r="P77" s="1385"/>
      <c r="Q77" s="1385"/>
      <c r="R77" s="1385"/>
      <c r="S77" s="1373"/>
      <c r="T77" s="1374"/>
      <c r="U77" s="1374"/>
      <c r="V77" s="1374"/>
      <c r="W77" s="1375"/>
      <c r="X77" s="1376"/>
      <c r="Y77" s="1377"/>
      <c r="Z77" s="1378"/>
      <c r="AA77" s="1027" t="s">
        <v>1710</v>
      </c>
      <c r="AB77" s="1379" t="str">
        <f t="shared" si="0"/>
        <v/>
      </c>
      <c r="AC77" s="1380"/>
      <c r="AD77" s="1380"/>
      <c r="AE77" s="1381"/>
      <c r="AF77" s="70"/>
      <c r="AG77" s="1323">
        <f t="shared" si="1"/>
        <v>0</v>
      </c>
      <c r="AH77" s="1331"/>
      <c r="AI77" s="1331"/>
      <c r="AJ77" s="1331"/>
      <c r="AK77" s="1331"/>
      <c r="AL77" s="1331"/>
      <c r="AM77" s="1331"/>
      <c r="AN77" s="1331"/>
      <c r="AO77" s="1331"/>
      <c r="AP77" s="1331"/>
      <c r="AQ77" s="1331"/>
      <c r="AR77" s="1331"/>
      <c r="AS77" s="1331"/>
      <c r="AT77" s="1331"/>
      <c r="AU77" s="1331"/>
      <c r="AV77" s="1331"/>
      <c r="AW77" s="1331"/>
      <c r="AX77" s="1331"/>
      <c r="AY77" s="1331"/>
    </row>
    <row r="78" spans="1:51" s="61" customFormat="1" ht="33.75" customHeight="1">
      <c r="A78" s="934">
        <v>8</v>
      </c>
      <c r="B78" s="1439"/>
      <c r="C78" s="1382" t="s">
        <v>267</v>
      </c>
      <c r="D78" s="1383"/>
      <c r="E78" s="1383"/>
      <c r="F78" s="1383"/>
      <c r="G78" s="1383"/>
      <c r="H78" s="144">
        <v>8</v>
      </c>
      <c r="I78" s="1384"/>
      <c r="J78" s="1385"/>
      <c r="K78" s="1385"/>
      <c r="L78" s="1385"/>
      <c r="M78" s="1385"/>
      <c r="N78" s="1384"/>
      <c r="O78" s="1385"/>
      <c r="P78" s="1385"/>
      <c r="Q78" s="1385"/>
      <c r="R78" s="1385"/>
      <c r="S78" s="1373"/>
      <c r="T78" s="1374"/>
      <c r="U78" s="1374"/>
      <c r="V78" s="1374"/>
      <c r="W78" s="1375"/>
      <c r="X78" s="1376"/>
      <c r="Y78" s="1377"/>
      <c r="Z78" s="1378"/>
      <c r="AA78" s="1027" t="s">
        <v>1711</v>
      </c>
      <c r="AB78" s="1379" t="str">
        <f t="shared" si="0"/>
        <v/>
      </c>
      <c r="AC78" s="1380"/>
      <c r="AD78" s="1380"/>
      <c r="AE78" s="1381"/>
      <c r="AF78" s="70"/>
      <c r="AG78" s="1323">
        <f t="shared" si="1"/>
        <v>0</v>
      </c>
      <c r="AH78" s="1331"/>
      <c r="AI78" s="1331"/>
      <c r="AJ78" s="1331"/>
      <c r="AK78" s="1331"/>
      <c r="AL78" s="1331"/>
      <c r="AM78" s="1331"/>
      <c r="AN78" s="1331"/>
      <c r="AO78" s="1331"/>
      <c r="AP78" s="1331"/>
      <c r="AQ78" s="1331"/>
      <c r="AR78" s="1331"/>
      <c r="AS78" s="1331"/>
      <c r="AT78" s="1331"/>
      <c r="AU78" s="1331"/>
      <c r="AV78" s="1331"/>
      <c r="AW78" s="1331"/>
      <c r="AX78" s="1331"/>
      <c r="AY78" s="1331"/>
    </row>
    <row r="79" spans="1:51" s="61" customFormat="1" ht="33.75" customHeight="1">
      <c r="A79" s="934">
        <v>9</v>
      </c>
      <c r="B79" s="1439"/>
      <c r="C79" s="1382" t="s">
        <v>267</v>
      </c>
      <c r="D79" s="1383"/>
      <c r="E79" s="1383"/>
      <c r="F79" s="1383"/>
      <c r="G79" s="1383"/>
      <c r="H79" s="144">
        <v>9</v>
      </c>
      <c r="I79" s="1384"/>
      <c r="J79" s="1385"/>
      <c r="K79" s="1385"/>
      <c r="L79" s="1385"/>
      <c r="M79" s="1385"/>
      <c r="N79" s="1384"/>
      <c r="O79" s="1385"/>
      <c r="P79" s="1385"/>
      <c r="Q79" s="1385"/>
      <c r="R79" s="1385"/>
      <c r="S79" s="1373"/>
      <c r="T79" s="1374"/>
      <c r="U79" s="1374"/>
      <c r="V79" s="1374"/>
      <c r="W79" s="1375"/>
      <c r="X79" s="1376"/>
      <c r="Y79" s="1377"/>
      <c r="Z79" s="1378"/>
      <c r="AA79" s="1027" t="s">
        <v>1712</v>
      </c>
      <c r="AB79" s="1379" t="str">
        <f t="shared" si="0"/>
        <v/>
      </c>
      <c r="AC79" s="1380"/>
      <c r="AD79" s="1380"/>
      <c r="AE79" s="1381"/>
      <c r="AF79" s="70"/>
      <c r="AG79" s="1323">
        <f t="shared" si="1"/>
        <v>0</v>
      </c>
      <c r="AH79" s="1331"/>
      <c r="AI79" s="1331"/>
      <c r="AJ79" s="1331"/>
      <c r="AK79" s="1331"/>
      <c r="AL79" s="1331"/>
      <c r="AM79" s="1331"/>
      <c r="AN79" s="1331"/>
      <c r="AO79" s="1331"/>
      <c r="AP79" s="1331"/>
      <c r="AQ79" s="1331"/>
      <c r="AR79" s="1331"/>
      <c r="AS79" s="1331"/>
      <c r="AT79" s="1331"/>
      <c r="AU79" s="1331"/>
      <c r="AV79" s="1331"/>
      <c r="AW79" s="1331"/>
      <c r="AX79" s="1331"/>
      <c r="AY79" s="1331"/>
    </row>
    <row r="80" spans="1:51" s="61" customFormat="1" ht="33.75" customHeight="1">
      <c r="A80" s="934">
        <v>10</v>
      </c>
      <c r="B80" s="1439"/>
      <c r="C80" s="1382" t="s">
        <v>267</v>
      </c>
      <c r="D80" s="1383"/>
      <c r="E80" s="1383"/>
      <c r="F80" s="1383"/>
      <c r="G80" s="1383"/>
      <c r="H80" s="144">
        <v>10</v>
      </c>
      <c r="I80" s="1384"/>
      <c r="J80" s="1385"/>
      <c r="K80" s="1385"/>
      <c r="L80" s="1385"/>
      <c r="M80" s="1385"/>
      <c r="N80" s="1384"/>
      <c r="O80" s="1385"/>
      <c r="P80" s="1385"/>
      <c r="Q80" s="1385"/>
      <c r="R80" s="1385"/>
      <c r="S80" s="1373"/>
      <c r="T80" s="1374"/>
      <c r="U80" s="1374"/>
      <c r="V80" s="1374"/>
      <c r="W80" s="1375"/>
      <c r="X80" s="1376"/>
      <c r="Y80" s="1377"/>
      <c r="Z80" s="1378"/>
      <c r="AA80" s="1027" t="s">
        <v>1803</v>
      </c>
      <c r="AB80" s="1379" t="str">
        <f t="shared" si="0"/>
        <v/>
      </c>
      <c r="AC80" s="1380"/>
      <c r="AD80" s="1380"/>
      <c r="AE80" s="1381"/>
      <c r="AF80" s="70"/>
      <c r="AG80" s="1323">
        <f t="shared" si="1"/>
        <v>0</v>
      </c>
      <c r="AH80" s="1331"/>
      <c r="AI80" s="1331"/>
      <c r="AJ80" s="1331"/>
      <c r="AK80" s="1331"/>
      <c r="AL80" s="1331"/>
      <c r="AM80" s="1331"/>
      <c r="AN80" s="1331"/>
      <c r="AO80" s="1331"/>
      <c r="AP80" s="1331"/>
      <c r="AQ80" s="1331"/>
      <c r="AR80" s="1331"/>
      <c r="AS80" s="1331"/>
      <c r="AT80" s="1331"/>
      <c r="AU80" s="1331"/>
      <c r="AV80" s="1331"/>
      <c r="AW80" s="1331"/>
      <c r="AX80" s="1331"/>
      <c r="AY80" s="1331"/>
    </row>
    <row r="81" spans="1:51" s="61" customFormat="1" ht="33.75" customHeight="1" thickBot="1">
      <c r="A81" s="934">
        <v>11</v>
      </c>
      <c r="B81" s="1440"/>
      <c r="C81" s="1601" t="s">
        <v>267</v>
      </c>
      <c r="D81" s="1602"/>
      <c r="E81" s="1602"/>
      <c r="F81" s="1602"/>
      <c r="G81" s="1602"/>
      <c r="H81" s="151">
        <v>11</v>
      </c>
      <c r="I81" s="1591"/>
      <c r="J81" s="1592"/>
      <c r="K81" s="1592"/>
      <c r="L81" s="1592"/>
      <c r="M81" s="1592"/>
      <c r="N81" s="1591"/>
      <c r="O81" s="1592"/>
      <c r="P81" s="1592"/>
      <c r="Q81" s="1592"/>
      <c r="R81" s="1592"/>
      <c r="S81" s="1593"/>
      <c r="T81" s="1594"/>
      <c r="U81" s="1594"/>
      <c r="V81" s="1594"/>
      <c r="W81" s="1595"/>
      <c r="X81" s="1596"/>
      <c r="Y81" s="1597"/>
      <c r="Z81" s="1598"/>
      <c r="AA81" s="1028" t="s">
        <v>1812</v>
      </c>
      <c r="AB81" s="1409" t="str">
        <f t="shared" si="0"/>
        <v/>
      </c>
      <c r="AC81" s="1410"/>
      <c r="AD81" s="1410"/>
      <c r="AE81" s="1411"/>
      <c r="AF81" s="70"/>
      <c r="AG81" s="1323">
        <f t="shared" si="1"/>
        <v>0</v>
      </c>
      <c r="AH81" s="1331"/>
      <c r="AI81" s="1331"/>
      <c r="AJ81" s="1331"/>
      <c r="AK81" s="1331"/>
      <c r="AL81" s="1331"/>
      <c r="AM81" s="1331"/>
      <c r="AN81" s="1331"/>
      <c r="AO81" s="1331"/>
      <c r="AP81" s="1331"/>
      <c r="AQ81" s="1331"/>
      <c r="AR81" s="1331"/>
      <c r="AS81" s="1331"/>
      <c r="AT81" s="1331"/>
      <c r="AU81" s="1331"/>
      <c r="AV81" s="1331"/>
      <c r="AW81" s="1331"/>
      <c r="AX81" s="1331"/>
      <c r="AY81" s="1331"/>
    </row>
    <row r="82" spans="1:51" s="193" customFormat="1" ht="33.75" customHeight="1" thickBot="1">
      <c r="A82" s="143"/>
      <c r="B82" s="432"/>
      <c r="C82" s="433"/>
      <c r="D82" s="433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6" t="s">
        <v>1650</v>
      </c>
      <c r="X82" s="1413">
        <f>SUM(X70:Z81)</f>
        <v>0</v>
      </c>
      <c r="Y82" s="1413"/>
      <c r="Z82" s="1414"/>
      <c r="AA82" s="1029" t="s">
        <v>1813</v>
      </c>
      <c r="AB82" s="1400">
        <f>IF(OR(SUM(X70:Z81)&gt;12,SUM(X70:Z81)&lt;0),"Błąd liczby miesięcy",ROUND(SUM(AB70:AB81),0))</f>
        <v>0</v>
      </c>
      <c r="AC82" s="1401"/>
      <c r="AD82" s="1401"/>
      <c r="AE82" s="1402" t="s">
        <v>1144</v>
      </c>
      <c r="AF82" s="931">
        <f>IF(OR(X82&lt;1,X82&gt;12),1,0)</f>
        <v>1</v>
      </c>
      <c r="AG82" s="1332"/>
      <c r="AH82" s="1332"/>
      <c r="AI82" s="1332"/>
      <c r="AJ82" s="1332"/>
      <c r="AK82" s="1332"/>
      <c r="AL82" s="1332"/>
      <c r="AM82" s="1332"/>
      <c r="AN82" s="1332"/>
      <c r="AO82" s="1332"/>
      <c r="AP82" s="1332"/>
      <c r="AQ82" s="1332"/>
      <c r="AR82" s="1332"/>
      <c r="AS82" s="1332"/>
      <c r="AT82" s="1332"/>
      <c r="AU82" s="1332"/>
      <c r="AV82" s="1332"/>
      <c r="AW82" s="1332"/>
      <c r="AX82" s="1332"/>
      <c r="AY82" s="1332"/>
    </row>
    <row r="83" spans="1:51" s="4" customFormat="1" ht="9.75" customHeight="1" thickBot="1">
      <c r="A83" s="141"/>
      <c r="B83" s="147"/>
      <c r="C83" s="66"/>
      <c r="D83" s="140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142"/>
      <c r="AG83" s="1323"/>
      <c r="AH83" s="1323"/>
      <c r="AI83" s="1323"/>
      <c r="AJ83" s="1323"/>
      <c r="AK83" s="1323"/>
      <c r="AL83" s="1323"/>
      <c r="AM83" s="1323"/>
      <c r="AN83" s="1323"/>
      <c r="AO83" s="1323"/>
      <c r="AP83" s="1323"/>
      <c r="AQ83" s="1323"/>
      <c r="AR83" s="1323"/>
      <c r="AS83" s="1323"/>
      <c r="AT83" s="1323"/>
      <c r="AU83" s="1323"/>
      <c r="AV83" s="1323"/>
      <c r="AW83" s="1323"/>
      <c r="AX83" s="1323"/>
      <c r="AY83" s="1323"/>
    </row>
    <row r="84" spans="1:51" s="119" customFormat="1" ht="24.75" customHeight="1" thickTop="1" thickBot="1">
      <c r="A84" s="149" t="s">
        <v>335</v>
      </c>
      <c r="B84" s="145"/>
      <c r="C84" s="145"/>
      <c r="D84" s="145"/>
      <c r="E84" s="145"/>
      <c r="F84" s="145"/>
      <c r="G84" s="145"/>
      <c r="H84" s="1412" t="str">
        <f>IF(AB82="","",IF(AF84,"BŁĄD !!! Raty podatku nie mogą być ujemne.",IF(SUM(AB84,-AB82)&lt;0,"BŁĄD !!! Suma rat jest mniejsza od kwoty podatku o : " &amp; SUM(-AB84,AB82) &amp;" zł",IF(SUM(AB84,-AB82)&gt;0,"BŁĄD !!! Suma rat jest większa od kwoty podatku o : " &amp; SUM(AB84,-AB82)&amp;" zł",""))))</f>
        <v/>
      </c>
      <c r="I84" s="1412"/>
      <c r="J84" s="1412"/>
      <c r="K84" s="1412"/>
      <c r="L84" s="1412"/>
      <c r="M84" s="1412"/>
      <c r="N84" s="1412"/>
      <c r="O84" s="1412"/>
      <c r="P84" s="1412"/>
      <c r="Q84" s="1412"/>
      <c r="R84" s="1412"/>
      <c r="S84" s="1412"/>
      <c r="T84" s="1412"/>
      <c r="U84" s="1412"/>
      <c r="V84" s="1412"/>
      <c r="W84" s="1412"/>
      <c r="X84" s="1412"/>
      <c r="Y84" s="1412"/>
      <c r="Z84" s="1412"/>
      <c r="AA84" s="1412"/>
      <c r="AB84" s="1372">
        <f>SUM(E85,M85,U85,AC85)</f>
        <v>0</v>
      </c>
      <c r="AC84" s="1372"/>
      <c r="AD84" s="1372"/>
      <c r="AE84" s="1372"/>
      <c r="AF84" s="862" t="b">
        <f>IF(OR(E85&lt;0,M85&lt;0,U85&lt;0,AC85&lt;0),TRUE,FALSE)</f>
        <v>0</v>
      </c>
      <c r="AG84" s="1325"/>
      <c r="AH84" s="1325"/>
      <c r="AI84" s="1325"/>
      <c r="AJ84" s="1325"/>
      <c r="AK84" s="1325"/>
      <c r="AL84" s="1325"/>
      <c r="AM84" s="1325"/>
      <c r="AN84" s="1325"/>
      <c r="AO84" s="1325"/>
      <c r="AP84" s="1325"/>
      <c r="AQ84" s="1325"/>
      <c r="AR84" s="1325"/>
      <c r="AS84" s="1325"/>
      <c r="AT84" s="1325"/>
      <c r="AU84" s="1325"/>
      <c r="AV84" s="1325"/>
      <c r="AW84" s="1325"/>
      <c r="AX84" s="1325"/>
      <c r="AY84" s="1325"/>
    </row>
    <row r="85" spans="1:51" s="119" customFormat="1" ht="33.75" customHeight="1" thickBot="1">
      <c r="A85" s="72"/>
      <c r="B85" s="1398" t="s">
        <v>1302</v>
      </c>
      <c r="C85" s="1399"/>
      <c r="D85" s="1030" t="s">
        <v>1814</v>
      </c>
      <c r="E85" s="1403"/>
      <c r="F85" s="1404"/>
      <c r="G85" s="1405"/>
      <c r="H85" s="64"/>
      <c r="I85" s="64"/>
      <c r="J85" s="1398" t="s">
        <v>1303</v>
      </c>
      <c r="K85" s="1399"/>
      <c r="L85" s="1030" t="s">
        <v>1815</v>
      </c>
      <c r="M85" s="1403"/>
      <c r="N85" s="1404"/>
      <c r="O85" s="1405"/>
      <c r="P85" s="64"/>
      <c r="Q85" s="64"/>
      <c r="R85" s="1398" t="s">
        <v>1304</v>
      </c>
      <c r="S85" s="1399"/>
      <c r="T85" s="1030" t="s">
        <v>1816</v>
      </c>
      <c r="U85" s="1403"/>
      <c r="V85" s="1404"/>
      <c r="W85" s="1405"/>
      <c r="X85" s="64"/>
      <c r="Y85" s="64"/>
      <c r="Z85" s="1398" t="s">
        <v>1305</v>
      </c>
      <c r="AA85" s="1399"/>
      <c r="AB85" s="1030" t="s">
        <v>1817</v>
      </c>
      <c r="AC85" s="1406"/>
      <c r="AD85" s="1407"/>
      <c r="AE85" s="1408"/>
      <c r="AF85" s="931">
        <f>IF(SUM(E85,M85,U85,AC85)&lt;&gt;AB82,1,0)</f>
        <v>0</v>
      </c>
      <c r="AG85" s="1323">
        <f>IF(E85&amp;M85&amp;U85&amp;AC85="",0,1)</f>
        <v>0</v>
      </c>
      <c r="AH85" s="1325"/>
      <c r="AI85" s="1325"/>
      <c r="AJ85" s="1325"/>
      <c r="AK85" s="1325"/>
      <c r="AL85" s="1325"/>
      <c r="AM85" s="1325"/>
      <c r="AN85" s="1325"/>
      <c r="AO85" s="1325"/>
      <c r="AP85" s="1325"/>
      <c r="AQ85" s="1325"/>
      <c r="AR85" s="1325"/>
      <c r="AS85" s="1325"/>
      <c r="AT85" s="1325"/>
      <c r="AU85" s="1325"/>
      <c r="AV85" s="1325"/>
      <c r="AW85" s="1325"/>
      <c r="AX85" s="1325"/>
      <c r="AY85" s="1325"/>
    </row>
    <row r="86" spans="1:51" s="119" customFormat="1" ht="15" customHeight="1" thickBot="1">
      <c r="A86" s="78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6"/>
      <c r="AF86" s="196"/>
      <c r="AG86" s="1325"/>
      <c r="AH86" s="1325"/>
      <c r="AI86" s="1325"/>
      <c r="AJ86" s="1325"/>
      <c r="AK86" s="1325"/>
      <c r="AL86" s="1325"/>
      <c r="AM86" s="1325"/>
      <c r="AN86" s="1325"/>
      <c r="AO86" s="1325"/>
      <c r="AP86" s="1325"/>
      <c r="AQ86" s="1325"/>
      <c r="AR86" s="1325"/>
      <c r="AS86" s="1325"/>
      <c r="AT86" s="1325"/>
      <c r="AU86" s="1325"/>
      <c r="AV86" s="1325"/>
      <c r="AW86" s="1325"/>
      <c r="AX86" s="1325"/>
      <c r="AY86" s="1325"/>
    </row>
    <row r="87" spans="1:51" s="119" customFormat="1" ht="27.75" customHeight="1" thickTop="1">
      <c r="A87" s="1579" t="s">
        <v>2360</v>
      </c>
      <c r="B87" s="1580"/>
      <c r="C87" s="1580"/>
      <c r="D87" s="1580"/>
      <c r="E87" s="1580"/>
      <c r="F87" s="1580"/>
      <c r="G87" s="1580"/>
      <c r="H87" s="1580"/>
      <c r="I87" s="1580"/>
      <c r="J87" s="1580"/>
      <c r="K87" s="1580"/>
      <c r="L87" s="1580"/>
      <c r="M87" s="1580"/>
      <c r="N87" s="1580"/>
      <c r="O87" s="1580"/>
      <c r="P87" s="1580"/>
      <c r="Q87" s="1580"/>
      <c r="R87" s="1580"/>
      <c r="S87" s="1580"/>
      <c r="T87" s="1580"/>
      <c r="U87" s="1580"/>
      <c r="V87" s="1580"/>
      <c r="W87" s="1580"/>
      <c r="X87" s="1580"/>
      <c r="Y87" s="1580"/>
      <c r="Z87" s="1580"/>
      <c r="AA87" s="1580"/>
      <c r="AB87" s="1580"/>
      <c r="AC87" s="1580"/>
      <c r="AD87" s="1580"/>
      <c r="AE87" s="1580"/>
      <c r="AF87" s="1581"/>
      <c r="AG87" s="1325"/>
      <c r="AH87" s="1325"/>
      <c r="AI87" s="1325"/>
      <c r="AJ87" s="1325"/>
      <c r="AK87" s="1325"/>
      <c r="AL87" s="1325"/>
      <c r="AM87" s="1325"/>
      <c r="AN87" s="1325"/>
      <c r="AO87" s="1325"/>
      <c r="AP87" s="1325"/>
      <c r="AQ87" s="1325"/>
      <c r="AR87" s="1325"/>
      <c r="AS87" s="1325"/>
      <c r="AT87" s="1325"/>
      <c r="AU87" s="1325"/>
      <c r="AV87" s="1325"/>
      <c r="AW87" s="1325"/>
      <c r="AX87" s="1325"/>
      <c r="AY87" s="1325"/>
    </row>
    <row r="88" spans="1:51" s="119" customFormat="1" ht="11.25" customHeight="1" thickBot="1">
      <c r="A88" s="1582"/>
      <c r="B88" s="1583"/>
      <c r="C88" s="1583"/>
      <c r="D88" s="1583"/>
      <c r="E88" s="1583"/>
      <c r="F88" s="1583"/>
      <c r="G88" s="1583"/>
      <c r="H88" s="1583"/>
      <c r="I88" s="1583"/>
      <c r="J88" s="1583"/>
      <c r="K88" s="1583"/>
      <c r="L88" s="1583"/>
      <c r="M88" s="1583"/>
      <c r="N88" s="1583"/>
      <c r="O88" s="1583"/>
      <c r="P88" s="1583"/>
      <c r="Q88" s="1583"/>
      <c r="R88" s="1583"/>
      <c r="S88" s="1583"/>
      <c r="T88" s="1583"/>
      <c r="U88" s="1583"/>
      <c r="V88" s="1583"/>
      <c r="W88" s="1583"/>
      <c r="X88" s="1583"/>
      <c r="Y88" s="1583"/>
      <c r="Z88" s="1583"/>
      <c r="AA88" s="1583"/>
      <c r="AB88" s="1583"/>
      <c r="AC88" s="1583"/>
      <c r="AD88" s="1583"/>
      <c r="AE88" s="1583"/>
      <c r="AF88" s="1584"/>
      <c r="AG88" s="1325"/>
      <c r="AH88" s="1325"/>
      <c r="AI88" s="1325"/>
      <c r="AJ88" s="1325"/>
      <c r="AK88" s="1325"/>
      <c r="AL88" s="1325"/>
      <c r="AM88" s="1325"/>
      <c r="AN88" s="1325"/>
      <c r="AO88" s="1325"/>
      <c r="AP88" s="1325"/>
      <c r="AQ88" s="1325"/>
      <c r="AR88" s="1325"/>
      <c r="AS88" s="1325"/>
      <c r="AT88" s="1325"/>
      <c r="AU88" s="1325"/>
      <c r="AV88" s="1325"/>
      <c r="AW88" s="1325"/>
      <c r="AX88" s="1325"/>
      <c r="AY88" s="1325"/>
    </row>
    <row r="89" spans="1:51" s="119" customFormat="1" ht="24" customHeight="1">
      <c r="A89" s="42"/>
      <c r="B89" s="1031" t="s">
        <v>1818</v>
      </c>
      <c r="C89" s="1585"/>
      <c r="D89" s="1586"/>
      <c r="E89" s="1586"/>
      <c r="F89" s="1586"/>
      <c r="G89" s="1586"/>
      <c r="H89" s="1586"/>
      <c r="I89" s="1586"/>
      <c r="J89" s="1586"/>
      <c r="K89" s="1586"/>
      <c r="L89" s="1586"/>
      <c r="M89" s="1586"/>
      <c r="N89" s="1586"/>
      <c r="O89" s="1586"/>
      <c r="P89" s="1586"/>
      <c r="Q89" s="1586"/>
      <c r="R89" s="1586"/>
      <c r="S89" s="1586"/>
      <c r="T89" s="1586"/>
      <c r="U89" s="1586"/>
      <c r="V89" s="1586"/>
      <c r="W89" s="1586"/>
      <c r="X89" s="1586"/>
      <c r="Y89" s="1586"/>
      <c r="Z89" s="1586"/>
      <c r="AA89" s="1586"/>
      <c r="AB89" s="1586"/>
      <c r="AC89" s="1586"/>
      <c r="AD89" s="1586"/>
      <c r="AE89" s="1587"/>
      <c r="AF89" s="195"/>
      <c r="AG89" s="1323">
        <f>IF(C89="",0,1)</f>
        <v>0</v>
      </c>
      <c r="AH89" s="1325"/>
      <c r="AI89" s="1325"/>
      <c r="AJ89" s="1325"/>
      <c r="AK89" s="1325"/>
      <c r="AL89" s="1325"/>
      <c r="AM89" s="1325"/>
      <c r="AN89" s="1325"/>
      <c r="AO89" s="1325"/>
      <c r="AP89" s="1325"/>
      <c r="AQ89" s="1325"/>
      <c r="AR89" s="1325"/>
      <c r="AS89" s="1325"/>
      <c r="AT89" s="1325"/>
      <c r="AU89" s="1325"/>
      <c r="AV89" s="1325"/>
      <c r="AW89" s="1325"/>
      <c r="AX89" s="1325"/>
      <c r="AY89" s="1325"/>
    </row>
    <row r="90" spans="1:51" s="119" customFormat="1" ht="24" customHeight="1">
      <c r="A90" s="42"/>
      <c r="B90" s="1395"/>
      <c r="C90" s="1396"/>
      <c r="D90" s="1396"/>
      <c r="E90" s="1396"/>
      <c r="F90" s="1396"/>
      <c r="G90" s="1396"/>
      <c r="H90" s="1396"/>
      <c r="I90" s="1396"/>
      <c r="J90" s="1396"/>
      <c r="K90" s="1396"/>
      <c r="L90" s="1396"/>
      <c r="M90" s="1396"/>
      <c r="N90" s="1396"/>
      <c r="O90" s="1396"/>
      <c r="P90" s="1396"/>
      <c r="Q90" s="1396"/>
      <c r="R90" s="1396"/>
      <c r="S90" s="1396"/>
      <c r="T90" s="1396"/>
      <c r="U90" s="1396"/>
      <c r="V90" s="1396"/>
      <c r="W90" s="1396"/>
      <c r="X90" s="1396"/>
      <c r="Y90" s="1396"/>
      <c r="Z90" s="1396"/>
      <c r="AA90" s="1396"/>
      <c r="AB90" s="1396"/>
      <c r="AC90" s="1396"/>
      <c r="AD90" s="1396"/>
      <c r="AE90" s="1397"/>
      <c r="AF90" s="195"/>
      <c r="AG90" s="1323">
        <f>IF(B90="",0,1)</f>
        <v>0</v>
      </c>
      <c r="AH90" s="1325"/>
      <c r="AI90" s="1325"/>
      <c r="AJ90" s="1325"/>
      <c r="AK90" s="1325"/>
      <c r="AL90" s="1325"/>
      <c r="AM90" s="1325"/>
      <c r="AN90" s="1325"/>
      <c r="AO90" s="1325"/>
      <c r="AP90" s="1325"/>
      <c r="AQ90" s="1325"/>
      <c r="AR90" s="1325"/>
      <c r="AS90" s="1325"/>
      <c r="AT90" s="1325"/>
      <c r="AU90" s="1325"/>
      <c r="AV90" s="1325"/>
      <c r="AW90" s="1325"/>
      <c r="AX90" s="1325"/>
      <c r="AY90" s="1325"/>
    </row>
    <row r="91" spans="1:51" s="119" customFormat="1" ht="24" customHeight="1">
      <c r="A91" s="42"/>
      <c r="B91" s="1395"/>
      <c r="C91" s="1396"/>
      <c r="D91" s="1396"/>
      <c r="E91" s="1396"/>
      <c r="F91" s="1396"/>
      <c r="G91" s="1396"/>
      <c r="H91" s="1396"/>
      <c r="I91" s="1396"/>
      <c r="J91" s="1396"/>
      <c r="K91" s="1396"/>
      <c r="L91" s="1396"/>
      <c r="M91" s="1396"/>
      <c r="N91" s="1396"/>
      <c r="O91" s="1396"/>
      <c r="P91" s="1396"/>
      <c r="Q91" s="1396"/>
      <c r="R91" s="1396"/>
      <c r="S91" s="1396"/>
      <c r="T91" s="1396"/>
      <c r="U91" s="1396"/>
      <c r="V91" s="1396"/>
      <c r="W91" s="1396"/>
      <c r="X91" s="1396"/>
      <c r="Y91" s="1396"/>
      <c r="Z91" s="1396"/>
      <c r="AA91" s="1396"/>
      <c r="AB91" s="1396"/>
      <c r="AC91" s="1396"/>
      <c r="AD91" s="1396"/>
      <c r="AE91" s="1397"/>
      <c r="AF91" s="195"/>
      <c r="AG91" s="1323">
        <f t="shared" ref="AG91:AG97" si="2">IF(B91="",0,1)</f>
        <v>0</v>
      </c>
      <c r="AH91" s="1325"/>
      <c r="AI91" s="1325"/>
      <c r="AJ91" s="1325"/>
      <c r="AK91" s="1325"/>
      <c r="AL91" s="1325"/>
      <c r="AM91" s="1325"/>
      <c r="AN91" s="1325"/>
      <c r="AO91" s="1325"/>
      <c r="AP91" s="1325"/>
      <c r="AQ91" s="1325"/>
      <c r="AR91" s="1325"/>
      <c r="AS91" s="1325"/>
      <c r="AT91" s="1325"/>
      <c r="AU91" s="1325"/>
      <c r="AV91" s="1325"/>
      <c r="AW91" s="1325"/>
      <c r="AX91" s="1325"/>
      <c r="AY91" s="1325"/>
    </row>
    <row r="92" spans="1:51" s="119" customFormat="1" ht="24" customHeight="1">
      <c r="A92" s="42"/>
      <c r="B92" s="1395"/>
      <c r="C92" s="1396"/>
      <c r="D92" s="1396"/>
      <c r="E92" s="1396"/>
      <c r="F92" s="1396"/>
      <c r="G92" s="1396"/>
      <c r="H92" s="1396"/>
      <c r="I92" s="1396"/>
      <c r="J92" s="1396"/>
      <c r="K92" s="1396"/>
      <c r="L92" s="1396"/>
      <c r="M92" s="1396"/>
      <c r="N92" s="1396"/>
      <c r="O92" s="1396"/>
      <c r="P92" s="1396"/>
      <c r="Q92" s="1396"/>
      <c r="R92" s="1396"/>
      <c r="S92" s="1396"/>
      <c r="T92" s="1396"/>
      <c r="U92" s="1396"/>
      <c r="V92" s="1396"/>
      <c r="W92" s="1396"/>
      <c r="X92" s="1396"/>
      <c r="Y92" s="1396"/>
      <c r="Z92" s="1396"/>
      <c r="AA92" s="1396"/>
      <c r="AB92" s="1396"/>
      <c r="AC92" s="1396"/>
      <c r="AD92" s="1396"/>
      <c r="AE92" s="1397"/>
      <c r="AF92" s="195"/>
      <c r="AG92" s="1323">
        <f t="shared" si="2"/>
        <v>0</v>
      </c>
      <c r="AH92" s="1325"/>
      <c r="AI92" s="1325"/>
      <c r="AJ92" s="1325"/>
      <c r="AK92" s="1325"/>
      <c r="AL92" s="1325"/>
      <c r="AM92" s="1325"/>
      <c r="AN92" s="1325"/>
      <c r="AO92" s="1325"/>
      <c r="AP92" s="1325"/>
      <c r="AQ92" s="1325"/>
      <c r="AR92" s="1325"/>
      <c r="AS92" s="1325"/>
      <c r="AT92" s="1325"/>
      <c r="AU92" s="1325"/>
      <c r="AV92" s="1325"/>
      <c r="AW92" s="1325"/>
      <c r="AX92" s="1325"/>
      <c r="AY92" s="1325"/>
    </row>
    <row r="93" spans="1:51" s="119" customFormat="1" ht="24" customHeight="1">
      <c r="A93" s="42"/>
      <c r="B93" s="1395"/>
      <c r="C93" s="1396"/>
      <c r="D93" s="1396"/>
      <c r="E93" s="1396"/>
      <c r="F93" s="1396"/>
      <c r="G93" s="1396"/>
      <c r="H93" s="1396"/>
      <c r="I93" s="1396"/>
      <c r="J93" s="1396"/>
      <c r="K93" s="1396"/>
      <c r="L93" s="1396"/>
      <c r="M93" s="1396"/>
      <c r="N93" s="1396"/>
      <c r="O93" s="1396"/>
      <c r="P93" s="1396"/>
      <c r="Q93" s="1396"/>
      <c r="R93" s="1396"/>
      <c r="S93" s="1396"/>
      <c r="T93" s="1396"/>
      <c r="U93" s="1396"/>
      <c r="V93" s="1396"/>
      <c r="W93" s="1396"/>
      <c r="X93" s="1396"/>
      <c r="Y93" s="1396"/>
      <c r="Z93" s="1396"/>
      <c r="AA93" s="1396"/>
      <c r="AB93" s="1396"/>
      <c r="AC93" s="1396"/>
      <c r="AD93" s="1396"/>
      <c r="AE93" s="1397"/>
      <c r="AF93" s="195"/>
      <c r="AG93" s="1323">
        <f t="shared" si="2"/>
        <v>0</v>
      </c>
      <c r="AH93" s="1325"/>
      <c r="AI93" s="1325"/>
      <c r="AJ93" s="1325"/>
      <c r="AK93" s="1325"/>
      <c r="AL93" s="1325"/>
      <c r="AM93" s="1325"/>
      <c r="AN93" s="1325"/>
      <c r="AO93" s="1325"/>
      <c r="AP93" s="1325"/>
      <c r="AQ93" s="1325"/>
      <c r="AR93" s="1325"/>
      <c r="AS93" s="1325"/>
      <c r="AT93" s="1325"/>
      <c r="AU93" s="1325"/>
      <c r="AV93" s="1325"/>
      <c r="AW93" s="1325"/>
      <c r="AX93" s="1325"/>
      <c r="AY93" s="1325"/>
    </row>
    <row r="94" spans="1:51" s="119" customFormat="1" ht="24" customHeight="1">
      <c r="A94" s="42"/>
      <c r="B94" s="1395"/>
      <c r="C94" s="1577"/>
      <c r="D94" s="1577"/>
      <c r="E94" s="1577"/>
      <c r="F94" s="1577"/>
      <c r="G94" s="1577"/>
      <c r="H94" s="1577"/>
      <c r="I94" s="1577"/>
      <c r="J94" s="1577"/>
      <c r="K94" s="1577"/>
      <c r="L94" s="1577"/>
      <c r="M94" s="1577"/>
      <c r="N94" s="1577"/>
      <c r="O94" s="1577"/>
      <c r="P94" s="1577"/>
      <c r="Q94" s="1577"/>
      <c r="R94" s="1577"/>
      <c r="S94" s="1577"/>
      <c r="T94" s="1577"/>
      <c r="U94" s="1577"/>
      <c r="V94" s="1577"/>
      <c r="W94" s="1577"/>
      <c r="X94" s="1577"/>
      <c r="Y94" s="1577"/>
      <c r="Z94" s="1577"/>
      <c r="AA94" s="1577"/>
      <c r="AB94" s="1577"/>
      <c r="AC94" s="1577"/>
      <c r="AD94" s="1577"/>
      <c r="AE94" s="1578"/>
      <c r="AF94" s="195"/>
      <c r="AG94" s="1323">
        <f t="shared" si="2"/>
        <v>0</v>
      </c>
      <c r="AH94" s="1325"/>
      <c r="AI94" s="1325"/>
      <c r="AJ94" s="1325"/>
      <c r="AK94" s="1325"/>
      <c r="AL94" s="1325"/>
      <c r="AM94" s="1325"/>
      <c r="AN94" s="1325"/>
      <c r="AO94" s="1325"/>
      <c r="AP94" s="1325"/>
      <c r="AQ94" s="1325"/>
      <c r="AR94" s="1325"/>
      <c r="AS94" s="1325"/>
      <c r="AT94" s="1325"/>
      <c r="AU94" s="1325"/>
      <c r="AV94" s="1325"/>
      <c r="AW94" s="1325"/>
      <c r="AX94" s="1325"/>
      <c r="AY94" s="1325"/>
    </row>
    <row r="95" spans="1:51" s="119" customFormat="1" ht="24" customHeight="1">
      <c r="A95" s="42"/>
      <c r="B95" s="1395"/>
      <c r="C95" s="1396"/>
      <c r="D95" s="1396"/>
      <c r="E95" s="1396"/>
      <c r="F95" s="1396"/>
      <c r="G95" s="1396"/>
      <c r="H95" s="1396"/>
      <c r="I95" s="1396"/>
      <c r="J95" s="1396"/>
      <c r="K95" s="1396"/>
      <c r="L95" s="1396"/>
      <c r="M95" s="1396"/>
      <c r="N95" s="1396"/>
      <c r="O95" s="1396"/>
      <c r="P95" s="1396"/>
      <c r="Q95" s="1396"/>
      <c r="R95" s="1396"/>
      <c r="S95" s="1396"/>
      <c r="T95" s="1396"/>
      <c r="U95" s="1396"/>
      <c r="V95" s="1396"/>
      <c r="W95" s="1396"/>
      <c r="X95" s="1396"/>
      <c r="Y95" s="1396"/>
      <c r="Z95" s="1396"/>
      <c r="AA95" s="1396"/>
      <c r="AB95" s="1396"/>
      <c r="AC95" s="1396"/>
      <c r="AD95" s="1396"/>
      <c r="AE95" s="1397"/>
      <c r="AF95" s="195"/>
      <c r="AG95" s="1323">
        <f t="shared" si="2"/>
        <v>0</v>
      </c>
      <c r="AH95" s="1325"/>
      <c r="AI95" s="1325"/>
      <c r="AJ95" s="1325"/>
      <c r="AK95" s="1325"/>
      <c r="AL95" s="1325"/>
      <c r="AM95" s="1325"/>
      <c r="AN95" s="1325"/>
      <c r="AO95" s="1325"/>
      <c r="AP95" s="1325"/>
      <c r="AQ95" s="1325"/>
      <c r="AR95" s="1325"/>
      <c r="AS95" s="1325"/>
      <c r="AT95" s="1325"/>
      <c r="AU95" s="1325"/>
      <c r="AV95" s="1325"/>
      <c r="AW95" s="1325"/>
      <c r="AX95" s="1325"/>
      <c r="AY95" s="1325"/>
    </row>
    <row r="96" spans="1:51" s="119" customFormat="1" ht="24" customHeight="1">
      <c r="A96" s="42"/>
      <c r="B96" s="1395"/>
      <c r="C96" s="1396"/>
      <c r="D96" s="1396"/>
      <c r="E96" s="1396"/>
      <c r="F96" s="1396"/>
      <c r="G96" s="1396"/>
      <c r="H96" s="1396"/>
      <c r="I96" s="1396"/>
      <c r="J96" s="1396"/>
      <c r="K96" s="1396"/>
      <c r="L96" s="1396"/>
      <c r="M96" s="1396"/>
      <c r="N96" s="1396"/>
      <c r="O96" s="1396"/>
      <c r="P96" s="1396"/>
      <c r="Q96" s="1396"/>
      <c r="R96" s="1396"/>
      <c r="S96" s="1396"/>
      <c r="T96" s="1396"/>
      <c r="U96" s="1396"/>
      <c r="V96" s="1396"/>
      <c r="W96" s="1396"/>
      <c r="X96" s="1396"/>
      <c r="Y96" s="1396"/>
      <c r="Z96" s="1396"/>
      <c r="AA96" s="1396"/>
      <c r="AB96" s="1396"/>
      <c r="AC96" s="1396"/>
      <c r="AD96" s="1396"/>
      <c r="AE96" s="1397"/>
      <c r="AF96" s="195"/>
      <c r="AG96" s="1323">
        <f t="shared" si="2"/>
        <v>0</v>
      </c>
      <c r="AH96" s="1325"/>
      <c r="AI96" s="1325"/>
      <c r="AJ96" s="1325"/>
      <c r="AK96" s="1325"/>
      <c r="AL96" s="1325"/>
      <c r="AM96" s="1325"/>
      <c r="AN96" s="1325"/>
      <c r="AO96" s="1325"/>
      <c r="AP96" s="1325"/>
      <c r="AQ96" s="1325"/>
      <c r="AR96" s="1325"/>
      <c r="AS96" s="1325"/>
      <c r="AT96" s="1325"/>
      <c r="AU96" s="1325"/>
      <c r="AV96" s="1325"/>
      <c r="AW96" s="1325"/>
      <c r="AX96" s="1325"/>
      <c r="AY96" s="1325"/>
    </row>
    <row r="97" spans="1:51" s="119" customFormat="1" ht="24" customHeight="1" thickBot="1">
      <c r="A97" s="42"/>
      <c r="B97" s="1392"/>
      <c r="C97" s="1393"/>
      <c r="D97" s="1393"/>
      <c r="E97" s="1393"/>
      <c r="F97" s="1393"/>
      <c r="G97" s="1393"/>
      <c r="H97" s="1393"/>
      <c r="I97" s="1393"/>
      <c r="J97" s="1393"/>
      <c r="K97" s="1393"/>
      <c r="L97" s="1393"/>
      <c r="M97" s="1393"/>
      <c r="N97" s="1393"/>
      <c r="O97" s="1393"/>
      <c r="P97" s="1393"/>
      <c r="Q97" s="1393"/>
      <c r="R97" s="1393"/>
      <c r="S97" s="1393"/>
      <c r="T97" s="1393"/>
      <c r="U97" s="1393"/>
      <c r="V97" s="1393"/>
      <c r="W97" s="1393"/>
      <c r="X97" s="1393"/>
      <c r="Y97" s="1393"/>
      <c r="Z97" s="1393"/>
      <c r="AA97" s="1393"/>
      <c r="AB97" s="1393"/>
      <c r="AC97" s="1393"/>
      <c r="AD97" s="1393"/>
      <c r="AE97" s="1394"/>
      <c r="AF97" s="195"/>
      <c r="AG97" s="1323">
        <f t="shared" si="2"/>
        <v>0</v>
      </c>
      <c r="AH97" s="1325"/>
      <c r="AI97" s="1325"/>
      <c r="AJ97" s="1325"/>
      <c r="AK97" s="1325"/>
      <c r="AL97" s="1325"/>
      <c r="AM97" s="1325"/>
      <c r="AN97" s="1325"/>
      <c r="AO97" s="1325"/>
      <c r="AP97" s="1325"/>
      <c r="AQ97" s="1325"/>
      <c r="AR97" s="1325"/>
      <c r="AS97" s="1325"/>
      <c r="AT97" s="1325"/>
      <c r="AU97" s="1325"/>
      <c r="AV97" s="1325"/>
      <c r="AW97" s="1325"/>
      <c r="AX97" s="1325"/>
      <c r="AY97" s="1325"/>
    </row>
    <row r="98" spans="1:51" s="119" customFormat="1" ht="24" hidden="1" customHeight="1" thickBot="1">
      <c r="A98" s="42"/>
      <c r="B98" s="1616"/>
      <c r="C98" s="1617"/>
      <c r="D98" s="1617"/>
      <c r="E98" s="1617"/>
      <c r="F98" s="1617"/>
      <c r="G98" s="1617"/>
      <c r="H98" s="1617"/>
      <c r="I98" s="1617"/>
      <c r="J98" s="1617"/>
      <c r="K98" s="1617"/>
      <c r="L98" s="1617"/>
      <c r="M98" s="1617"/>
      <c r="N98" s="1617"/>
      <c r="O98" s="1617"/>
      <c r="P98" s="1617"/>
      <c r="Q98" s="1617"/>
      <c r="R98" s="1617"/>
      <c r="S98" s="1617"/>
      <c r="T98" s="1617"/>
      <c r="U98" s="1617"/>
      <c r="V98" s="1617"/>
      <c r="W98" s="1617"/>
      <c r="X98" s="1617"/>
      <c r="Y98" s="1617"/>
      <c r="Z98" s="1617"/>
      <c r="AA98" s="1617"/>
      <c r="AB98" s="1617"/>
      <c r="AC98" s="1617"/>
      <c r="AD98" s="1617"/>
      <c r="AE98" s="1618"/>
      <c r="AF98" s="195"/>
      <c r="AG98" s="1325"/>
      <c r="AH98" s="1325"/>
      <c r="AI98" s="1325"/>
      <c r="AJ98" s="1325"/>
      <c r="AK98" s="1325"/>
      <c r="AL98" s="1325"/>
      <c r="AM98" s="1325"/>
      <c r="AN98" s="1325"/>
      <c r="AO98" s="1325"/>
      <c r="AP98" s="1325"/>
      <c r="AQ98" s="1325"/>
      <c r="AR98" s="1325"/>
      <c r="AS98" s="1325"/>
      <c r="AT98" s="1325"/>
      <c r="AU98" s="1325"/>
      <c r="AV98" s="1325"/>
      <c r="AW98" s="1325"/>
      <c r="AX98" s="1325"/>
      <c r="AY98" s="1325"/>
    </row>
    <row r="99" spans="1:51" s="32" customFormat="1" ht="9.75" customHeight="1" thickBot="1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194"/>
      <c r="AG99" s="1333"/>
      <c r="AH99" s="1333"/>
      <c r="AI99" s="1333"/>
      <c r="AJ99" s="1333"/>
      <c r="AK99" s="1333"/>
      <c r="AL99" s="1333"/>
      <c r="AM99" s="1333"/>
      <c r="AN99" s="1333"/>
      <c r="AO99" s="1333"/>
      <c r="AP99" s="1333"/>
      <c r="AQ99" s="1333"/>
      <c r="AR99" s="1333"/>
      <c r="AS99" s="1333"/>
      <c r="AT99" s="1333"/>
      <c r="AU99" s="1333"/>
      <c r="AV99" s="1333"/>
      <c r="AW99" s="1333"/>
      <c r="AX99" s="1333"/>
      <c r="AY99" s="1333"/>
    </row>
    <row r="100" spans="1:51" s="191" customFormat="1" ht="26.25" customHeight="1" thickTop="1" thickBot="1">
      <c r="A100" s="148" t="s">
        <v>1066</v>
      </c>
      <c r="B100" s="146"/>
      <c r="C100" s="146"/>
      <c r="D100" s="80"/>
      <c r="E100" s="80"/>
      <c r="F100" s="79"/>
      <c r="G100" s="79"/>
      <c r="H100" s="80"/>
      <c r="I100" s="80"/>
      <c r="J100" s="79"/>
      <c r="K100" s="79"/>
      <c r="L100" s="80"/>
      <c r="M100" s="80"/>
      <c r="N100" s="79"/>
      <c r="O100" s="79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1"/>
      <c r="AG100" s="1334"/>
      <c r="AH100" s="1334"/>
      <c r="AI100" s="1334"/>
      <c r="AJ100" s="1334"/>
      <c r="AK100" s="1334"/>
      <c r="AL100" s="1334"/>
      <c r="AM100" s="1334"/>
      <c r="AN100" s="1334"/>
      <c r="AO100" s="1334"/>
      <c r="AP100" s="1334"/>
      <c r="AQ100" s="1334"/>
      <c r="AR100" s="1334"/>
      <c r="AS100" s="1334"/>
      <c r="AT100" s="1334"/>
      <c r="AU100" s="1334"/>
      <c r="AV100" s="1334"/>
      <c r="AW100" s="1334"/>
      <c r="AX100" s="1334"/>
      <c r="AY100" s="1334"/>
    </row>
    <row r="101" spans="1:51" s="191" customFormat="1" ht="31.5" customHeight="1">
      <c r="A101" s="82"/>
      <c r="B101" s="199" t="s">
        <v>922</v>
      </c>
      <c r="C101" s="1613" t="s">
        <v>2526</v>
      </c>
      <c r="D101" s="1614"/>
      <c r="E101" s="1614"/>
      <c r="F101" s="1614"/>
      <c r="G101" s="1614"/>
      <c r="H101" s="1614"/>
      <c r="I101" s="1614"/>
      <c r="J101" s="1614"/>
      <c r="K101" s="1614"/>
      <c r="L101" s="1614"/>
      <c r="M101" s="1614"/>
      <c r="N101" s="1614"/>
      <c r="O101" s="1614"/>
      <c r="P101" s="1614"/>
      <c r="Q101" s="1614"/>
      <c r="R101" s="1614"/>
      <c r="S101" s="1614"/>
      <c r="T101" s="1614"/>
      <c r="U101" s="1614"/>
      <c r="V101" s="1614"/>
      <c r="W101" s="1614"/>
      <c r="X101" s="1614"/>
      <c r="Y101" s="1614"/>
      <c r="Z101" s="1614"/>
      <c r="AA101" s="1614"/>
      <c r="AB101" s="1614"/>
      <c r="AC101" s="1614"/>
      <c r="AD101" s="1614"/>
      <c r="AE101" s="1615"/>
      <c r="AF101" s="83"/>
      <c r="AG101" s="1334"/>
      <c r="AH101" s="1334"/>
      <c r="AI101" s="1334"/>
      <c r="AJ101" s="1334"/>
      <c r="AK101" s="1334"/>
      <c r="AL101" s="1334"/>
      <c r="AM101" s="1334"/>
      <c r="AN101" s="1334"/>
      <c r="AO101" s="1334"/>
      <c r="AP101" s="1334"/>
      <c r="AQ101" s="1334"/>
      <c r="AR101" s="1334"/>
      <c r="AS101" s="1334"/>
      <c r="AT101" s="1334"/>
      <c r="AU101" s="1334"/>
      <c r="AV101" s="1334"/>
      <c r="AW101" s="1334"/>
      <c r="AX101" s="1334"/>
      <c r="AY101" s="1334"/>
    </row>
    <row r="102" spans="1:51" s="61" customFormat="1" ht="42" customHeight="1">
      <c r="A102" s="82"/>
      <c r="B102" s="197" t="s">
        <v>923</v>
      </c>
      <c r="C102" s="1599" t="s">
        <v>2527</v>
      </c>
      <c r="D102" s="1599"/>
      <c r="E102" s="1599"/>
      <c r="F102" s="1599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599"/>
      <c r="R102" s="1599"/>
      <c r="S102" s="1599"/>
      <c r="T102" s="1599"/>
      <c r="U102" s="1599"/>
      <c r="V102" s="1599"/>
      <c r="W102" s="1599"/>
      <c r="X102" s="1599"/>
      <c r="Y102" s="1599"/>
      <c r="Z102" s="1599"/>
      <c r="AA102" s="1599"/>
      <c r="AB102" s="1599"/>
      <c r="AC102" s="1599"/>
      <c r="AD102" s="1599"/>
      <c r="AE102" s="1600"/>
      <c r="AF102" s="83"/>
      <c r="AG102" s="1331"/>
      <c r="AH102" s="1331"/>
      <c r="AI102" s="1331"/>
      <c r="AJ102" s="1331"/>
      <c r="AK102" s="1331"/>
      <c r="AL102" s="1331"/>
      <c r="AM102" s="1331"/>
      <c r="AN102" s="1331"/>
      <c r="AO102" s="1331"/>
      <c r="AP102" s="1331"/>
      <c r="AQ102" s="1331"/>
      <c r="AR102" s="1331"/>
      <c r="AS102" s="1331"/>
      <c r="AT102" s="1331"/>
      <c r="AU102" s="1331"/>
      <c r="AV102" s="1331"/>
      <c r="AW102" s="1331"/>
      <c r="AX102" s="1331"/>
      <c r="AY102" s="1331"/>
    </row>
    <row r="103" spans="1:51" s="193" customFormat="1" ht="19.5" customHeight="1">
      <c r="A103" s="82"/>
      <c r="B103" s="126" t="s">
        <v>1264</v>
      </c>
      <c r="C103" s="1599" t="s">
        <v>2528</v>
      </c>
      <c r="D103" s="1603"/>
      <c r="E103" s="1603"/>
      <c r="F103" s="1603"/>
      <c r="G103" s="1603"/>
      <c r="H103" s="1603"/>
      <c r="I103" s="1603"/>
      <c r="J103" s="1603"/>
      <c r="K103" s="1603"/>
      <c r="L103" s="1603"/>
      <c r="M103" s="1603"/>
      <c r="N103" s="1603"/>
      <c r="O103" s="1603"/>
      <c r="P103" s="1603"/>
      <c r="Q103" s="1603"/>
      <c r="R103" s="1603"/>
      <c r="S103" s="1603"/>
      <c r="T103" s="1603"/>
      <c r="U103" s="1603"/>
      <c r="V103" s="1603"/>
      <c r="W103" s="1603"/>
      <c r="X103" s="1603"/>
      <c r="Y103" s="1603"/>
      <c r="Z103" s="1603"/>
      <c r="AA103" s="1603"/>
      <c r="AB103" s="1603"/>
      <c r="AC103" s="1603"/>
      <c r="AD103" s="1603"/>
      <c r="AE103" s="1604"/>
      <c r="AF103" s="83"/>
      <c r="AG103" s="1332"/>
      <c r="AH103" s="1332"/>
      <c r="AI103" s="1332"/>
      <c r="AJ103" s="1332"/>
      <c r="AK103" s="1332"/>
      <c r="AL103" s="1332"/>
      <c r="AM103" s="1332"/>
      <c r="AN103" s="1332"/>
      <c r="AO103" s="1332"/>
      <c r="AP103" s="1332"/>
      <c r="AQ103" s="1332"/>
      <c r="AR103" s="1332"/>
      <c r="AS103" s="1332"/>
      <c r="AT103" s="1332"/>
      <c r="AU103" s="1332"/>
      <c r="AV103" s="1332"/>
      <c r="AW103" s="1332"/>
      <c r="AX103" s="1332"/>
      <c r="AY103" s="1332"/>
    </row>
    <row r="104" spans="1:51" s="61" customFormat="1" ht="31.5" customHeight="1">
      <c r="A104" s="82"/>
      <c r="B104" s="126" t="s">
        <v>1265</v>
      </c>
      <c r="C104" s="1605" t="s">
        <v>2529</v>
      </c>
      <c r="D104" s="1603"/>
      <c r="E104" s="1603"/>
      <c r="F104" s="1603"/>
      <c r="G104" s="1603"/>
      <c r="H104" s="1603"/>
      <c r="I104" s="1603"/>
      <c r="J104" s="1603"/>
      <c r="K104" s="1603"/>
      <c r="L104" s="1603"/>
      <c r="M104" s="1603"/>
      <c r="N104" s="1603"/>
      <c r="O104" s="1603"/>
      <c r="P104" s="1603"/>
      <c r="Q104" s="1603"/>
      <c r="R104" s="1603"/>
      <c r="S104" s="1603"/>
      <c r="T104" s="1603"/>
      <c r="U104" s="1603"/>
      <c r="V104" s="1603"/>
      <c r="W104" s="1603"/>
      <c r="X104" s="1603"/>
      <c r="Y104" s="1603"/>
      <c r="Z104" s="1603"/>
      <c r="AA104" s="1603"/>
      <c r="AB104" s="1603"/>
      <c r="AC104" s="1603"/>
      <c r="AD104" s="1603"/>
      <c r="AE104" s="1604"/>
      <c r="AF104" s="83"/>
      <c r="AG104" s="1331"/>
      <c r="AH104" s="1331"/>
      <c r="AI104" s="1331"/>
      <c r="AJ104" s="1331"/>
      <c r="AK104" s="1331"/>
      <c r="AL104" s="1331"/>
      <c r="AM104" s="1331"/>
      <c r="AN104" s="1331"/>
      <c r="AO104" s="1331"/>
      <c r="AP104" s="1331"/>
      <c r="AQ104" s="1331"/>
      <c r="AR104" s="1331"/>
      <c r="AS104" s="1331"/>
      <c r="AT104" s="1331"/>
      <c r="AU104" s="1331"/>
      <c r="AV104" s="1331"/>
      <c r="AW104" s="1331"/>
      <c r="AX104" s="1331"/>
      <c r="AY104" s="1331"/>
    </row>
    <row r="105" spans="1:51" s="61" customFormat="1" ht="45.75" customHeight="1">
      <c r="A105" s="82"/>
      <c r="B105" s="169" t="s">
        <v>131</v>
      </c>
      <c r="C105" s="1606" t="s">
        <v>2525</v>
      </c>
      <c r="D105" s="1607"/>
      <c r="E105" s="1607"/>
      <c r="F105" s="1607"/>
      <c r="G105" s="1607"/>
      <c r="H105" s="1607"/>
      <c r="I105" s="1607"/>
      <c r="J105" s="1607"/>
      <c r="K105" s="1607"/>
      <c r="L105" s="1607"/>
      <c r="M105" s="1607"/>
      <c r="N105" s="1607"/>
      <c r="O105" s="1607"/>
      <c r="P105" s="1607"/>
      <c r="Q105" s="1607"/>
      <c r="R105" s="1607"/>
      <c r="S105" s="1607"/>
      <c r="T105" s="1607"/>
      <c r="U105" s="1607"/>
      <c r="V105" s="1607"/>
      <c r="W105" s="1607"/>
      <c r="X105" s="1607"/>
      <c r="Y105" s="1607"/>
      <c r="Z105" s="1607"/>
      <c r="AA105" s="1607"/>
      <c r="AB105" s="1607"/>
      <c r="AC105" s="1607"/>
      <c r="AD105" s="1607"/>
      <c r="AE105" s="1608"/>
      <c r="AF105" s="83"/>
      <c r="AG105" s="1331"/>
      <c r="AH105" s="1331"/>
      <c r="AI105" s="1331"/>
      <c r="AJ105" s="1331"/>
      <c r="AK105" s="1331"/>
      <c r="AL105" s="1331"/>
      <c r="AM105" s="1331"/>
      <c r="AN105" s="1331"/>
      <c r="AO105" s="1331"/>
      <c r="AP105" s="1331"/>
      <c r="AQ105" s="1331"/>
      <c r="AR105" s="1331"/>
      <c r="AS105" s="1331"/>
      <c r="AT105" s="1331"/>
      <c r="AU105" s="1331"/>
      <c r="AV105" s="1331"/>
      <c r="AW105" s="1331"/>
      <c r="AX105" s="1331"/>
      <c r="AY105" s="1331"/>
    </row>
    <row r="106" spans="1:51" s="193" customFormat="1" ht="31.5" customHeight="1">
      <c r="A106" s="120"/>
      <c r="B106" s="127" t="s">
        <v>1292</v>
      </c>
      <c r="C106" s="1605" t="s">
        <v>2337</v>
      </c>
      <c r="D106" s="1609"/>
      <c r="E106" s="1609"/>
      <c r="F106" s="1609"/>
      <c r="G106" s="1609"/>
      <c r="H106" s="1609"/>
      <c r="I106" s="1609"/>
      <c r="J106" s="1609"/>
      <c r="K106" s="1609"/>
      <c r="L106" s="1609"/>
      <c r="M106" s="1609"/>
      <c r="N106" s="1609"/>
      <c r="O106" s="1609"/>
      <c r="P106" s="1609"/>
      <c r="Q106" s="1609"/>
      <c r="R106" s="1609"/>
      <c r="S106" s="1609"/>
      <c r="T106" s="1609"/>
      <c r="U106" s="1609"/>
      <c r="V106" s="1609"/>
      <c r="W106" s="1609"/>
      <c r="X106" s="1609"/>
      <c r="Y106" s="1609"/>
      <c r="Z106" s="1609"/>
      <c r="AA106" s="1609"/>
      <c r="AB106" s="1609"/>
      <c r="AC106" s="1609"/>
      <c r="AD106" s="1609"/>
      <c r="AE106" s="1610"/>
      <c r="AF106" s="121"/>
      <c r="AG106" s="1332"/>
      <c r="AH106" s="1332"/>
      <c r="AI106" s="1332"/>
      <c r="AJ106" s="1332"/>
      <c r="AK106" s="1332"/>
      <c r="AL106" s="1332"/>
      <c r="AM106" s="1332"/>
      <c r="AN106" s="1332"/>
      <c r="AO106" s="1332"/>
      <c r="AP106" s="1332"/>
      <c r="AQ106" s="1332"/>
      <c r="AR106" s="1332"/>
      <c r="AS106" s="1332"/>
      <c r="AT106" s="1332"/>
      <c r="AU106" s="1332"/>
      <c r="AV106" s="1332"/>
      <c r="AW106" s="1332"/>
      <c r="AX106" s="1332"/>
      <c r="AY106" s="1332"/>
    </row>
    <row r="107" spans="1:51" s="193" customFormat="1" ht="17.25" customHeight="1">
      <c r="A107" s="120"/>
      <c r="B107" s="878" t="s">
        <v>1293</v>
      </c>
      <c r="C107" s="1611" t="s">
        <v>518</v>
      </c>
      <c r="D107" s="1611"/>
      <c r="E107" s="1611"/>
      <c r="F107" s="1611"/>
      <c r="G107" s="1611"/>
      <c r="H107" s="1611"/>
      <c r="I107" s="1611"/>
      <c r="J107" s="1611"/>
      <c r="K107" s="1611"/>
      <c r="L107" s="1611"/>
      <c r="M107" s="1611"/>
      <c r="N107" s="1611"/>
      <c r="O107" s="1611"/>
      <c r="P107" s="1611"/>
      <c r="Q107" s="1611"/>
      <c r="R107" s="1611"/>
      <c r="S107" s="1611"/>
      <c r="T107" s="1611"/>
      <c r="U107" s="1611"/>
      <c r="V107" s="1611"/>
      <c r="W107" s="1611"/>
      <c r="X107" s="1611"/>
      <c r="Y107" s="1611"/>
      <c r="Z107" s="1611"/>
      <c r="AA107" s="1611"/>
      <c r="AB107" s="1611"/>
      <c r="AC107" s="1611"/>
      <c r="AD107" s="1611"/>
      <c r="AE107" s="1612"/>
      <c r="AF107" s="121"/>
      <c r="AG107" s="1332"/>
      <c r="AH107" s="1332"/>
      <c r="AI107" s="1332"/>
      <c r="AJ107" s="1332"/>
      <c r="AK107" s="1332"/>
      <c r="AL107" s="1332"/>
      <c r="AM107" s="1332"/>
      <c r="AN107" s="1332"/>
      <c r="AO107" s="1332"/>
      <c r="AP107" s="1332"/>
      <c r="AQ107" s="1332"/>
      <c r="AR107" s="1332"/>
      <c r="AS107" s="1332"/>
      <c r="AT107" s="1332"/>
      <c r="AU107" s="1332"/>
      <c r="AV107" s="1332"/>
      <c r="AW107" s="1332"/>
      <c r="AX107" s="1332"/>
      <c r="AY107" s="1332"/>
    </row>
    <row r="108" spans="1:51" s="193" customFormat="1" ht="42" customHeight="1">
      <c r="A108" s="120"/>
      <c r="B108" s="127" t="s">
        <v>1291</v>
      </c>
      <c r="C108" s="1599" t="s">
        <v>2524</v>
      </c>
      <c r="D108" s="1599"/>
      <c r="E108" s="1599"/>
      <c r="F108" s="1599"/>
      <c r="G108" s="1599"/>
      <c r="H108" s="1599"/>
      <c r="I108" s="1599"/>
      <c r="J108" s="1599"/>
      <c r="K108" s="1599"/>
      <c r="L108" s="1599"/>
      <c r="M108" s="1599"/>
      <c r="N108" s="1599"/>
      <c r="O108" s="1599"/>
      <c r="P108" s="1599"/>
      <c r="Q108" s="1599"/>
      <c r="R108" s="1599"/>
      <c r="S108" s="1599"/>
      <c r="T108" s="1599"/>
      <c r="U108" s="1599"/>
      <c r="V108" s="1599"/>
      <c r="W108" s="1599"/>
      <c r="X108" s="1599"/>
      <c r="Y108" s="1599"/>
      <c r="Z108" s="1599"/>
      <c r="AA108" s="1599"/>
      <c r="AB108" s="1599"/>
      <c r="AC108" s="1599"/>
      <c r="AD108" s="1599"/>
      <c r="AE108" s="1600"/>
      <c r="AF108" s="121"/>
      <c r="AG108" s="1332"/>
      <c r="AH108" s="1332"/>
      <c r="AI108" s="1332"/>
      <c r="AJ108" s="1332"/>
      <c r="AK108" s="1332"/>
      <c r="AL108" s="1332"/>
      <c r="AM108" s="1332"/>
      <c r="AN108" s="1332"/>
      <c r="AO108" s="1332"/>
      <c r="AP108" s="1332"/>
      <c r="AQ108" s="1332"/>
      <c r="AR108" s="1332"/>
      <c r="AS108" s="1332"/>
      <c r="AT108" s="1332"/>
      <c r="AU108" s="1332"/>
      <c r="AV108" s="1332"/>
      <c r="AW108" s="1332"/>
      <c r="AX108" s="1332"/>
      <c r="AY108" s="1332"/>
    </row>
    <row r="109" spans="1:51" s="193" customFormat="1" ht="17.25" customHeight="1" thickBot="1">
      <c r="A109" s="120"/>
      <c r="B109" s="877" t="s">
        <v>2163</v>
      </c>
      <c r="C109" s="1588" t="s">
        <v>2162</v>
      </c>
      <c r="D109" s="1588"/>
      <c r="E109" s="1588"/>
      <c r="F109" s="1588"/>
      <c r="G109" s="1588"/>
      <c r="H109" s="1588"/>
      <c r="I109" s="1588"/>
      <c r="J109" s="1588"/>
      <c r="K109" s="1588"/>
      <c r="L109" s="1588"/>
      <c r="M109" s="1588"/>
      <c r="N109" s="1588"/>
      <c r="O109" s="1588"/>
      <c r="P109" s="1588"/>
      <c r="Q109" s="1588"/>
      <c r="R109" s="1588"/>
      <c r="S109" s="1588"/>
      <c r="T109" s="1588"/>
      <c r="U109" s="1588"/>
      <c r="V109" s="1588"/>
      <c r="W109" s="1588"/>
      <c r="X109" s="1588"/>
      <c r="Y109" s="1588"/>
      <c r="Z109" s="1588"/>
      <c r="AA109" s="1588"/>
      <c r="AB109" s="1588"/>
      <c r="AC109" s="1588"/>
      <c r="AD109" s="1588"/>
      <c r="AE109" s="1589"/>
      <c r="AF109" s="121"/>
      <c r="AG109" s="1332"/>
      <c r="AH109" s="1332"/>
      <c r="AI109" s="1332"/>
      <c r="AJ109" s="1332"/>
      <c r="AK109" s="1332"/>
      <c r="AL109" s="1332"/>
      <c r="AM109" s="1332"/>
      <c r="AN109" s="1332"/>
      <c r="AO109" s="1332"/>
      <c r="AP109" s="1332"/>
      <c r="AQ109" s="1332"/>
      <c r="AR109" s="1332"/>
      <c r="AS109" s="1332"/>
      <c r="AT109" s="1332"/>
      <c r="AU109" s="1332"/>
      <c r="AV109" s="1332"/>
      <c r="AW109" s="1332"/>
      <c r="AX109" s="1332"/>
      <c r="AY109" s="1332"/>
    </row>
    <row r="110" spans="1:51" s="193" customFormat="1" ht="42.75" customHeight="1">
      <c r="A110" s="120"/>
      <c r="B110" s="1345" t="s">
        <v>2355</v>
      </c>
      <c r="C110" s="1346"/>
      <c r="D110" s="1346"/>
      <c r="E110" s="1346"/>
      <c r="F110" s="1346"/>
      <c r="G110" s="1346"/>
      <c r="H110" s="1346"/>
      <c r="I110" s="1346"/>
      <c r="J110" s="1346"/>
      <c r="K110" s="1346"/>
      <c r="L110" s="1346"/>
      <c r="M110" s="1346"/>
      <c r="N110" s="1346"/>
      <c r="O110" s="1346"/>
      <c r="P110" s="1346"/>
      <c r="Q110" s="1346"/>
      <c r="R110" s="1346"/>
      <c r="S110" s="1346"/>
      <c r="T110" s="1346"/>
      <c r="U110" s="1346"/>
      <c r="V110" s="1346"/>
      <c r="W110" s="1346"/>
      <c r="X110" s="1346"/>
      <c r="Y110" s="1346"/>
      <c r="Z110" s="1346"/>
      <c r="AA110" s="1346"/>
      <c r="AB110" s="1346"/>
      <c r="AC110" s="1346"/>
      <c r="AD110" s="1346"/>
      <c r="AE110" s="1347"/>
      <c r="AF110" s="121"/>
      <c r="AG110" s="1332"/>
      <c r="AH110" s="1332"/>
      <c r="AI110" s="1332"/>
      <c r="AJ110" s="1332"/>
      <c r="AK110" s="1332"/>
      <c r="AL110" s="1332"/>
      <c r="AM110" s="1332"/>
      <c r="AN110" s="1332"/>
      <c r="AO110" s="1332"/>
      <c r="AP110" s="1332"/>
      <c r="AQ110" s="1332"/>
      <c r="AR110" s="1332"/>
      <c r="AS110" s="1332"/>
      <c r="AT110" s="1332"/>
      <c r="AU110" s="1332"/>
      <c r="AV110" s="1332"/>
      <c r="AW110" s="1332"/>
      <c r="AX110" s="1332"/>
      <c r="AY110" s="1332"/>
    </row>
    <row r="111" spans="1:51" s="61" customFormat="1" ht="12.75" customHeight="1" thickBot="1">
      <c r="A111" s="84"/>
      <c r="B111" s="1348"/>
      <c r="C111" s="1349"/>
      <c r="D111" s="1349"/>
      <c r="E111" s="1349"/>
      <c r="F111" s="1349"/>
      <c r="G111" s="1349"/>
      <c r="H111" s="1349"/>
      <c r="I111" s="1349"/>
      <c r="J111" s="1349"/>
      <c r="K111" s="1349"/>
      <c r="L111" s="1349"/>
      <c r="M111" s="1349"/>
      <c r="N111" s="1349"/>
      <c r="O111" s="1349"/>
      <c r="P111" s="1349"/>
      <c r="Q111" s="1349"/>
      <c r="R111" s="1349"/>
      <c r="S111" s="1349"/>
      <c r="T111" s="1349"/>
      <c r="U111" s="1349"/>
      <c r="V111" s="1349"/>
      <c r="W111" s="1349"/>
      <c r="X111" s="1349"/>
      <c r="Y111" s="1349"/>
      <c r="Z111" s="1349"/>
      <c r="AA111" s="1349"/>
      <c r="AB111" s="1349"/>
      <c r="AC111" s="1349"/>
      <c r="AD111" s="1349"/>
      <c r="AE111" s="1350"/>
      <c r="AF111" s="85"/>
      <c r="AG111" s="1331"/>
      <c r="AH111" s="1331"/>
      <c r="AI111" s="1331"/>
      <c r="AJ111" s="1331"/>
      <c r="AK111" s="1331"/>
      <c r="AL111" s="1331"/>
      <c r="AM111" s="1331"/>
      <c r="AN111" s="1331"/>
      <c r="AO111" s="1331"/>
      <c r="AP111" s="1331"/>
      <c r="AQ111" s="1331"/>
      <c r="AR111" s="1331"/>
      <c r="AS111" s="1331"/>
      <c r="AT111" s="1331"/>
      <c r="AU111" s="1331"/>
      <c r="AV111" s="1331"/>
      <c r="AW111" s="1331"/>
      <c r="AX111" s="1331"/>
      <c r="AY111" s="1331"/>
    </row>
    <row r="112" spans="1:51" s="61" customFormat="1" ht="11.25" customHeight="1" thickBot="1">
      <c r="A112" s="122"/>
      <c r="B112" s="1590"/>
      <c r="C112" s="1590"/>
      <c r="D112" s="1590"/>
      <c r="E112" s="1590"/>
      <c r="F112" s="1590"/>
      <c r="G112" s="1590"/>
      <c r="H112" s="1590"/>
      <c r="I112" s="1590"/>
      <c r="J112" s="1590"/>
      <c r="K112" s="1590"/>
      <c r="L112" s="1590"/>
      <c r="M112" s="1590"/>
      <c r="N112" s="1590"/>
      <c r="O112" s="1590"/>
      <c r="P112" s="1590"/>
      <c r="Q112" s="1590"/>
      <c r="R112" s="1590"/>
      <c r="S112" s="1590"/>
      <c r="T112" s="1590"/>
      <c r="U112" s="1590"/>
      <c r="V112" s="1590"/>
      <c r="W112" s="1590"/>
      <c r="X112" s="1590"/>
      <c r="Y112" s="1590"/>
      <c r="Z112" s="1590"/>
      <c r="AA112" s="1590"/>
      <c r="AB112" s="1590"/>
      <c r="AC112" s="1590"/>
      <c r="AD112" s="1590"/>
      <c r="AE112" s="1590"/>
      <c r="AF112" s="124"/>
      <c r="AG112" s="1331"/>
      <c r="AH112" s="1331"/>
      <c r="AI112" s="1331"/>
      <c r="AJ112" s="1331"/>
      <c r="AK112" s="1331"/>
      <c r="AL112" s="1331"/>
      <c r="AM112" s="1331"/>
      <c r="AN112" s="1331"/>
      <c r="AO112" s="1331"/>
      <c r="AP112" s="1331"/>
      <c r="AQ112" s="1331"/>
      <c r="AR112" s="1331"/>
      <c r="AS112" s="1331"/>
      <c r="AT112" s="1331"/>
      <c r="AU112" s="1331"/>
      <c r="AV112" s="1331"/>
      <c r="AW112" s="1331"/>
      <c r="AX112" s="1331"/>
      <c r="AY112" s="1331"/>
    </row>
    <row r="113" spans="1:51" s="2" customFormat="1" ht="24.75" customHeight="1" thickTop="1" thickBot="1">
      <c r="A113" s="71" t="s">
        <v>1171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68"/>
      <c r="AF113" s="56"/>
      <c r="AG113" s="437"/>
      <c r="AH113" s="437"/>
      <c r="AI113" s="437"/>
      <c r="AJ113" s="437"/>
      <c r="AK113" s="437"/>
      <c r="AL113" s="437"/>
      <c r="AM113" s="437"/>
      <c r="AN113" s="437"/>
      <c r="AO113" s="437"/>
      <c r="AP113" s="437"/>
      <c r="AQ113" s="437"/>
      <c r="AR113" s="437"/>
      <c r="AS113" s="437"/>
      <c r="AT113" s="437"/>
      <c r="AU113" s="437"/>
      <c r="AV113" s="437"/>
      <c r="AW113" s="437"/>
      <c r="AX113" s="437"/>
      <c r="AY113" s="437"/>
    </row>
    <row r="114" spans="1:51" s="2" customFormat="1" ht="30" customHeight="1">
      <c r="A114" s="162"/>
      <c r="B114" s="1032" t="s">
        <v>1821</v>
      </c>
      <c r="C114" s="1012"/>
      <c r="D114" s="1420"/>
      <c r="E114" s="1421"/>
      <c r="F114" s="1421"/>
      <c r="G114" s="1421"/>
      <c r="H114" s="1421"/>
      <c r="I114" s="1421"/>
      <c r="J114" s="1421"/>
      <c r="K114" s="1421"/>
      <c r="L114" s="1421"/>
      <c r="M114" s="1421"/>
      <c r="N114" s="1421"/>
      <c r="O114" s="1421"/>
      <c r="P114" s="1422"/>
      <c r="Q114" s="1034" t="s">
        <v>1822</v>
      </c>
      <c r="R114" s="1012"/>
      <c r="S114" s="1012"/>
      <c r="T114" s="1420"/>
      <c r="U114" s="1421"/>
      <c r="V114" s="1421"/>
      <c r="W114" s="1421"/>
      <c r="X114" s="1421"/>
      <c r="Y114" s="1421"/>
      <c r="Z114" s="1421"/>
      <c r="AA114" s="1421"/>
      <c r="AB114" s="1421"/>
      <c r="AC114" s="1421"/>
      <c r="AD114" s="1421"/>
      <c r="AE114" s="1423"/>
      <c r="AF114" s="11"/>
      <c r="AG114" s="1323">
        <f>IF(D114&amp;T114&amp;H115&amp;V115="",0,1)</f>
        <v>0</v>
      </c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437"/>
      <c r="AS114" s="437"/>
      <c r="AT114" s="437"/>
      <c r="AU114" s="437"/>
      <c r="AV114" s="437"/>
      <c r="AW114" s="437"/>
      <c r="AX114" s="437"/>
      <c r="AY114" s="437"/>
    </row>
    <row r="115" spans="1:51" s="2" customFormat="1" ht="30" customHeight="1" thickBot="1">
      <c r="A115" s="162"/>
      <c r="B115" s="1033" t="s">
        <v>1823</v>
      </c>
      <c r="C115" s="1013"/>
      <c r="D115" s="1013"/>
      <c r="E115" s="1013"/>
      <c r="F115" s="1013"/>
      <c r="G115" s="1013"/>
      <c r="H115" s="1424"/>
      <c r="I115" s="1425"/>
      <c r="J115" s="1425"/>
      <c r="K115" s="1425"/>
      <c r="L115" s="1425"/>
      <c r="M115" s="1425"/>
      <c r="N115" s="1425"/>
      <c r="O115" s="1425"/>
      <c r="P115" s="1426"/>
      <c r="Q115" s="1035" t="s">
        <v>2576</v>
      </c>
      <c r="R115" s="1013"/>
      <c r="S115" s="1013"/>
      <c r="T115" s="1013"/>
      <c r="U115" s="1013"/>
      <c r="V115" s="1427"/>
      <c r="W115" s="1425"/>
      <c r="X115" s="1425"/>
      <c r="Y115" s="1425"/>
      <c r="Z115" s="1425"/>
      <c r="AA115" s="1425"/>
      <c r="AB115" s="1425"/>
      <c r="AC115" s="1425"/>
      <c r="AD115" s="1425"/>
      <c r="AE115" s="1428"/>
      <c r="AF115" s="11"/>
      <c r="AG115" s="437"/>
      <c r="AH115" s="437"/>
      <c r="AI115" s="437"/>
      <c r="AJ115" s="437"/>
      <c r="AK115" s="437"/>
      <c r="AL115" s="437"/>
      <c r="AM115" s="437"/>
      <c r="AN115" s="437"/>
      <c r="AO115" s="437"/>
      <c r="AP115" s="437"/>
      <c r="AQ115" s="437"/>
      <c r="AR115" s="437"/>
      <c r="AS115" s="437"/>
      <c r="AT115" s="437"/>
      <c r="AU115" s="437"/>
      <c r="AV115" s="437"/>
      <c r="AW115" s="437"/>
      <c r="AX115" s="437"/>
      <c r="AY115" s="437"/>
    </row>
    <row r="116" spans="1:51" s="2" customFormat="1" ht="11.25" customHeight="1" thickBot="1">
      <c r="A116" s="154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6"/>
      <c r="AF116" s="157"/>
      <c r="AG116" s="437"/>
      <c r="AH116" s="437"/>
      <c r="AI116" s="437"/>
      <c r="AJ116" s="437"/>
      <c r="AK116" s="437"/>
      <c r="AL116" s="437"/>
      <c r="AM116" s="437"/>
      <c r="AN116" s="437"/>
      <c r="AO116" s="437"/>
      <c r="AP116" s="437"/>
      <c r="AQ116" s="437"/>
      <c r="AR116" s="437"/>
      <c r="AS116" s="437"/>
      <c r="AT116" s="437"/>
      <c r="AU116" s="437"/>
      <c r="AV116" s="437"/>
      <c r="AW116" s="437"/>
      <c r="AX116" s="437"/>
      <c r="AY116" s="437"/>
    </row>
    <row r="117" spans="1:51" s="2" customFormat="1" ht="24.75" customHeight="1" thickTop="1">
      <c r="A117" s="71" t="s">
        <v>2161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68"/>
      <c r="AF117" s="56"/>
      <c r="AG117" s="437"/>
      <c r="AH117" s="437"/>
      <c r="AI117" s="437"/>
      <c r="AJ117" s="437"/>
      <c r="AK117" s="437"/>
      <c r="AL117" s="437"/>
      <c r="AM117" s="437"/>
      <c r="AN117" s="437"/>
      <c r="AO117" s="437"/>
      <c r="AP117" s="437"/>
      <c r="AQ117" s="437"/>
      <c r="AR117" s="437"/>
      <c r="AS117" s="437"/>
      <c r="AT117" s="437"/>
      <c r="AU117" s="437"/>
      <c r="AV117" s="437"/>
      <c r="AW117" s="437"/>
      <c r="AX117" s="437"/>
      <c r="AY117" s="437"/>
    </row>
    <row r="118" spans="1:51" s="2" customFormat="1" ht="29.25" customHeight="1">
      <c r="A118" s="42"/>
      <c r="B118" s="1429" t="s">
        <v>2166</v>
      </c>
      <c r="C118" s="1429"/>
      <c r="D118" s="1429"/>
      <c r="E118" s="1429"/>
      <c r="F118" s="1429"/>
      <c r="G118" s="1429"/>
      <c r="H118" s="1429"/>
      <c r="I118" s="1429"/>
      <c r="J118" s="1429"/>
      <c r="K118" s="1429"/>
      <c r="L118" s="1429"/>
      <c r="M118" s="1429"/>
      <c r="N118" s="1429"/>
      <c r="O118" s="1429"/>
      <c r="P118" s="1429"/>
      <c r="Q118" s="1429"/>
      <c r="R118" s="1429"/>
      <c r="S118" s="1429"/>
      <c r="T118" s="1429"/>
      <c r="U118" s="1429"/>
      <c r="V118" s="1429"/>
      <c r="W118" s="1429"/>
      <c r="X118" s="1429"/>
      <c r="Y118" s="1429"/>
      <c r="Z118" s="1429"/>
      <c r="AA118" s="1429"/>
      <c r="AB118" s="1429"/>
      <c r="AC118" s="1429"/>
      <c r="AD118" s="1429"/>
      <c r="AE118" s="1429"/>
      <c r="AF118" s="153"/>
      <c r="AG118" s="437"/>
      <c r="AH118" s="437"/>
      <c r="AI118" s="437"/>
      <c r="AJ118" s="437"/>
      <c r="AK118" s="437"/>
      <c r="AL118" s="437"/>
      <c r="AM118" s="437"/>
      <c r="AN118" s="437"/>
      <c r="AO118" s="437"/>
      <c r="AP118" s="437"/>
      <c r="AQ118" s="437"/>
      <c r="AR118" s="437"/>
      <c r="AS118" s="437"/>
      <c r="AT118" s="437"/>
      <c r="AU118" s="437"/>
      <c r="AV118" s="437"/>
      <c r="AW118" s="437"/>
      <c r="AX118" s="437"/>
      <c r="AY118" s="437"/>
    </row>
    <row r="119" spans="1:51" s="2" customFormat="1" ht="14.25" customHeight="1" thickBot="1">
      <c r="A119" s="42"/>
      <c r="B119" s="745"/>
      <c r="C119" s="745"/>
      <c r="D119" s="745"/>
      <c r="E119" s="745"/>
      <c r="F119" s="745"/>
      <c r="G119" s="745"/>
      <c r="H119" s="745"/>
      <c r="I119" s="745"/>
      <c r="J119" s="745"/>
      <c r="K119" s="745"/>
      <c r="L119" s="745"/>
      <c r="M119" s="745"/>
      <c r="N119" s="745"/>
      <c r="O119" s="745"/>
      <c r="P119" s="745"/>
      <c r="Q119" s="745"/>
      <c r="R119" s="745"/>
      <c r="S119" s="745"/>
      <c r="T119" s="745"/>
      <c r="U119" s="745"/>
      <c r="V119" s="745"/>
      <c r="W119" s="745"/>
      <c r="X119" s="745"/>
      <c r="Y119" s="745"/>
      <c r="Z119" s="745"/>
      <c r="AA119" s="745"/>
      <c r="AB119" s="745"/>
      <c r="AC119" s="745"/>
      <c r="AD119" s="745"/>
      <c r="AE119" s="745"/>
      <c r="AF119" s="153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7"/>
      <c r="AY119" s="437"/>
    </row>
    <row r="120" spans="1:51" s="2" customFormat="1" ht="15" customHeight="1">
      <c r="A120" s="42"/>
      <c r="B120" s="996" t="s">
        <v>1824</v>
      </c>
      <c r="C120" s="1014"/>
      <c r="D120" s="1014"/>
      <c r="E120" s="1014"/>
      <c r="F120" s="1014"/>
      <c r="G120" s="1014"/>
      <c r="H120" s="1014"/>
      <c r="I120" s="1014"/>
      <c r="J120" s="1014"/>
      <c r="K120" s="1014"/>
      <c r="L120" s="1014"/>
      <c r="M120" s="1014"/>
      <c r="N120" s="1014"/>
      <c r="O120" s="1014"/>
      <c r="P120" s="1014"/>
      <c r="Q120" s="1014"/>
      <c r="R120" s="1014"/>
      <c r="S120" s="1014"/>
      <c r="T120" s="1014"/>
      <c r="U120" s="1015"/>
      <c r="V120" s="1037" t="s">
        <v>1825</v>
      </c>
      <c r="W120" s="297"/>
      <c r="X120" s="297"/>
      <c r="Y120" s="297"/>
      <c r="Z120" s="297"/>
      <c r="AA120" s="297"/>
      <c r="AB120" s="297"/>
      <c r="AC120" s="297"/>
      <c r="AD120" s="297"/>
      <c r="AE120" s="298"/>
      <c r="AF120" s="11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437"/>
      <c r="AS120" s="437"/>
      <c r="AT120" s="437"/>
      <c r="AU120" s="437"/>
      <c r="AV120" s="437"/>
      <c r="AW120" s="437"/>
      <c r="AX120" s="437"/>
      <c r="AY120" s="437"/>
    </row>
    <row r="121" spans="1:51" s="2" customFormat="1" ht="30.75" customHeight="1">
      <c r="A121" s="42"/>
      <c r="B121" s="1430"/>
      <c r="C121" s="1431"/>
      <c r="D121" s="1431"/>
      <c r="E121" s="1431"/>
      <c r="F121" s="1431"/>
      <c r="G121" s="1431"/>
      <c r="H121" s="1431"/>
      <c r="I121" s="1431"/>
      <c r="J121" s="1431"/>
      <c r="K121" s="1431"/>
      <c r="L121" s="1431"/>
      <c r="M121" s="1431"/>
      <c r="N121" s="1431"/>
      <c r="O121" s="1431"/>
      <c r="P121" s="1431"/>
      <c r="Q121" s="1431"/>
      <c r="R121" s="1431"/>
      <c r="S121" s="1431"/>
      <c r="T121" s="1431"/>
      <c r="U121" s="1432"/>
      <c r="V121" s="1433"/>
      <c r="W121" s="1433"/>
      <c r="X121" s="1433"/>
      <c r="Y121" s="1433"/>
      <c r="Z121" s="1433"/>
      <c r="AA121" s="1433"/>
      <c r="AB121" s="1433"/>
      <c r="AC121" s="1433"/>
      <c r="AD121" s="1433"/>
      <c r="AE121" s="1434"/>
      <c r="AF121" s="11"/>
      <c r="AG121" s="1323">
        <f>IF(B121&amp;B123="",0,1)</f>
        <v>0</v>
      </c>
      <c r="AH121" s="437"/>
      <c r="AI121" s="437"/>
      <c r="AJ121" s="437"/>
      <c r="AK121" s="437"/>
      <c r="AL121" s="437"/>
      <c r="AM121" s="437"/>
      <c r="AN121" s="437"/>
      <c r="AO121" s="437"/>
      <c r="AP121" s="437"/>
      <c r="AQ121" s="437"/>
      <c r="AR121" s="437"/>
      <c r="AS121" s="437"/>
      <c r="AT121" s="437"/>
      <c r="AU121" s="437"/>
      <c r="AV121" s="437"/>
      <c r="AW121" s="437"/>
      <c r="AX121" s="437"/>
      <c r="AY121" s="437"/>
    </row>
    <row r="122" spans="1:51" s="2" customFormat="1" ht="15" customHeight="1">
      <c r="A122" s="42"/>
      <c r="B122" s="1036" t="s">
        <v>1826</v>
      </c>
      <c r="C122" s="1016"/>
      <c r="D122" s="1016"/>
      <c r="E122" s="1016"/>
      <c r="F122" s="1016"/>
      <c r="G122" s="1016"/>
      <c r="H122" s="1016"/>
      <c r="I122" s="1016"/>
      <c r="J122" s="1016"/>
      <c r="K122" s="1016"/>
      <c r="L122" s="1016"/>
      <c r="M122" s="1016"/>
      <c r="N122" s="1016"/>
      <c r="O122" s="1016"/>
      <c r="P122" s="1016"/>
      <c r="Q122" s="1016"/>
      <c r="R122" s="1016"/>
      <c r="S122" s="1016"/>
      <c r="T122" s="1016"/>
      <c r="U122" s="1017"/>
      <c r="V122" s="1038" t="s">
        <v>1827</v>
      </c>
      <c r="W122" s="296"/>
      <c r="X122" s="296"/>
      <c r="Y122" s="296"/>
      <c r="Z122" s="296"/>
      <c r="AA122" s="296"/>
      <c r="AB122" s="296"/>
      <c r="AC122" s="296"/>
      <c r="AD122" s="296"/>
      <c r="AE122" s="299"/>
      <c r="AF122" s="11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437"/>
      <c r="AS122" s="437"/>
      <c r="AT122" s="437"/>
      <c r="AU122" s="437"/>
      <c r="AV122" s="437"/>
      <c r="AW122" s="437"/>
      <c r="AX122" s="437"/>
      <c r="AY122" s="437"/>
    </row>
    <row r="123" spans="1:51" s="2" customFormat="1" ht="30.75" customHeight="1" thickBot="1">
      <c r="A123" s="42"/>
      <c r="B123" s="1415"/>
      <c r="C123" s="1416"/>
      <c r="D123" s="1416"/>
      <c r="E123" s="1416"/>
      <c r="F123" s="1416"/>
      <c r="G123" s="1416"/>
      <c r="H123" s="1416"/>
      <c r="I123" s="1416"/>
      <c r="J123" s="1416"/>
      <c r="K123" s="1416"/>
      <c r="L123" s="1416"/>
      <c r="M123" s="1416"/>
      <c r="N123" s="1416"/>
      <c r="O123" s="1416"/>
      <c r="P123" s="1416"/>
      <c r="Q123" s="1416"/>
      <c r="R123" s="1416"/>
      <c r="S123" s="1416"/>
      <c r="T123" s="1416"/>
      <c r="U123" s="1417"/>
      <c r="V123" s="1418"/>
      <c r="W123" s="1418"/>
      <c r="X123" s="1418"/>
      <c r="Y123" s="1418"/>
      <c r="Z123" s="1418"/>
      <c r="AA123" s="1418"/>
      <c r="AB123" s="1418"/>
      <c r="AC123" s="1418"/>
      <c r="AD123" s="1418"/>
      <c r="AE123" s="1419"/>
      <c r="AF123" s="11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437"/>
      <c r="AS123" s="437"/>
      <c r="AT123" s="437"/>
      <c r="AU123" s="437"/>
      <c r="AV123" s="437"/>
      <c r="AW123" s="437"/>
      <c r="AX123" s="437"/>
      <c r="AY123" s="437"/>
    </row>
    <row r="124" spans="1:51" s="2" customFormat="1" ht="11.25" customHeight="1" thickBot="1">
      <c r="A124" s="154"/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6"/>
      <c r="AF124" s="15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437"/>
      <c r="AS124" s="437"/>
      <c r="AT124" s="437"/>
      <c r="AU124" s="437"/>
      <c r="AV124" s="437"/>
      <c r="AW124" s="437"/>
      <c r="AX124" s="437"/>
      <c r="AY124" s="437"/>
    </row>
    <row r="125" spans="1:51" s="62" customFormat="1" ht="26.25" customHeight="1" thickTop="1" thickBot="1">
      <c r="A125" s="158" t="s">
        <v>29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60"/>
      <c r="AF125" s="161"/>
      <c r="AG125" s="1335"/>
      <c r="AH125" s="1335"/>
      <c r="AI125" s="1335"/>
      <c r="AJ125" s="1335"/>
      <c r="AK125" s="1335"/>
      <c r="AL125" s="1335"/>
      <c r="AM125" s="1335"/>
      <c r="AN125" s="1335"/>
      <c r="AO125" s="1335"/>
      <c r="AP125" s="1335"/>
      <c r="AQ125" s="1335"/>
      <c r="AR125" s="1335"/>
      <c r="AS125" s="1335"/>
      <c r="AT125" s="1335"/>
      <c r="AU125" s="1335"/>
      <c r="AV125" s="1335"/>
      <c r="AW125" s="1335"/>
      <c r="AX125" s="1335"/>
      <c r="AY125" s="1335"/>
    </row>
    <row r="126" spans="1:51" s="2" customFormat="1" ht="39.75" customHeight="1" thickBot="1">
      <c r="A126" s="42"/>
      <c r="B126" s="1039" t="s">
        <v>1828</v>
      </c>
      <c r="C126" s="1040"/>
      <c r="D126" s="1040"/>
      <c r="E126" s="1040"/>
      <c r="F126" s="1040"/>
      <c r="G126" s="1040"/>
      <c r="H126" s="1040"/>
      <c r="I126" s="1040"/>
      <c r="J126" s="1040"/>
      <c r="K126" s="1040"/>
      <c r="L126" s="1040"/>
      <c r="M126" s="1040"/>
      <c r="N126" s="1040"/>
      <c r="O126" s="1040"/>
      <c r="P126" s="1041"/>
      <c r="Q126" s="1042" t="s">
        <v>1829</v>
      </c>
      <c r="R126" s="1043"/>
      <c r="S126" s="1043"/>
      <c r="T126" s="1043"/>
      <c r="U126" s="1043"/>
      <c r="V126" s="1043"/>
      <c r="W126" s="1044"/>
      <c r="X126" s="1042" t="s">
        <v>1830</v>
      </c>
      <c r="Y126" s="1043"/>
      <c r="Z126" s="1043"/>
      <c r="AA126" s="1043"/>
      <c r="AB126" s="1043"/>
      <c r="AC126" s="1043"/>
      <c r="AD126" s="1043"/>
      <c r="AE126" s="1044"/>
      <c r="AF126" s="11"/>
      <c r="AG126" s="437"/>
      <c r="AH126" s="437"/>
      <c r="AI126" s="437"/>
      <c r="AJ126" s="437"/>
      <c r="AK126" s="437"/>
      <c r="AL126" s="437"/>
      <c r="AM126" s="437"/>
      <c r="AN126" s="437"/>
      <c r="AO126" s="437"/>
      <c r="AP126" s="437"/>
      <c r="AQ126" s="437"/>
      <c r="AR126" s="437"/>
      <c r="AS126" s="437"/>
      <c r="AT126" s="437"/>
      <c r="AU126" s="437"/>
      <c r="AV126" s="437"/>
      <c r="AW126" s="437"/>
      <c r="AX126" s="437"/>
      <c r="AY126" s="437"/>
    </row>
    <row r="127" spans="1:51" s="2" customFormat="1" ht="39.75" customHeight="1" thickBot="1">
      <c r="A127" s="42"/>
      <c r="B127" s="1045"/>
      <c r="C127" s="1046"/>
      <c r="D127" s="1046"/>
      <c r="E127" s="1046"/>
      <c r="F127" s="1046"/>
      <c r="G127" s="1046"/>
      <c r="H127" s="1046"/>
      <c r="I127" s="1046"/>
      <c r="J127" s="1046"/>
      <c r="K127" s="1046"/>
      <c r="L127" s="1046"/>
      <c r="M127" s="1046"/>
      <c r="N127" s="1046"/>
      <c r="O127" s="1046"/>
      <c r="P127" s="1047"/>
      <c r="Q127" s="1042" t="s">
        <v>1831</v>
      </c>
      <c r="R127" s="1043"/>
      <c r="S127" s="1043"/>
      <c r="T127" s="1043"/>
      <c r="U127" s="1043"/>
      <c r="V127" s="1043"/>
      <c r="W127" s="1044"/>
      <c r="X127" s="1042" t="s">
        <v>1832</v>
      </c>
      <c r="Y127" s="1043"/>
      <c r="Z127" s="1043"/>
      <c r="AA127" s="1043"/>
      <c r="AB127" s="1043"/>
      <c r="AC127" s="1043"/>
      <c r="AD127" s="1043"/>
      <c r="AE127" s="1044"/>
      <c r="AF127" s="11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437"/>
      <c r="AS127" s="437"/>
      <c r="AT127" s="437"/>
      <c r="AU127" s="437"/>
      <c r="AV127" s="437"/>
      <c r="AW127" s="437"/>
      <c r="AX127" s="437"/>
      <c r="AY127" s="437"/>
    </row>
    <row r="128" spans="1:51" s="2" customFormat="1" ht="39.75" customHeight="1" thickBot="1">
      <c r="A128" s="42"/>
      <c r="B128" s="1048"/>
      <c r="C128" s="1049"/>
      <c r="D128" s="1049"/>
      <c r="E128" s="1049"/>
      <c r="F128" s="1049"/>
      <c r="G128" s="1049"/>
      <c r="H128" s="1049"/>
      <c r="I128" s="1049"/>
      <c r="J128" s="1049"/>
      <c r="K128" s="1049"/>
      <c r="L128" s="1049"/>
      <c r="M128" s="1049"/>
      <c r="N128" s="1049"/>
      <c r="O128" s="1049"/>
      <c r="P128" s="1050"/>
      <c r="Q128" s="1042" t="s">
        <v>1834</v>
      </c>
      <c r="R128" s="1043"/>
      <c r="S128" s="1043"/>
      <c r="T128" s="1043"/>
      <c r="U128" s="1043"/>
      <c r="V128" s="1043"/>
      <c r="W128" s="1044"/>
      <c r="X128" s="1042" t="s">
        <v>1833</v>
      </c>
      <c r="Y128" s="1043"/>
      <c r="Z128" s="1043"/>
      <c r="AA128" s="1043"/>
      <c r="AB128" s="1043"/>
      <c r="AC128" s="1043"/>
      <c r="AD128" s="1043"/>
      <c r="AE128" s="1044"/>
      <c r="AF128" s="11"/>
      <c r="AG128" s="437"/>
      <c r="AH128" s="437"/>
      <c r="AI128" s="437"/>
      <c r="AJ128" s="437"/>
      <c r="AK128" s="437"/>
      <c r="AL128" s="437"/>
      <c r="AM128" s="437"/>
      <c r="AN128" s="437"/>
      <c r="AO128" s="437"/>
      <c r="AP128" s="437"/>
      <c r="AQ128" s="437"/>
      <c r="AR128" s="437"/>
      <c r="AS128" s="437"/>
      <c r="AT128" s="437"/>
      <c r="AU128" s="437"/>
      <c r="AV128" s="437"/>
      <c r="AW128" s="437"/>
      <c r="AX128" s="437"/>
      <c r="AY128" s="437"/>
    </row>
    <row r="129" spans="1:51" s="2" customFormat="1" ht="11.25" customHeight="1" thickBot="1">
      <c r="A129" s="73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5"/>
      <c r="AF129" s="76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7"/>
      <c r="AQ129" s="437"/>
      <c r="AR129" s="437"/>
      <c r="AS129" s="437"/>
      <c r="AT129" s="437"/>
      <c r="AU129" s="437"/>
      <c r="AV129" s="437"/>
      <c r="AW129" s="437"/>
      <c r="AX129" s="437"/>
      <c r="AY129" s="437"/>
    </row>
    <row r="130" spans="1:51" s="189" customFormat="1" ht="13.5" customHeight="1" thickTop="1">
      <c r="A130" s="172" t="s">
        <v>673</v>
      </c>
      <c r="B130" s="60" t="s">
        <v>2585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72"/>
      <c r="V130" s="60"/>
      <c r="W130" s="163"/>
      <c r="X130" s="163"/>
      <c r="AA130" s="163"/>
      <c r="AB130" s="163"/>
      <c r="AC130" s="163"/>
      <c r="AD130" s="163"/>
      <c r="AE130" s="164"/>
      <c r="AF130" s="163"/>
      <c r="AG130" s="1336"/>
      <c r="AH130" s="1336"/>
      <c r="AI130" s="1336"/>
      <c r="AJ130" s="1336"/>
      <c r="AK130" s="1336"/>
      <c r="AL130" s="1336"/>
      <c r="AM130" s="1336"/>
      <c r="AN130" s="1336"/>
      <c r="AO130" s="1336"/>
      <c r="AP130" s="1336"/>
      <c r="AQ130" s="1336"/>
      <c r="AR130" s="1336"/>
      <c r="AS130" s="1336"/>
      <c r="AT130" s="1336"/>
      <c r="AU130" s="1336"/>
      <c r="AV130" s="1336"/>
      <c r="AW130" s="1336"/>
      <c r="AX130" s="1336"/>
      <c r="AY130" s="1336"/>
    </row>
    <row r="131" spans="1:51" s="189" customFormat="1" ht="13.5" customHeight="1">
      <c r="A131" s="172" t="s">
        <v>751</v>
      </c>
      <c r="B131" s="60" t="s">
        <v>2472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Z131" s="163"/>
      <c r="AA131" s="163"/>
      <c r="AB131" s="163"/>
      <c r="AC131" s="163"/>
      <c r="AD131" s="163"/>
      <c r="AE131" s="164"/>
      <c r="AF131" s="163"/>
      <c r="AG131" s="1336"/>
      <c r="AH131" s="1336"/>
      <c r="AI131" s="1336"/>
      <c r="AJ131" s="1336"/>
      <c r="AK131" s="1336"/>
      <c r="AL131" s="1336"/>
      <c r="AM131" s="1336"/>
      <c r="AN131" s="1336"/>
      <c r="AO131" s="1336"/>
      <c r="AP131" s="1336"/>
      <c r="AQ131" s="1336"/>
      <c r="AR131" s="1336"/>
      <c r="AS131" s="1336"/>
      <c r="AT131" s="1336"/>
      <c r="AU131" s="1336"/>
      <c r="AV131" s="1336"/>
      <c r="AW131" s="1336"/>
      <c r="AX131" s="1336"/>
      <c r="AY131" s="1336"/>
    </row>
    <row r="132" spans="1:51" s="61" customFormat="1" ht="13.5" customHeight="1">
      <c r="A132" s="172" t="s">
        <v>1207</v>
      </c>
      <c r="B132" s="60" t="s">
        <v>2586</v>
      </c>
      <c r="J132" s="62"/>
      <c r="K132" s="62"/>
      <c r="L132" s="62"/>
      <c r="M132" s="62"/>
      <c r="N132" s="62"/>
      <c r="P132" s="62"/>
      <c r="Q132" s="62"/>
      <c r="R132" s="62"/>
      <c r="S132" s="62"/>
      <c r="T132" s="62"/>
      <c r="U132" s="62"/>
      <c r="V132" s="62"/>
      <c r="W132" s="62"/>
      <c r="AA132" s="62"/>
      <c r="AB132" s="62"/>
      <c r="AC132" s="62"/>
      <c r="AF132" s="62"/>
      <c r="AG132" s="1331"/>
      <c r="AH132" s="1331"/>
      <c r="AI132" s="1331"/>
      <c r="AJ132" s="1331"/>
      <c r="AK132" s="1331"/>
      <c r="AL132" s="1331"/>
      <c r="AM132" s="1331"/>
      <c r="AN132" s="1331"/>
      <c r="AO132" s="1331"/>
      <c r="AP132" s="1331"/>
      <c r="AQ132" s="1331"/>
      <c r="AR132" s="1331"/>
      <c r="AS132" s="1331"/>
      <c r="AT132" s="1331"/>
      <c r="AU132" s="1331"/>
      <c r="AV132" s="1331"/>
      <c r="AW132" s="1331"/>
      <c r="AX132" s="1331"/>
      <c r="AY132" s="1331"/>
    </row>
    <row r="133" spans="1:51" s="61" customFormat="1" ht="13.5" customHeight="1">
      <c r="A133" s="172" t="s">
        <v>1208</v>
      </c>
      <c r="B133" s="60" t="s">
        <v>2587</v>
      </c>
      <c r="J133" s="62"/>
      <c r="K133" s="62"/>
      <c r="L133" s="62"/>
      <c r="M133" s="62"/>
      <c r="N133" s="62"/>
      <c r="P133" s="62"/>
      <c r="Q133" s="62"/>
      <c r="R133" s="62"/>
      <c r="S133" s="62"/>
      <c r="T133" s="62"/>
      <c r="U133" s="62"/>
      <c r="V133" s="62"/>
      <c r="W133" s="62"/>
      <c r="AA133" s="62"/>
      <c r="AB133" s="62"/>
      <c r="AC133" s="62"/>
      <c r="AF133" s="62"/>
      <c r="AG133" s="1331"/>
      <c r="AH133" s="1331"/>
      <c r="AI133" s="1331"/>
      <c r="AJ133" s="1331"/>
      <c r="AK133" s="1331"/>
      <c r="AL133" s="1331"/>
      <c r="AM133" s="1331"/>
      <c r="AN133" s="1331"/>
      <c r="AO133" s="1331"/>
      <c r="AP133" s="1331"/>
      <c r="AQ133" s="1331"/>
      <c r="AR133" s="1331"/>
      <c r="AS133" s="1331"/>
      <c r="AT133" s="1331"/>
      <c r="AU133" s="1331"/>
      <c r="AV133" s="1331"/>
      <c r="AW133" s="1331"/>
      <c r="AX133" s="1331"/>
      <c r="AY133" s="1331"/>
    </row>
    <row r="134" spans="1:51" ht="13.5" customHeight="1">
      <c r="A134" s="172" t="s">
        <v>496</v>
      </c>
      <c r="B134" s="60" t="s">
        <v>2588</v>
      </c>
    </row>
    <row r="135" spans="1:51" ht="13.5" customHeight="1">
      <c r="A135" s="172" t="s">
        <v>1766</v>
      </c>
      <c r="B135" s="60" t="s">
        <v>2589</v>
      </c>
      <c r="AE135" s="1319" t="str">
        <f ca="1">$A$1&amp;wersja&amp;INFO("wersja")</f>
        <v>DR_2018.1.15.0</v>
      </c>
      <c r="AF135" s="1318"/>
    </row>
    <row r="136" spans="1:51" ht="13.5" customHeight="1">
      <c r="A136" s="171" t="s">
        <v>1765</v>
      </c>
      <c r="B136" s="60" t="str">
        <f>pr</f>
        <v>ustawa z dnia 15 listopada 1984r. o podatku rolnym (Dz.U. z 2016r. poz.617 z późniejszymi zmianami).</v>
      </c>
    </row>
    <row r="137" spans="1:51" ht="13.5" customHeight="1"/>
  </sheetData>
  <sheetProtection password="F108" sheet="1" objects="1" scenarios="1"/>
  <sortState ref="A130:B136">
    <sortCondition ref="A130:A136"/>
  </sortState>
  <mergeCells count="302">
    <mergeCell ref="F28:I28"/>
    <mergeCell ref="AD40:AE40"/>
    <mergeCell ref="AB34:AE34"/>
    <mergeCell ref="Y36:AE36"/>
    <mergeCell ref="F37:I37"/>
    <mergeCell ref="M37:Q37"/>
    <mergeCell ref="F41:K41"/>
    <mergeCell ref="F40:K40"/>
    <mergeCell ref="N35:U35"/>
    <mergeCell ref="Y35:Z35"/>
    <mergeCell ref="AD35:AE35"/>
    <mergeCell ref="AB33:AE33"/>
    <mergeCell ref="B33:G33"/>
    <mergeCell ref="C74:G74"/>
    <mergeCell ref="C89:AE89"/>
    <mergeCell ref="C109:AE109"/>
    <mergeCell ref="B112:AE112"/>
    <mergeCell ref="C79:G79"/>
    <mergeCell ref="I81:M81"/>
    <mergeCell ref="N81:R81"/>
    <mergeCell ref="S81:W81"/>
    <mergeCell ref="X81:Z81"/>
    <mergeCell ref="C108:AE108"/>
    <mergeCell ref="C81:G81"/>
    <mergeCell ref="C80:G80"/>
    <mergeCell ref="S80:W80"/>
    <mergeCell ref="X80:Z80"/>
    <mergeCell ref="C102:AE102"/>
    <mergeCell ref="C103:AE103"/>
    <mergeCell ref="C104:AE104"/>
    <mergeCell ref="C105:AE105"/>
    <mergeCell ref="C106:AE106"/>
    <mergeCell ref="C107:AE107"/>
    <mergeCell ref="C101:AE101"/>
    <mergeCell ref="B98:AE98"/>
    <mergeCell ref="B92:AE92"/>
    <mergeCell ref="N80:R80"/>
    <mergeCell ref="B93:AE93"/>
    <mergeCell ref="B94:AE94"/>
    <mergeCell ref="I75:M75"/>
    <mergeCell ref="N75:R75"/>
    <mergeCell ref="S75:W75"/>
    <mergeCell ref="X75:Z75"/>
    <mergeCell ref="X76:Z76"/>
    <mergeCell ref="C76:G76"/>
    <mergeCell ref="I76:M76"/>
    <mergeCell ref="N76:R76"/>
    <mergeCell ref="S76:W76"/>
    <mergeCell ref="B91:AE91"/>
    <mergeCell ref="A87:AF88"/>
    <mergeCell ref="B85:C85"/>
    <mergeCell ref="J85:K85"/>
    <mergeCell ref="B90:AE90"/>
    <mergeCell ref="X77:Z77"/>
    <mergeCell ref="I78:M78"/>
    <mergeCell ref="N78:R78"/>
    <mergeCell ref="I71:M71"/>
    <mergeCell ref="C71:G71"/>
    <mergeCell ref="I68:M68"/>
    <mergeCell ref="J59:L59"/>
    <mergeCell ref="M59:P59"/>
    <mergeCell ref="M60:P60"/>
    <mergeCell ref="G61:I61"/>
    <mergeCell ref="M62:P62"/>
    <mergeCell ref="J61:L61"/>
    <mergeCell ref="B60:F60"/>
    <mergeCell ref="M61:P61"/>
    <mergeCell ref="B64:F65"/>
    <mergeCell ref="B61:F61"/>
    <mergeCell ref="B62:F62"/>
    <mergeCell ref="B63:F63"/>
    <mergeCell ref="B55:F55"/>
    <mergeCell ref="B56:F56"/>
    <mergeCell ref="B57:F57"/>
    <mergeCell ref="B58:F58"/>
    <mergeCell ref="B59:F59"/>
    <mergeCell ref="G51:I51"/>
    <mergeCell ref="J51:L51"/>
    <mergeCell ref="G52:I52"/>
    <mergeCell ref="J52:L52"/>
    <mergeCell ref="B51:F51"/>
    <mergeCell ref="B52:F52"/>
    <mergeCell ref="B54:F54"/>
    <mergeCell ref="G54:I54"/>
    <mergeCell ref="J54:L54"/>
    <mergeCell ref="B53:F53"/>
    <mergeCell ref="V52:X52"/>
    <mergeCell ref="Y52:AA52"/>
    <mergeCell ref="M52:P52"/>
    <mergeCell ref="G53:I53"/>
    <mergeCell ref="J53:L53"/>
    <mergeCell ref="M53:P53"/>
    <mergeCell ref="AB52:AE52"/>
    <mergeCell ref="AB53:AE53"/>
    <mergeCell ref="V53:X53"/>
    <mergeCell ref="Y53:AA53"/>
    <mergeCell ref="F27:K27"/>
    <mergeCell ref="O27:U27"/>
    <mergeCell ref="M54:P54"/>
    <mergeCell ref="AA69:AE69"/>
    <mergeCell ref="B69:H69"/>
    <mergeCell ref="I69:M69"/>
    <mergeCell ref="N69:R69"/>
    <mergeCell ref="S69:W69"/>
    <mergeCell ref="AA68:AE68"/>
    <mergeCell ref="X68:Z68"/>
    <mergeCell ref="S68:W68"/>
    <mergeCell ref="N68:R68"/>
    <mergeCell ref="B68:H68"/>
    <mergeCell ref="AB54:AE54"/>
    <mergeCell ref="Q60:U60"/>
    <mergeCell ref="AB57:AE57"/>
    <mergeCell ref="AB58:AE58"/>
    <mergeCell ref="V54:X54"/>
    <mergeCell ref="Q57:U57"/>
    <mergeCell ref="Q58:U58"/>
    <mergeCell ref="V57:X57"/>
    <mergeCell ref="Y57:AA57"/>
    <mergeCell ref="V58:X58"/>
    <mergeCell ref="Y58:AA58"/>
    <mergeCell ref="Q50:U50"/>
    <mergeCell ref="V50:X50"/>
    <mergeCell ref="Q51:U51"/>
    <mergeCell ref="Y50:AA50"/>
    <mergeCell ref="M51:P51"/>
    <mergeCell ref="T37:X37"/>
    <mergeCell ref="Y40:Z40"/>
    <mergeCell ref="A49:AF49"/>
    <mergeCell ref="M50:P50"/>
    <mergeCell ref="J50:L50"/>
    <mergeCell ref="G50:I50"/>
    <mergeCell ref="B50:F50"/>
    <mergeCell ref="AC46:AD46"/>
    <mergeCell ref="N47:O47"/>
    <mergeCell ref="R47:AA47"/>
    <mergeCell ref="AC47:AD47"/>
    <mergeCell ref="F42:K42"/>
    <mergeCell ref="O40:U40"/>
    <mergeCell ref="O41:U41"/>
    <mergeCell ref="AB50:AE50"/>
    <mergeCell ref="V51:X51"/>
    <mergeCell ref="Y51:AA51"/>
    <mergeCell ref="AB51:AE51"/>
    <mergeCell ref="A2:AF3"/>
    <mergeCell ref="V7:Y7"/>
    <mergeCell ref="A8:AF8"/>
    <mergeCell ref="A10:E10"/>
    <mergeCell ref="AB25:AE25"/>
    <mergeCell ref="AB24:AE24"/>
    <mergeCell ref="A11:E11"/>
    <mergeCell ref="F11:AF11"/>
    <mergeCell ref="B14:N17"/>
    <mergeCell ref="AC14:AD14"/>
    <mergeCell ref="V17:AE17"/>
    <mergeCell ref="H24:X25"/>
    <mergeCell ref="B24:G24"/>
    <mergeCell ref="F26:K26"/>
    <mergeCell ref="AD26:AE26"/>
    <mergeCell ref="N26:U26"/>
    <mergeCell ref="Y26:Z26"/>
    <mergeCell ref="Q52:U52"/>
    <mergeCell ref="Q53:U53"/>
    <mergeCell ref="Q54:U54"/>
    <mergeCell ref="Q55:U55"/>
    <mergeCell ref="Q56:U56"/>
    <mergeCell ref="N46:O46"/>
    <mergeCell ref="V55:X55"/>
    <mergeCell ref="T28:X28"/>
    <mergeCell ref="AA28:AE28"/>
    <mergeCell ref="AA37:AE37"/>
    <mergeCell ref="Y41:AE41"/>
    <mergeCell ref="O42:AE42"/>
    <mergeCell ref="H33:X34"/>
    <mergeCell ref="F35:K35"/>
    <mergeCell ref="F36:K36"/>
    <mergeCell ref="O36:U36"/>
    <mergeCell ref="Y54:AA54"/>
    <mergeCell ref="Y55:AA55"/>
    <mergeCell ref="Y27:AE27"/>
    <mergeCell ref="M28:Q28"/>
    <mergeCell ref="X70:Z70"/>
    <mergeCell ref="S70:W70"/>
    <mergeCell ref="N70:R70"/>
    <mergeCell ref="I70:M70"/>
    <mergeCell ref="B70:G70"/>
    <mergeCell ref="G55:I55"/>
    <mergeCell ref="J55:L55"/>
    <mergeCell ref="G60:I60"/>
    <mergeCell ref="Q61:U61"/>
    <mergeCell ref="G64:I65"/>
    <mergeCell ref="J64:L65"/>
    <mergeCell ref="M64:P65"/>
    <mergeCell ref="Q63:U63"/>
    <mergeCell ref="M63:P63"/>
    <mergeCell ref="G57:I57"/>
    <mergeCell ref="J57:L57"/>
    <mergeCell ref="G59:I59"/>
    <mergeCell ref="V61:X61"/>
    <mergeCell ref="Y61:AA61"/>
    <mergeCell ref="V60:X60"/>
    <mergeCell ref="V59:X59"/>
    <mergeCell ref="X69:Z69"/>
    <mergeCell ref="V62:X62"/>
    <mergeCell ref="Y62:AA62"/>
    <mergeCell ref="S74:W74"/>
    <mergeCell ref="AB70:AE70"/>
    <mergeCell ref="B71:B81"/>
    <mergeCell ref="AB71:AE71"/>
    <mergeCell ref="C73:G73"/>
    <mergeCell ref="I73:M73"/>
    <mergeCell ref="N73:R73"/>
    <mergeCell ref="AB75:AE75"/>
    <mergeCell ref="I79:M79"/>
    <mergeCell ref="N79:R79"/>
    <mergeCell ref="S79:W79"/>
    <mergeCell ref="X79:Z79"/>
    <mergeCell ref="N77:R77"/>
    <mergeCell ref="S77:W77"/>
    <mergeCell ref="C77:G77"/>
    <mergeCell ref="X74:Z74"/>
    <mergeCell ref="C78:G78"/>
    <mergeCell ref="I77:M77"/>
    <mergeCell ref="C75:G75"/>
    <mergeCell ref="X73:Z73"/>
    <mergeCell ref="AB72:AE72"/>
    <mergeCell ref="AB73:AE73"/>
    <mergeCell ref="I74:M74"/>
    <mergeCell ref="N74:R74"/>
    <mergeCell ref="B123:U123"/>
    <mergeCell ref="V123:AE123"/>
    <mergeCell ref="D114:P114"/>
    <mergeCell ref="T114:AE114"/>
    <mergeCell ref="H115:P115"/>
    <mergeCell ref="V115:AE115"/>
    <mergeCell ref="B118:AE118"/>
    <mergeCell ref="B121:U121"/>
    <mergeCell ref="V121:AE121"/>
    <mergeCell ref="B97:AE97"/>
    <mergeCell ref="B95:AE95"/>
    <mergeCell ref="B96:AE96"/>
    <mergeCell ref="R85:S85"/>
    <mergeCell ref="I80:M80"/>
    <mergeCell ref="J56:L56"/>
    <mergeCell ref="G58:I58"/>
    <mergeCell ref="J58:L58"/>
    <mergeCell ref="J60:L60"/>
    <mergeCell ref="G56:I56"/>
    <mergeCell ref="AB82:AE82"/>
    <mergeCell ref="E85:G85"/>
    <mergeCell ref="M85:O85"/>
    <mergeCell ref="U85:W85"/>
    <mergeCell ref="AC85:AE85"/>
    <mergeCell ref="AB76:AE76"/>
    <mergeCell ref="AB77:AE77"/>
    <mergeCell ref="AB78:AE78"/>
    <mergeCell ref="AB79:AE79"/>
    <mergeCell ref="AB80:AE80"/>
    <mergeCell ref="AB81:AE81"/>
    <mergeCell ref="H84:AA84"/>
    <mergeCell ref="Z85:AA85"/>
    <mergeCell ref="X82:Z82"/>
    <mergeCell ref="V63:X63"/>
    <mergeCell ref="Y63:AA63"/>
    <mergeCell ref="M55:P55"/>
    <mergeCell ref="M56:P56"/>
    <mergeCell ref="M57:P57"/>
    <mergeCell ref="M58:P58"/>
    <mergeCell ref="AB55:AE55"/>
    <mergeCell ref="V56:X56"/>
    <mergeCell ref="Y56:AA56"/>
    <mergeCell ref="AB56:AE56"/>
    <mergeCell ref="Y60:AA60"/>
    <mergeCell ref="AB60:AE60"/>
    <mergeCell ref="AB59:AE59"/>
    <mergeCell ref="Q59:U59"/>
    <mergeCell ref="Y59:AA59"/>
    <mergeCell ref="AB61:AE61"/>
    <mergeCell ref="AB62:AE62"/>
    <mergeCell ref="B110:AE111"/>
    <mergeCell ref="AB63:AE63"/>
    <mergeCell ref="Q62:U62"/>
    <mergeCell ref="G62:I62"/>
    <mergeCell ref="J62:L62"/>
    <mergeCell ref="AB65:AE65"/>
    <mergeCell ref="Y65:AA65"/>
    <mergeCell ref="V65:X65"/>
    <mergeCell ref="Q64:U65"/>
    <mergeCell ref="G63:I63"/>
    <mergeCell ref="J63:L63"/>
    <mergeCell ref="AB84:AE84"/>
    <mergeCell ref="S78:W78"/>
    <mergeCell ref="X78:Z78"/>
    <mergeCell ref="AB74:AE74"/>
    <mergeCell ref="C72:G72"/>
    <mergeCell ref="X71:Z71"/>
    <mergeCell ref="S71:W71"/>
    <mergeCell ref="N71:R71"/>
    <mergeCell ref="I72:M72"/>
    <mergeCell ref="N72:R72"/>
    <mergeCell ref="S72:W72"/>
    <mergeCell ref="X72:Z72"/>
    <mergeCell ref="S73:W73"/>
  </mergeCells>
  <conditionalFormatting sqref="AC14:AD14 N46:O47 AC46:AD46 G51:P65 V51:AE63 V65:AE65 I70:Z81 AB70:AE82 E85:G85 M85:O85 U85:W85 AC85:AE85">
    <cfRule type="cellIs" dxfId="107" priority="2" operator="lessThan">
      <formula>0</formula>
    </cfRule>
  </conditionalFormatting>
  <conditionalFormatting sqref="AE135:AF135">
    <cfRule type="cellIs" dxfId="106" priority="1" operator="lessThan">
      <formula>0</formula>
    </cfRule>
  </conditionalFormatting>
  <dataValidations count="4">
    <dataValidation type="whole" allowBlank="1" showInputMessage="1" showErrorMessage="1" sqref="AC14:AD14">
      <formula1>0</formula1>
      <formula2>11</formula2>
    </dataValidation>
    <dataValidation allowBlank="1" showInputMessage="1" showErrorMessage="1" error="Prawidłowy format daty RRRR-MM-DD" sqref="H115:P115"/>
    <dataValidation type="whole" allowBlank="1" showInputMessage="1" showErrorMessage="1" error="Liczba miesięcy to liczba naturalna z przedziału 0 - 12" sqref="X70:Z81">
      <formula1>0</formula1>
      <formula2>12</formula2>
    </dataValidation>
    <dataValidation type="whole" allowBlank="1" showInputMessage="1" showErrorMessage="1" sqref="E85:G85 M85:O85 U85:W85 AC85:AE85">
      <formula1>0</formula1>
      <formula2>1000000</formula2>
    </dataValidation>
  </dataValidations>
  <printOptions horizontalCentered="1"/>
  <pageMargins left="0.19685039370078741" right="0.19685039370078741" top="0.19685039370078741" bottom="0.39370078740157483" header="0" footer="0.19685039370078741"/>
  <pageSetup paperSize="9" scale="69" fitToHeight="3" orientation="portrait" r:id="rId1"/>
  <headerFooter alignWithMargins="0"/>
  <rowBreaks count="2" manualBreakCount="2">
    <brk id="48" max="31" man="1"/>
    <brk id="86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Wpisana data musi zawierać się pomiędzy 1 stycznia i 31 grudnia bieżącego roku.">
          <x14:formula1>
            <xm:f>Info!E19</xm:f>
          </x14:formula1>
          <x14:formula2>
            <xm:f>Info!E20</xm:f>
          </x14:formula2>
          <xm:sqref>V17:AE17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GR">
    <tabColor theme="5" tint="-0.249977111117893"/>
  </sheetPr>
  <dimension ref="A1:XFC2322"/>
  <sheetViews>
    <sheetView showGridLines="0" showRowColHeaders="0" view="pageBreakPreview" zoomScaleSheetLayoutView="100" workbookViewId="0">
      <selection activeCell="B12" sqref="B12:J12"/>
    </sheetView>
  </sheetViews>
  <sheetFormatPr defaultColWidth="3.77734375" defaultRowHeight="20.25" customHeight="1"/>
  <cols>
    <col min="1" max="1" width="3.77734375" style="559" customWidth="1"/>
    <col min="2" max="2" width="11" style="559" customWidth="1"/>
    <col min="3" max="3" width="6.88671875" style="559" customWidth="1"/>
    <col min="4" max="7" width="11" style="559" customWidth="1"/>
    <col min="8" max="8" width="2.5546875" style="842" customWidth="1"/>
    <col min="9" max="9" width="8.5546875" style="559" customWidth="1"/>
    <col min="10" max="10" width="3.77734375" style="559" customWidth="1"/>
    <col min="11" max="11" width="5.44140625" style="559" customWidth="1"/>
    <col min="12" max="12" width="3.77734375" style="537" customWidth="1"/>
    <col min="13" max="13" width="8.5546875" style="559" customWidth="1"/>
    <col min="14" max="14" width="3.77734375" style="559" customWidth="1"/>
    <col min="15" max="15" width="3.77734375" style="861" customWidth="1"/>
    <col min="16" max="16" width="3.77734375" style="861" hidden="1" customWidth="1"/>
    <col min="17" max="16383" width="3.77734375" style="559" hidden="1" customWidth="1"/>
    <col min="16384" max="16384" width="3.77734375" style="559"/>
  </cols>
  <sheetData>
    <row r="1" spans="1:17" s="341" customFormat="1" ht="20.25" customHeight="1" thickBot="1">
      <c r="A1" s="577" t="s">
        <v>1820</v>
      </c>
      <c r="H1" s="502"/>
      <c r="L1" s="520"/>
      <c r="N1" s="592" t="str">
        <f>Info!Q7</f>
        <v>Załącznik Nr 4 do Uchwały Nr XL/396/17 Rady Miejskiej w Kluczborku z dnia 27 września 2017r.</v>
      </c>
      <c r="O1" s="844"/>
      <c r="P1" s="422"/>
    </row>
    <row r="2" spans="1:17" s="2" customFormat="1" ht="20.25" customHeight="1" thickTop="1">
      <c r="A2" s="1698" t="s">
        <v>2164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2"/>
      <c r="P2" s="1323"/>
    </row>
    <row r="3" spans="1:17" s="2" customFormat="1" ht="26.25" customHeight="1" thickBot="1">
      <c r="A3" s="1699"/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4"/>
      <c r="P3" s="1323"/>
      <c r="Q3" s="306"/>
    </row>
    <row r="4" spans="1:17" s="2" customFormat="1" ht="4.5" customHeight="1">
      <c r="A4" s="580"/>
      <c r="B4" s="581"/>
      <c r="C4" s="581"/>
      <c r="D4" s="582"/>
      <c r="E4" s="582"/>
      <c r="F4" s="582"/>
      <c r="G4" s="582"/>
      <c r="H4" s="583"/>
      <c r="I4" s="583"/>
      <c r="J4" s="583"/>
      <c r="K4" s="583"/>
      <c r="L4" s="584"/>
      <c r="M4" s="583"/>
      <c r="N4" s="585"/>
      <c r="O4" s="845"/>
      <c r="P4" s="1323"/>
    </row>
    <row r="5" spans="1:17" s="1" customFormat="1" ht="23.25" customHeight="1">
      <c r="A5" s="1675" t="s">
        <v>1921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7"/>
      <c r="P5" s="1323"/>
    </row>
    <row r="6" spans="1:17" s="2" customFormat="1" ht="4.5" customHeight="1" thickBot="1">
      <c r="A6" s="587"/>
      <c r="B6" s="588"/>
      <c r="C6" s="588"/>
      <c r="D6" s="588"/>
      <c r="E6" s="588"/>
      <c r="F6" s="588"/>
      <c r="G6" s="588"/>
      <c r="H6" s="588"/>
      <c r="I6" s="588"/>
      <c r="J6" s="588"/>
      <c r="K6" s="589"/>
      <c r="L6" s="590"/>
      <c r="M6" s="583"/>
      <c r="N6" s="583"/>
      <c r="O6" s="846"/>
      <c r="P6" s="1323"/>
    </row>
    <row r="7" spans="1:17" s="306" customFormat="1" ht="4.5" customHeight="1" thickTop="1" thickBot="1">
      <c r="A7" s="300"/>
      <c r="B7" s="301"/>
      <c r="C7" s="301"/>
      <c r="D7" s="301"/>
      <c r="E7" s="302"/>
      <c r="F7" s="302"/>
      <c r="G7" s="302"/>
      <c r="H7" s="503"/>
      <c r="I7" s="302"/>
      <c r="J7" s="304"/>
      <c r="K7" s="302"/>
      <c r="L7" s="521"/>
      <c r="M7" s="302"/>
      <c r="N7" s="304"/>
      <c r="O7" s="847"/>
      <c r="P7" s="1338"/>
    </row>
    <row r="8" spans="1:17" s="306" customFormat="1" ht="24" customHeight="1" thickBot="1">
      <c r="A8" s="308"/>
      <c r="B8" s="1678" t="s">
        <v>1924</v>
      </c>
      <c r="C8" s="1678"/>
      <c r="D8" s="1678"/>
      <c r="E8" s="1678"/>
      <c r="F8" s="1678"/>
      <c r="G8" s="1678"/>
      <c r="H8" s="1678"/>
      <c r="I8" s="1678"/>
      <c r="J8" s="1679"/>
      <c r="K8" s="530" t="s">
        <v>1870</v>
      </c>
      <c r="L8" s="757"/>
      <c r="M8" s="1680" t="str">
        <f>IF(O16=1,SUM($O$1:O16),"")</f>
        <v/>
      </c>
      <c r="N8" s="1681"/>
      <c r="O8" s="848"/>
      <c r="P8" s="1338"/>
    </row>
    <row r="9" spans="1:17" s="306" customFormat="1" ht="4.5" customHeight="1" thickBot="1">
      <c r="A9" s="310"/>
      <c r="B9" s="311"/>
      <c r="C9" s="311"/>
      <c r="D9" s="311"/>
      <c r="E9" s="311"/>
      <c r="F9" s="311"/>
      <c r="G9" s="311"/>
      <c r="H9" s="504"/>
      <c r="I9" s="312"/>
      <c r="J9" s="314"/>
      <c r="K9" s="312"/>
      <c r="L9" s="522"/>
      <c r="M9" s="312"/>
      <c r="N9" s="314"/>
      <c r="O9" s="849"/>
      <c r="P9" s="1338"/>
    </row>
    <row r="10" spans="1:17" s="306" customFormat="1" ht="20.25" customHeight="1" thickTop="1" thickBot="1">
      <c r="A10" s="369" t="s">
        <v>1745</v>
      </c>
      <c r="B10" s="323"/>
      <c r="C10" s="323"/>
      <c r="D10" s="323"/>
      <c r="E10" s="323"/>
      <c r="F10" s="323"/>
      <c r="G10" s="323"/>
      <c r="H10" s="505"/>
      <c r="I10" s="323"/>
      <c r="J10" s="323"/>
      <c r="K10" s="323"/>
      <c r="L10" s="505"/>
      <c r="M10" s="323"/>
      <c r="N10" s="323"/>
      <c r="O10" s="850"/>
      <c r="P10" s="1338"/>
    </row>
    <row r="11" spans="1:17" s="306" customFormat="1" ht="12.75" customHeight="1">
      <c r="A11" s="317"/>
      <c r="B11" s="532" t="s">
        <v>1666</v>
      </c>
      <c r="C11" s="375"/>
      <c r="D11" s="375"/>
      <c r="E11" s="375"/>
      <c r="F11" s="375"/>
      <c r="G11" s="375"/>
      <c r="H11" s="506"/>
      <c r="I11" s="375"/>
      <c r="J11" s="377"/>
      <c r="K11" s="531" t="s">
        <v>1750</v>
      </c>
      <c r="L11" s="523"/>
      <c r="M11" s="375"/>
      <c r="N11" s="379"/>
      <c r="O11" s="851"/>
      <c r="P11" s="1338"/>
    </row>
    <row r="12" spans="1:17" s="320" customFormat="1" ht="33" customHeight="1" thickBot="1">
      <c r="A12" s="1082">
        <f ca="1">COUNTIF(B:N,"&lt;0")</f>
        <v>0</v>
      </c>
      <c r="B12" s="1700"/>
      <c r="C12" s="1701"/>
      <c r="D12" s="1701"/>
      <c r="E12" s="1701"/>
      <c r="F12" s="1701"/>
      <c r="G12" s="1701"/>
      <c r="H12" s="1701"/>
      <c r="I12" s="1701"/>
      <c r="J12" s="1702"/>
      <c r="K12" s="1703"/>
      <c r="L12" s="1704"/>
      <c r="M12" s="1704"/>
      <c r="N12" s="1705"/>
      <c r="O12" s="851"/>
      <c r="P12" s="1338">
        <f>IF(B12&amp;K12="",0,1)</f>
        <v>0</v>
      </c>
    </row>
    <row r="13" spans="1:17" s="306" customFormat="1" ht="4.5" customHeight="1" thickBot="1">
      <c r="A13" s="321"/>
      <c r="B13" s="322"/>
      <c r="C13" s="322"/>
      <c r="D13" s="322"/>
      <c r="E13" s="312"/>
      <c r="F13" s="312"/>
      <c r="G13" s="312"/>
      <c r="H13" s="504"/>
      <c r="I13" s="312"/>
      <c r="J13" s="314"/>
      <c r="K13" s="312"/>
      <c r="L13" s="522"/>
      <c r="M13" s="312"/>
      <c r="N13" s="314"/>
      <c r="O13" s="849"/>
      <c r="P13" s="1338"/>
    </row>
    <row r="14" spans="1:17" s="328" customFormat="1" ht="20.25" customHeight="1" thickTop="1" thickBot="1">
      <c r="A14" s="370" t="s">
        <v>1746</v>
      </c>
      <c r="B14" s="323"/>
      <c r="C14" s="323"/>
      <c r="D14" s="323"/>
      <c r="E14" s="323"/>
      <c r="F14" s="323"/>
      <c r="G14" s="323"/>
      <c r="H14" s="507"/>
      <c r="I14" s="323"/>
      <c r="J14" s="325"/>
      <c r="K14" s="323"/>
      <c r="L14" s="1127"/>
      <c r="M14" s="1128"/>
      <c r="N14" s="822">
        <f>SUM(O:O)</f>
        <v>0</v>
      </c>
      <c r="O14" s="850"/>
      <c r="P14" s="1338"/>
    </row>
    <row r="15" spans="1:17" s="328" customFormat="1" ht="5.25" customHeight="1">
      <c r="A15" s="98"/>
      <c r="B15" s="381"/>
      <c r="C15" s="382"/>
      <c r="D15" s="382"/>
      <c r="E15" s="382"/>
      <c r="F15" s="382"/>
      <c r="G15" s="382"/>
      <c r="H15" s="508"/>
      <c r="I15" s="382"/>
      <c r="J15" s="384"/>
      <c r="K15" s="382"/>
      <c r="L15" s="525"/>
      <c r="M15" s="382"/>
      <c r="N15" s="386"/>
      <c r="O15" s="852"/>
      <c r="P15" s="1338"/>
    </row>
    <row r="16" spans="1:17" s="328" customFormat="1" ht="25.5" customHeight="1">
      <c r="A16" s="396" t="s">
        <v>291</v>
      </c>
      <c r="B16" s="1666" t="s">
        <v>123</v>
      </c>
      <c r="C16" s="1667"/>
      <c r="D16" s="1668"/>
      <c r="E16" s="1669"/>
      <c r="F16" s="1670" t="s">
        <v>1791</v>
      </c>
      <c r="G16" s="1671"/>
      <c r="H16" s="1671"/>
      <c r="I16" s="1672"/>
      <c r="J16" s="777"/>
      <c r="K16" s="420" t="s">
        <v>1755</v>
      </c>
      <c r="L16" s="777"/>
      <c r="M16" s="420" t="s">
        <v>1764</v>
      </c>
      <c r="N16" s="397">
        <f>IF(AND(J16="",L16=""),0,IF(J16="",2,1))</f>
        <v>0</v>
      </c>
      <c r="O16" s="812">
        <f>IF(D16&lt;&gt;"",1,0)</f>
        <v>0</v>
      </c>
      <c r="P16" s="1338">
        <f>IF(D16&amp;J16&amp;L16="",0,1)</f>
        <v>0</v>
      </c>
    </row>
    <row r="17" spans="1:16" s="328" customFormat="1" ht="5.25" customHeight="1" thickBot="1">
      <c r="A17" s="98"/>
      <c r="B17" s="387"/>
      <c r="C17" s="388"/>
      <c r="D17" s="388"/>
      <c r="E17" s="388"/>
      <c r="F17" s="388"/>
      <c r="G17" s="388"/>
      <c r="H17" s="509"/>
      <c r="I17" s="388"/>
      <c r="J17" s="390"/>
      <c r="K17" s="388"/>
      <c r="L17" s="526"/>
      <c r="M17" s="388"/>
      <c r="N17" s="392"/>
      <c r="O17" s="852"/>
      <c r="P17" s="1338"/>
    </row>
    <row r="18" spans="1:16" s="328" customFormat="1" ht="27" customHeight="1" thickBot="1">
      <c r="A18" s="308"/>
      <c r="B18" s="1673" t="s">
        <v>1065</v>
      </c>
      <c r="C18" s="1674"/>
      <c r="D18" s="1088" t="s">
        <v>1770</v>
      </c>
      <c r="E18" s="764" t="s">
        <v>1748</v>
      </c>
      <c r="F18" s="764" t="s">
        <v>1752</v>
      </c>
      <c r="G18" s="765" t="s">
        <v>1520</v>
      </c>
      <c r="H18" s="1656" t="s">
        <v>233</v>
      </c>
      <c r="I18" s="1657"/>
      <c r="J18" s="1658"/>
      <c r="K18" s="766" t="s">
        <v>1767</v>
      </c>
      <c r="L18" s="1656" t="s">
        <v>1749</v>
      </c>
      <c r="M18" s="1657"/>
      <c r="N18" s="1658"/>
      <c r="O18" s="853"/>
      <c r="P18" s="1338"/>
    </row>
    <row r="19" spans="1:16" s="328" customFormat="1" ht="29.25" customHeight="1">
      <c r="A19" s="308"/>
      <c r="B19" s="1659" t="s">
        <v>1753</v>
      </c>
      <c r="C19" s="333" t="s">
        <v>598</v>
      </c>
      <c r="D19" s="726"/>
      <c r="E19" s="726"/>
      <c r="F19" s="726"/>
      <c r="G19" s="726"/>
      <c r="H19" s="510" t="s">
        <v>1771</v>
      </c>
      <c r="I19" s="734" t="str">
        <f>IF(D19&amp;E19&amp;F19&amp;G19="","",SUM(D19:G19))</f>
        <v/>
      </c>
      <c r="J19" s="330" t="s">
        <v>599</v>
      </c>
      <c r="K19" s="767">
        <v>1.95</v>
      </c>
      <c r="L19" s="510" t="s">
        <v>1390</v>
      </c>
      <c r="M19" s="734" t="str">
        <f>IF(AND(I19&lt;&gt;"",N$16=1),ROUND(I19*K19,4),"")</f>
        <v/>
      </c>
      <c r="N19" s="330" t="s">
        <v>599</v>
      </c>
      <c r="O19" s="853"/>
      <c r="P19" s="1338">
        <f>IF(D19&amp;E19&amp;F19&amp;G19="",0,1)</f>
        <v>0</v>
      </c>
    </row>
    <row r="20" spans="1:16" s="328" customFormat="1" ht="29.25" customHeight="1">
      <c r="A20" s="308"/>
      <c r="B20" s="1660"/>
      <c r="C20" s="331" t="s">
        <v>600</v>
      </c>
      <c r="D20" s="727"/>
      <c r="E20" s="727"/>
      <c r="F20" s="727"/>
      <c r="G20" s="727"/>
      <c r="H20" s="481" t="s">
        <v>406</v>
      </c>
      <c r="I20" s="738" t="str">
        <f t="shared" ref="I20:I42" si="0">IF(D20&amp;E20&amp;F20&amp;G20="","",SUM(D20:G20))</f>
        <v/>
      </c>
      <c r="J20" s="331" t="s">
        <v>599</v>
      </c>
      <c r="K20" s="768">
        <v>1.8</v>
      </c>
      <c r="L20" s="481" t="s">
        <v>407</v>
      </c>
      <c r="M20" s="738" t="str">
        <f t="shared" ref="M20:M42" si="1">IF(AND(I20&lt;&gt;"",N$16=1),ROUND(I20*K20,4),"")</f>
        <v/>
      </c>
      <c r="N20" s="331" t="s">
        <v>599</v>
      </c>
      <c r="O20" s="853"/>
      <c r="P20" s="1338">
        <f t="shared" ref="P20:P42" si="2">IF(D20&amp;E20&amp;F20&amp;G20="",0,1)</f>
        <v>0</v>
      </c>
    </row>
    <row r="21" spans="1:16" s="328" customFormat="1" ht="29.25" customHeight="1">
      <c r="A21" s="308"/>
      <c r="B21" s="1660"/>
      <c r="C21" s="331" t="s">
        <v>601</v>
      </c>
      <c r="D21" s="727"/>
      <c r="E21" s="727"/>
      <c r="F21" s="727"/>
      <c r="G21" s="727"/>
      <c r="H21" s="481" t="s">
        <v>408</v>
      </c>
      <c r="I21" s="738" t="str">
        <f t="shared" si="0"/>
        <v/>
      </c>
      <c r="J21" s="331" t="s">
        <v>599</v>
      </c>
      <c r="K21" s="768">
        <v>1.65</v>
      </c>
      <c r="L21" s="481" t="s">
        <v>409</v>
      </c>
      <c r="M21" s="738" t="str">
        <f t="shared" si="1"/>
        <v/>
      </c>
      <c r="N21" s="331" t="s">
        <v>599</v>
      </c>
      <c r="O21" s="853"/>
      <c r="P21" s="1338">
        <f t="shared" si="2"/>
        <v>0</v>
      </c>
    </row>
    <row r="22" spans="1:16" s="328" customFormat="1" ht="29.25" customHeight="1">
      <c r="A22" s="308"/>
      <c r="B22" s="1660"/>
      <c r="C22" s="331" t="s">
        <v>602</v>
      </c>
      <c r="D22" s="727"/>
      <c r="E22" s="727"/>
      <c r="F22" s="727"/>
      <c r="G22" s="727"/>
      <c r="H22" s="481" t="s">
        <v>410</v>
      </c>
      <c r="I22" s="738" t="str">
        <f t="shared" si="0"/>
        <v/>
      </c>
      <c r="J22" s="331" t="s">
        <v>599</v>
      </c>
      <c r="K22" s="768">
        <v>1.35</v>
      </c>
      <c r="L22" s="481" t="s">
        <v>411</v>
      </c>
      <c r="M22" s="738" t="str">
        <f t="shared" si="1"/>
        <v/>
      </c>
      <c r="N22" s="331" t="s">
        <v>599</v>
      </c>
      <c r="O22" s="853"/>
      <c r="P22" s="1338">
        <f t="shared" si="2"/>
        <v>0</v>
      </c>
    </row>
    <row r="23" spans="1:16" s="328" customFormat="1" ht="29.25" customHeight="1">
      <c r="A23" s="308"/>
      <c r="B23" s="1660"/>
      <c r="C23" s="331" t="s">
        <v>603</v>
      </c>
      <c r="D23" s="727"/>
      <c r="E23" s="727"/>
      <c r="F23" s="727"/>
      <c r="G23" s="727"/>
      <c r="H23" s="481" t="s">
        <v>412</v>
      </c>
      <c r="I23" s="738" t="str">
        <f t="shared" si="0"/>
        <v/>
      </c>
      <c r="J23" s="331" t="s">
        <v>599</v>
      </c>
      <c r="K23" s="768">
        <v>1.1000000000000001</v>
      </c>
      <c r="L23" s="481" t="s">
        <v>413</v>
      </c>
      <c r="M23" s="738" t="str">
        <f t="shared" si="1"/>
        <v/>
      </c>
      <c r="N23" s="331" t="s">
        <v>599</v>
      </c>
      <c r="O23" s="853"/>
      <c r="P23" s="1338">
        <f t="shared" si="2"/>
        <v>0</v>
      </c>
    </row>
    <row r="24" spans="1:16" s="328" customFormat="1" ht="29.25" customHeight="1">
      <c r="A24" s="308"/>
      <c r="B24" s="1660"/>
      <c r="C24" s="331" t="s">
        <v>604</v>
      </c>
      <c r="D24" s="727"/>
      <c r="E24" s="727"/>
      <c r="F24" s="727"/>
      <c r="G24" s="727"/>
      <c r="H24" s="481" t="s">
        <v>414</v>
      </c>
      <c r="I24" s="738" t="str">
        <f t="shared" si="0"/>
        <v/>
      </c>
      <c r="J24" s="331" t="s">
        <v>599</v>
      </c>
      <c r="K24" s="768">
        <v>0.8</v>
      </c>
      <c r="L24" s="481" t="s">
        <v>415</v>
      </c>
      <c r="M24" s="738" t="str">
        <f t="shared" si="1"/>
        <v/>
      </c>
      <c r="N24" s="331" t="s">
        <v>599</v>
      </c>
      <c r="O24" s="853"/>
      <c r="P24" s="1338">
        <f t="shared" si="2"/>
        <v>0</v>
      </c>
    </row>
    <row r="25" spans="1:16" s="328" customFormat="1" ht="29.25" customHeight="1">
      <c r="A25" s="308"/>
      <c r="B25" s="1660"/>
      <c r="C25" s="331" t="s">
        <v>605</v>
      </c>
      <c r="D25" s="727"/>
      <c r="E25" s="727"/>
      <c r="F25" s="727"/>
      <c r="G25" s="727"/>
      <c r="H25" s="481" t="s">
        <v>416</v>
      </c>
      <c r="I25" s="738" t="str">
        <f t="shared" si="0"/>
        <v/>
      </c>
      <c r="J25" s="331" t="s">
        <v>599</v>
      </c>
      <c r="K25" s="768">
        <v>0.35</v>
      </c>
      <c r="L25" s="481" t="s">
        <v>417</v>
      </c>
      <c r="M25" s="738" t="str">
        <f t="shared" si="1"/>
        <v/>
      </c>
      <c r="N25" s="331" t="s">
        <v>599</v>
      </c>
      <c r="O25" s="853"/>
      <c r="P25" s="1338">
        <f t="shared" si="2"/>
        <v>0</v>
      </c>
    </row>
    <row r="26" spans="1:16" s="328" customFormat="1" ht="29.25" customHeight="1" thickBot="1">
      <c r="A26" s="308"/>
      <c r="B26" s="1661"/>
      <c r="C26" s="332" t="s">
        <v>606</v>
      </c>
      <c r="D26" s="728"/>
      <c r="E26" s="728"/>
      <c r="F26" s="728"/>
      <c r="G26" s="728"/>
      <c r="H26" s="482" t="s">
        <v>418</v>
      </c>
      <c r="I26" s="737" t="str">
        <f t="shared" si="0"/>
        <v/>
      </c>
      <c r="J26" s="332" t="s">
        <v>599</v>
      </c>
      <c r="K26" s="769">
        <v>0.2</v>
      </c>
      <c r="L26" s="482" t="s">
        <v>419</v>
      </c>
      <c r="M26" s="737" t="str">
        <f t="shared" si="1"/>
        <v/>
      </c>
      <c r="N26" s="332" t="s">
        <v>599</v>
      </c>
      <c r="O26" s="853"/>
      <c r="P26" s="1338">
        <f t="shared" si="2"/>
        <v>0</v>
      </c>
    </row>
    <row r="27" spans="1:16" s="328" customFormat="1" ht="29.25" customHeight="1">
      <c r="A27" s="308"/>
      <c r="B27" s="1659" t="s">
        <v>1754</v>
      </c>
      <c r="C27" s="367" t="s">
        <v>598</v>
      </c>
      <c r="D27" s="726"/>
      <c r="E27" s="726"/>
      <c r="F27" s="726"/>
      <c r="G27" s="726"/>
      <c r="H27" s="480" t="s">
        <v>420</v>
      </c>
      <c r="I27" s="734" t="str">
        <f t="shared" si="0"/>
        <v/>
      </c>
      <c r="J27" s="333" t="s">
        <v>599</v>
      </c>
      <c r="K27" s="767">
        <v>1.75</v>
      </c>
      <c r="L27" s="480" t="s">
        <v>421</v>
      </c>
      <c r="M27" s="734" t="str">
        <f t="shared" si="1"/>
        <v/>
      </c>
      <c r="N27" s="333" t="s">
        <v>599</v>
      </c>
      <c r="O27" s="853"/>
      <c r="P27" s="1338">
        <f t="shared" si="2"/>
        <v>0</v>
      </c>
    </row>
    <row r="28" spans="1:16" s="328" customFormat="1" ht="29.25" customHeight="1">
      <c r="A28" s="308"/>
      <c r="B28" s="1660"/>
      <c r="C28" s="368" t="s">
        <v>600</v>
      </c>
      <c r="D28" s="727"/>
      <c r="E28" s="727"/>
      <c r="F28" s="727"/>
      <c r="G28" s="727"/>
      <c r="H28" s="481" t="s">
        <v>422</v>
      </c>
      <c r="I28" s="738" t="str">
        <f t="shared" si="0"/>
        <v/>
      </c>
      <c r="J28" s="331" t="s">
        <v>599</v>
      </c>
      <c r="K28" s="768">
        <v>1.45</v>
      </c>
      <c r="L28" s="481" t="s">
        <v>423</v>
      </c>
      <c r="M28" s="738" t="str">
        <f t="shared" si="1"/>
        <v/>
      </c>
      <c r="N28" s="331" t="s">
        <v>599</v>
      </c>
      <c r="O28" s="853"/>
      <c r="P28" s="1338">
        <f t="shared" si="2"/>
        <v>0</v>
      </c>
    </row>
    <row r="29" spans="1:16" s="328" customFormat="1" ht="29.25" customHeight="1">
      <c r="A29" s="308"/>
      <c r="B29" s="1660"/>
      <c r="C29" s="368" t="s">
        <v>620</v>
      </c>
      <c r="D29" s="727"/>
      <c r="E29" s="727"/>
      <c r="F29" s="727"/>
      <c r="G29" s="727"/>
      <c r="H29" s="481" t="s">
        <v>424</v>
      </c>
      <c r="I29" s="738" t="str">
        <f t="shared" si="0"/>
        <v/>
      </c>
      <c r="J29" s="331" t="s">
        <v>599</v>
      </c>
      <c r="K29" s="768">
        <v>1.25</v>
      </c>
      <c r="L29" s="481" t="s">
        <v>425</v>
      </c>
      <c r="M29" s="738" t="str">
        <f t="shared" si="1"/>
        <v/>
      </c>
      <c r="N29" s="331" t="s">
        <v>599</v>
      </c>
      <c r="O29" s="853"/>
      <c r="P29" s="1338">
        <f t="shared" si="2"/>
        <v>0</v>
      </c>
    </row>
    <row r="30" spans="1:16" s="328" customFormat="1" ht="29.25" customHeight="1">
      <c r="A30" s="308"/>
      <c r="B30" s="1660"/>
      <c r="C30" s="368" t="s">
        <v>621</v>
      </c>
      <c r="D30" s="727"/>
      <c r="E30" s="727"/>
      <c r="F30" s="727"/>
      <c r="G30" s="727"/>
      <c r="H30" s="481" t="s">
        <v>426</v>
      </c>
      <c r="I30" s="738" t="str">
        <f t="shared" si="0"/>
        <v/>
      </c>
      <c r="J30" s="331" t="s">
        <v>599</v>
      </c>
      <c r="K30" s="768">
        <v>0.75</v>
      </c>
      <c r="L30" s="481" t="s">
        <v>427</v>
      </c>
      <c r="M30" s="738" t="str">
        <f t="shared" si="1"/>
        <v/>
      </c>
      <c r="N30" s="331" t="s">
        <v>599</v>
      </c>
      <c r="O30" s="853"/>
      <c r="P30" s="1338">
        <f t="shared" si="2"/>
        <v>0</v>
      </c>
    </row>
    <row r="31" spans="1:16" s="328" customFormat="1" ht="29.25" customHeight="1">
      <c r="A31" s="308"/>
      <c r="B31" s="1660"/>
      <c r="C31" s="368" t="s">
        <v>605</v>
      </c>
      <c r="D31" s="727"/>
      <c r="E31" s="727"/>
      <c r="F31" s="727"/>
      <c r="G31" s="727"/>
      <c r="H31" s="481" t="s">
        <v>428</v>
      </c>
      <c r="I31" s="738" t="str">
        <f t="shared" si="0"/>
        <v/>
      </c>
      <c r="J31" s="331" t="s">
        <v>599</v>
      </c>
      <c r="K31" s="768">
        <v>0.2</v>
      </c>
      <c r="L31" s="481" t="s">
        <v>429</v>
      </c>
      <c r="M31" s="738" t="str">
        <f t="shared" si="1"/>
        <v/>
      </c>
      <c r="N31" s="331" t="s">
        <v>599</v>
      </c>
      <c r="O31" s="853"/>
      <c r="P31" s="1338">
        <f t="shared" si="2"/>
        <v>0</v>
      </c>
    </row>
    <row r="32" spans="1:16" s="328" customFormat="1" ht="29.25" customHeight="1" thickBot="1">
      <c r="A32" s="308"/>
      <c r="B32" s="1660"/>
      <c r="C32" s="539" t="s">
        <v>606</v>
      </c>
      <c r="D32" s="729"/>
      <c r="E32" s="729"/>
      <c r="F32" s="729"/>
      <c r="G32" s="729"/>
      <c r="H32" s="540" t="s">
        <v>430</v>
      </c>
      <c r="I32" s="541" t="str">
        <f t="shared" si="0"/>
        <v/>
      </c>
      <c r="J32" s="542" t="s">
        <v>599</v>
      </c>
      <c r="K32" s="770">
        <v>0.15</v>
      </c>
      <c r="L32" s="540" t="s">
        <v>431</v>
      </c>
      <c r="M32" s="541" t="str">
        <f t="shared" si="1"/>
        <v/>
      </c>
      <c r="N32" s="542" t="s">
        <v>599</v>
      </c>
      <c r="O32" s="853"/>
      <c r="P32" s="1338">
        <f t="shared" si="2"/>
        <v>0</v>
      </c>
    </row>
    <row r="33" spans="1:16" s="328" customFormat="1" ht="29.25" customHeight="1">
      <c r="A33" s="308"/>
      <c r="B33" s="1662" t="s">
        <v>1759</v>
      </c>
      <c r="C33" s="760" t="s">
        <v>1800</v>
      </c>
      <c r="D33" s="726"/>
      <c r="E33" s="726"/>
      <c r="F33" s="726"/>
      <c r="G33" s="726"/>
      <c r="H33" s="480" t="s">
        <v>432</v>
      </c>
      <c r="I33" s="734" t="str">
        <f t="shared" si="0"/>
        <v/>
      </c>
      <c r="J33" s="333" t="s">
        <v>599</v>
      </c>
      <c r="K33" s="767">
        <v>1</v>
      </c>
      <c r="L33" s="480" t="s">
        <v>433</v>
      </c>
      <c r="M33" s="734" t="str">
        <f t="shared" si="1"/>
        <v/>
      </c>
      <c r="N33" s="333" t="s">
        <v>599</v>
      </c>
      <c r="O33" s="853"/>
      <c r="P33" s="1338">
        <f t="shared" si="2"/>
        <v>0</v>
      </c>
    </row>
    <row r="34" spans="1:16" s="328" customFormat="1" ht="29.25" customHeight="1" thickBot="1">
      <c r="A34" s="308"/>
      <c r="B34" s="1663"/>
      <c r="C34" s="870" t="s">
        <v>579</v>
      </c>
      <c r="D34" s="730"/>
      <c r="E34" s="730"/>
      <c r="F34" s="730"/>
      <c r="G34" s="730"/>
      <c r="H34" s="543" t="s">
        <v>434</v>
      </c>
      <c r="I34" s="538" t="str">
        <f t="shared" si="0"/>
        <v/>
      </c>
      <c r="J34" s="544" t="s">
        <v>599</v>
      </c>
      <c r="K34" s="771">
        <v>1</v>
      </c>
      <c r="L34" s="543" t="s">
        <v>435</v>
      </c>
      <c r="M34" s="538" t="str">
        <f t="shared" si="1"/>
        <v/>
      </c>
      <c r="N34" s="544" t="s">
        <v>599</v>
      </c>
      <c r="O34" s="853"/>
      <c r="P34" s="1338">
        <f t="shared" si="2"/>
        <v>0</v>
      </c>
    </row>
    <row r="35" spans="1:16" s="328" customFormat="1" ht="29.25" customHeight="1">
      <c r="A35" s="308"/>
      <c r="B35" s="1664" t="s">
        <v>1758</v>
      </c>
      <c r="C35" s="760" t="s">
        <v>1800</v>
      </c>
      <c r="D35" s="726"/>
      <c r="E35" s="726"/>
      <c r="F35" s="726"/>
      <c r="G35" s="726"/>
      <c r="H35" s="480" t="s">
        <v>436</v>
      </c>
      <c r="I35" s="734" t="str">
        <f t="shared" si="0"/>
        <v/>
      </c>
      <c r="J35" s="333" t="s">
        <v>599</v>
      </c>
      <c r="K35" s="767">
        <v>0.2</v>
      </c>
      <c r="L35" s="480" t="s">
        <v>437</v>
      </c>
      <c r="M35" s="734" t="str">
        <f t="shared" si="1"/>
        <v/>
      </c>
      <c r="N35" s="333" t="s">
        <v>599</v>
      </c>
      <c r="O35" s="853"/>
      <c r="P35" s="1338">
        <f t="shared" si="2"/>
        <v>0</v>
      </c>
    </row>
    <row r="36" spans="1:16" s="328" customFormat="1" ht="29.25" customHeight="1" thickBot="1">
      <c r="A36" s="308"/>
      <c r="B36" s="1665"/>
      <c r="C36" s="870" t="s">
        <v>579</v>
      </c>
      <c r="D36" s="730"/>
      <c r="E36" s="730"/>
      <c r="F36" s="730"/>
      <c r="G36" s="730"/>
      <c r="H36" s="543" t="s">
        <v>438</v>
      </c>
      <c r="I36" s="538" t="str">
        <f t="shared" si="0"/>
        <v/>
      </c>
      <c r="J36" s="544" t="s">
        <v>599</v>
      </c>
      <c r="K36" s="771">
        <v>0.2</v>
      </c>
      <c r="L36" s="543" t="s">
        <v>439</v>
      </c>
      <c r="M36" s="538" t="str">
        <f t="shared" si="1"/>
        <v/>
      </c>
      <c r="N36" s="544" t="s">
        <v>599</v>
      </c>
      <c r="O36" s="853"/>
      <c r="P36" s="1338">
        <f t="shared" si="2"/>
        <v>0</v>
      </c>
    </row>
    <row r="37" spans="1:16" s="328" customFormat="1" ht="29.25" customHeight="1">
      <c r="A37" s="308"/>
      <c r="B37" s="1649" t="s">
        <v>1756</v>
      </c>
      <c r="C37" s="760" t="s">
        <v>1800</v>
      </c>
      <c r="D37" s="726"/>
      <c r="E37" s="726"/>
      <c r="F37" s="726"/>
      <c r="G37" s="726"/>
      <c r="H37" s="480" t="s">
        <v>440</v>
      </c>
      <c r="I37" s="734" t="str">
        <f t="shared" si="0"/>
        <v/>
      </c>
      <c r="J37" s="333" t="s">
        <v>599</v>
      </c>
      <c r="K37" s="767">
        <v>1</v>
      </c>
      <c r="L37" s="480" t="s">
        <v>441</v>
      </c>
      <c r="M37" s="734" t="str">
        <f t="shared" si="1"/>
        <v/>
      </c>
      <c r="N37" s="333" t="s">
        <v>599</v>
      </c>
      <c r="O37" s="853"/>
      <c r="P37" s="1338">
        <f t="shared" si="2"/>
        <v>0</v>
      </c>
    </row>
    <row r="38" spans="1:16" s="328" customFormat="1" ht="29.25" customHeight="1" thickBot="1">
      <c r="A38" s="308"/>
      <c r="B38" s="1650"/>
      <c r="C38" s="870" t="s">
        <v>579</v>
      </c>
      <c r="D38" s="730"/>
      <c r="E38" s="730"/>
      <c r="F38" s="730"/>
      <c r="G38" s="730"/>
      <c r="H38" s="543" t="s">
        <v>442</v>
      </c>
      <c r="I38" s="538" t="str">
        <f t="shared" si="0"/>
        <v/>
      </c>
      <c r="J38" s="544" t="s">
        <v>599</v>
      </c>
      <c r="K38" s="771">
        <v>1</v>
      </c>
      <c r="L38" s="543" t="s">
        <v>443</v>
      </c>
      <c r="M38" s="538" t="str">
        <f t="shared" si="1"/>
        <v/>
      </c>
      <c r="N38" s="544" t="s">
        <v>599</v>
      </c>
      <c r="O38" s="853"/>
      <c r="P38" s="1338">
        <f t="shared" si="2"/>
        <v>0</v>
      </c>
    </row>
    <row r="39" spans="1:16" s="328" customFormat="1" ht="29.25" customHeight="1">
      <c r="A39" s="308"/>
      <c r="B39" s="1649" t="s">
        <v>1757</v>
      </c>
      <c r="C39" s="760" t="s">
        <v>1800</v>
      </c>
      <c r="D39" s="731"/>
      <c r="E39" s="731"/>
      <c r="F39" s="731"/>
      <c r="G39" s="731"/>
      <c r="H39" s="510" t="s">
        <v>444</v>
      </c>
      <c r="I39" s="734" t="str">
        <f t="shared" si="0"/>
        <v/>
      </c>
      <c r="J39" s="330" t="s">
        <v>599</v>
      </c>
      <c r="K39" s="772">
        <v>0.2</v>
      </c>
      <c r="L39" s="510" t="s">
        <v>445</v>
      </c>
      <c r="M39" s="734" t="str">
        <f t="shared" si="1"/>
        <v/>
      </c>
      <c r="N39" s="333" t="s">
        <v>599</v>
      </c>
      <c r="O39" s="853"/>
      <c r="P39" s="1338">
        <f t="shared" si="2"/>
        <v>0</v>
      </c>
    </row>
    <row r="40" spans="1:16" s="328" customFormat="1" ht="29.25" customHeight="1" thickBot="1">
      <c r="A40" s="308"/>
      <c r="B40" s="1650"/>
      <c r="C40" s="870" t="s">
        <v>579</v>
      </c>
      <c r="D40" s="728"/>
      <c r="E40" s="728"/>
      <c r="F40" s="728"/>
      <c r="G40" s="728"/>
      <c r="H40" s="482" t="s">
        <v>446</v>
      </c>
      <c r="I40" s="538" t="str">
        <f t="shared" si="0"/>
        <v/>
      </c>
      <c r="J40" s="332" t="s">
        <v>599</v>
      </c>
      <c r="K40" s="769">
        <v>0.2</v>
      </c>
      <c r="L40" s="482" t="s">
        <v>447</v>
      </c>
      <c r="M40" s="538" t="str">
        <f t="shared" si="1"/>
        <v/>
      </c>
      <c r="N40" s="544" t="s">
        <v>599</v>
      </c>
      <c r="O40" s="853"/>
      <c r="P40" s="1338">
        <f t="shared" si="2"/>
        <v>0</v>
      </c>
    </row>
    <row r="41" spans="1:16" s="328" customFormat="1" ht="29.25" customHeight="1" thickBot="1">
      <c r="A41" s="308"/>
      <c r="B41" s="1651" t="s">
        <v>1760</v>
      </c>
      <c r="C41" s="1652"/>
      <c r="D41" s="732"/>
      <c r="E41" s="732"/>
      <c r="F41" s="732"/>
      <c r="G41" s="732"/>
      <c r="H41" s="567" t="s">
        <v>448</v>
      </c>
      <c r="I41" s="568" t="str">
        <f t="shared" si="0"/>
        <v/>
      </c>
      <c r="J41" s="569" t="s">
        <v>599</v>
      </c>
      <c r="K41" s="773">
        <v>0.2</v>
      </c>
      <c r="L41" s="567" t="s">
        <v>449</v>
      </c>
      <c r="M41" s="568" t="str">
        <f t="shared" si="1"/>
        <v/>
      </c>
      <c r="N41" s="569" t="s">
        <v>599</v>
      </c>
      <c r="O41" s="853"/>
      <c r="P41" s="1338">
        <f t="shared" si="2"/>
        <v>0</v>
      </c>
    </row>
    <row r="42" spans="1:16" s="328" customFormat="1" ht="29.25" customHeight="1" thickBot="1">
      <c r="A42" s="308"/>
      <c r="B42" s="1461" t="s">
        <v>1665</v>
      </c>
      <c r="C42" s="1653"/>
      <c r="D42" s="733"/>
      <c r="E42" s="733"/>
      <c r="F42" s="733"/>
      <c r="G42" s="733"/>
      <c r="H42" s="483" t="s">
        <v>450</v>
      </c>
      <c r="I42" s="736" t="str">
        <f t="shared" si="0"/>
        <v/>
      </c>
      <c r="J42" s="747" t="s">
        <v>599</v>
      </c>
      <c r="K42" s="774">
        <v>1</v>
      </c>
      <c r="L42" s="483" t="s">
        <v>1572</v>
      </c>
      <c r="M42" s="736" t="str">
        <f t="shared" si="1"/>
        <v/>
      </c>
      <c r="N42" s="747" t="s">
        <v>599</v>
      </c>
      <c r="O42" s="853"/>
      <c r="P42" s="1338">
        <f t="shared" si="2"/>
        <v>0</v>
      </c>
    </row>
    <row r="43" spans="1:16" s="337" customFormat="1" ht="29.25" customHeight="1" thickBot="1">
      <c r="A43" s="334"/>
      <c r="B43" s="1654" t="s">
        <v>233</v>
      </c>
      <c r="C43" s="1655"/>
      <c r="D43" s="227" t="str">
        <f>IF($D16="","",SUM(D19:D42))</f>
        <v/>
      </c>
      <c r="E43" s="227" t="str">
        <f t="shared" ref="E43:G43" si="3">IF($D16="","",SUM(E19:E42))</f>
        <v/>
      </c>
      <c r="F43" s="227" t="str">
        <f t="shared" si="3"/>
        <v/>
      </c>
      <c r="G43" s="227" t="str">
        <f t="shared" si="3"/>
        <v/>
      </c>
      <c r="H43" s="483" t="s">
        <v>1567</v>
      </c>
      <c r="I43" s="735" t="str">
        <f>IF($D16="","",SUM(I19:I42))</f>
        <v/>
      </c>
      <c r="J43" s="868" t="s">
        <v>599</v>
      </c>
      <c r="K43" s="335"/>
      <c r="L43" s="483" t="s">
        <v>1568</v>
      </c>
      <c r="M43" s="735" t="str">
        <f>IF($D16="","",SUM(M19:M42))</f>
        <v/>
      </c>
      <c r="N43" s="748" t="s">
        <v>599</v>
      </c>
      <c r="O43" s="854"/>
      <c r="P43" s="1339"/>
    </row>
    <row r="44" spans="1:16" s="341" customFormat="1" ht="4.5" customHeight="1" thickBot="1">
      <c r="A44" s="338"/>
      <c r="B44" s="339"/>
      <c r="C44" s="339"/>
      <c r="D44" s="339"/>
      <c r="E44" s="339"/>
      <c r="F44" s="339"/>
      <c r="G44" s="339"/>
      <c r="H44" s="511"/>
      <c r="I44" s="339"/>
      <c r="J44" s="339"/>
      <c r="K44" s="339"/>
      <c r="L44" s="527"/>
      <c r="M44" s="339"/>
      <c r="N44" s="339"/>
      <c r="O44" s="855"/>
      <c r="P44" s="422"/>
    </row>
    <row r="45" spans="1:16" s="152" customFormat="1" ht="20.25" customHeight="1" thickTop="1" thickBot="1">
      <c r="A45" s="370" t="s">
        <v>1751</v>
      </c>
      <c r="B45" s="342"/>
      <c r="C45" s="342"/>
      <c r="D45" s="342"/>
      <c r="E45" s="342"/>
      <c r="F45" s="342"/>
      <c r="G45" s="342"/>
      <c r="H45" s="1621" t="str">
        <f>IF(AND(SUM(D19:G42)&gt;0,D16=""),"W części GR.2 wpisz nazwę miejscowości.","")</f>
        <v/>
      </c>
      <c r="I45" s="1621"/>
      <c r="J45" s="1621"/>
      <c r="K45" s="1621"/>
      <c r="L45" s="1621"/>
      <c r="M45" s="1621"/>
      <c r="N45" s="1621"/>
      <c r="O45" s="856"/>
      <c r="P45" s="1340"/>
    </row>
    <row r="46" spans="1:16" s="348" customFormat="1" ht="30" customHeight="1">
      <c r="A46" s="346"/>
      <c r="B46" s="408" t="s">
        <v>1768</v>
      </c>
      <c r="C46" s="347"/>
      <c r="D46" s="347"/>
      <c r="E46" s="347"/>
      <c r="F46" s="347"/>
      <c r="G46" s="347"/>
      <c r="H46" s="512"/>
      <c r="I46" s="398" t="s">
        <v>1801</v>
      </c>
      <c r="J46" s="485" t="s">
        <v>1709</v>
      </c>
      <c r="K46" s="1642" t="str">
        <f>IF(D16="","",IF(N16=1,M43,IF(N16=2,I43,"")))</f>
        <v/>
      </c>
      <c r="L46" s="1642"/>
      <c r="M46" s="1642"/>
      <c r="N46" s="423" t="s">
        <v>599</v>
      </c>
      <c r="O46" s="857"/>
      <c r="P46" s="1341"/>
    </row>
    <row r="47" spans="1:16" s="348" customFormat="1" ht="30" customHeight="1">
      <c r="A47" s="346"/>
      <c r="B47" s="409" t="s">
        <v>1798</v>
      </c>
      <c r="C47" s="349"/>
      <c r="D47" s="349"/>
      <c r="E47" s="1643" t="s">
        <v>2155</v>
      </c>
      <c r="F47" s="1644"/>
      <c r="G47" s="1644"/>
      <c r="H47" s="1644"/>
      <c r="I47" s="1645"/>
      <c r="J47" s="486" t="s">
        <v>1569</v>
      </c>
      <c r="K47" s="1646" t="str">
        <f>IF(D16="","",IF(N16=1,SUM(M25:M26,M31:M32,M33,M35,M37,M39),SUM(I25:I26,I31:I32,I33,I35,I37,I39)))</f>
        <v/>
      </c>
      <c r="L47" s="1646"/>
      <c r="M47" s="1646"/>
      <c r="N47" s="424" t="s">
        <v>599</v>
      </c>
      <c r="O47" s="857"/>
      <c r="P47" s="1341"/>
    </row>
    <row r="48" spans="1:16" s="348" customFormat="1" ht="30" customHeight="1" thickBot="1">
      <c r="A48" s="346"/>
      <c r="B48" s="410" t="s">
        <v>1772</v>
      </c>
      <c r="C48" s="351"/>
      <c r="D48" s="351"/>
      <c r="E48" s="351"/>
      <c r="F48" s="351"/>
      <c r="G48" s="351"/>
      <c r="H48" s="513"/>
      <c r="I48" s="400" t="s">
        <v>1802</v>
      </c>
      <c r="J48" s="533" t="s">
        <v>1570</v>
      </c>
      <c r="K48" s="1647" t="str">
        <f>IF(D16="","",IF(N16=1,SUM(M41),SUM(I41)))</f>
        <v/>
      </c>
      <c r="L48" s="1647"/>
      <c r="M48" s="1647"/>
      <c r="N48" s="425" t="s">
        <v>599</v>
      </c>
      <c r="O48" s="857"/>
      <c r="P48" s="1341"/>
    </row>
    <row r="49" spans="1:16" s="348" customFormat="1" ht="30" customHeight="1" thickBot="1">
      <c r="A49" s="346"/>
      <c r="B49" s="411" t="s">
        <v>1773</v>
      </c>
      <c r="C49" s="380"/>
      <c r="D49" s="380"/>
      <c r="E49" s="380"/>
      <c r="F49" s="380"/>
      <c r="G49" s="380"/>
      <c r="H49" s="514"/>
      <c r="I49" s="401" t="s">
        <v>1804</v>
      </c>
      <c r="J49" s="534" t="s">
        <v>1571</v>
      </c>
      <c r="K49" s="1648" t="str">
        <f>IF(D16="","",SUM(K46,-K47,-K48))</f>
        <v/>
      </c>
      <c r="L49" s="1648"/>
      <c r="M49" s="1648"/>
      <c r="N49" s="426" t="s">
        <v>599</v>
      </c>
      <c r="O49" s="857"/>
      <c r="P49" s="1341"/>
    </row>
    <row r="50" spans="1:16" s="348" customFormat="1" ht="30" customHeight="1" thickBot="1">
      <c r="A50" s="346"/>
      <c r="B50" s="417" t="s">
        <v>1262</v>
      </c>
      <c r="C50" s="418"/>
      <c r="D50" s="418"/>
      <c r="E50" s="418"/>
      <c r="F50" s="418"/>
      <c r="G50" s="418"/>
      <c r="H50" s="515"/>
      <c r="I50" s="402"/>
      <c r="J50" s="487" t="s">
        <v>1710</v>
      </c>
      <c r="K50" s="1633">
        <f>Info!$J$2*2.5*GR!$N$16</f>
        <v>0</v>
      </c>
      <c r="L50" s="1634"/>
      <c r="M50" s="1634"/>
      <c r="N50" s="427" t="s">
        <v>1144</v>
      </c>
      <c r="O50" s="857"/>
      <c r="P50" s="1341"/>
    </row>
    <row r="51" spans="1:16" s="348" customFormat="1" ht="30" customHeight="1" thickBot="1">
      <c r="A51" s="346"/>
      <c r="B51" s="417" t="s">
        <v>1873</v>
      </c>
      <c r="C51" s="418"/>
      <c r="D51" s="418"/>
      <c r="E51" s="418"/>
      <c r="F51" s="418"/>
      <c r="G51" s="418"/>
      <c r="H51" s="515"/>
      <c r="I51" s="402" t="s">
        <v>1805</v>
      </c>
      <c r="J51" s="487" t="s">
        <v>1711</v>
      </c>
      <c r="K51" s="1635" t="str">
        <f>IF(D16="","",ROUND(K49*K50,2))</f>
        <v/>
      </c>
      <c r="L51" s="1635"/>
      <c r="M51" s="1635"/>
      <c r="N51" s="427" t="s">
        <v>1144</v>
      </c>
      <c r="O51" s="857"/>
      <c r="P51" s="1341"/>
    </row>
    <row r="52" spans="1:16" s="348" customFormat="1" ht="30" customHeight="1" thickBot="1">
      <c r="A52" s="346"/>
      <c r="B52" s="413" t="s">
        <v>2264</v>
      </c>
      <c r="C52" s="414"/>
      <c r="D52" s="414"/>
      <c r="E52" s="414"/>
      <c r="F52" s="414"/>
      <c r="G52" s="414"/>
      <c r="H52" s="516"/>
      <c r="I52" s="416"/>
      <c r="J52" s="488" t="s">
        <v>1712</v>
      </c>
      <c r="K52" s="1636"/>
      <c r="L52" s="1637"/>
      <c r="M52" s="1637"/>
      <c r="N52" s="428" t="s">
        <v>1144</v>
      </c>
      <c r="O52" s="857"/>
      <c r="P52" s="1338">
        <f>IF(K52="",0,1)</f>
        <v>0</v>
      </c>
    </row>
    <row r="53" spans="1:16" s="348" customFormat="1" ht="30" customHeight="1" thickBot="1">
      <c r="A53" s="346"/>
      <c r="B53" s="412" t="s">
        <v>1769</v>
      </c>
      <c r="C53" s="393"/>
      <c r="D53" s="393"/>
      <c r="E53" s="393"/>
      <c r="F53" s="393"/>
      <c r="G53" s="393"/>
      <c r="H53" s="517"/>
      <c r="I53" s="402" t="s">
        <v>1874</v>
      </c>
      <c r="J53" s="487" t="s">
        <v>1803</v>
      </c>
      <c r="K53" s="1638" t="str">
        <f>IF(D16="","",IF(SUM(K51,-K52)&lt;0,"BŁĄD !!!",ROUND(K51-K52,2)))</f>
        <v/>
      </c>
      <c r="L53" s="1638"/>
      <c r="M53" s="1638"/>
      <c r="N53" s="429" t="s">
        <v>1144</v>
      </c>
      <c r="O53" s="857"/>
      <c r="P53" s="1341"/>
    </row>
    <row r="54" spans="1:16" s="348" customFormat="1" ht="4.5" customHeight="1" thickBot="1">
      <c r="A54" s="403"/>
      <c r="B54" s="404"/>
      <c r="C54" s="404"/>
      <c r="D54" s="404"/>
      <c r="E54" s="404"/>
      <c r="F54" s="404"/>
      <c r="G54" s="404"/>
      <c r="H54" s="518"/>
      <c r="I54" s="404"/>
      <c r="J54" s="404"/>
      <c r="K54" s="404"/>
      <c r="L54" s="528"/>
      <c r="M54" s="404"/>
      <c r="N54" s="404"/>
      <c r="O54" s="858"/>
      <c r="P54" s="1341"/>
    </row>
    <row r="55" spans="1:16" s="357" customFormat="1" ht="20.25" customHeight="1" thickTop="1" thickBot="1">
      <c r="A55" s="371" t="s">
        <v>1747</v>
      </c>
      <c r="B55" s="352"/>
      <c r="C55" s="352"/>
      <c r="D55" s="352"/>
      <c r="E55" s="352"/>
      <c r="F55" s="352"/>
      <c r="G55" s="352"/>
      <c r="H55" s="519"/>
      <c r="I55" s="352"/>
      <c r="J55" s="354"/>
      <c r="K55" s="352"/>
      <c r="L55" s="529"/>
      <c r="M55" s="352"/>
      <c r="N55" s="354"/>
      <c r="O55" s="859"/>
      <c r="P55" s="1340"/>
    </row>
    <row r="56" spans="1:16" s="363" customFormat="1" ht="23.25" customHeight="1">
      <c r="A56" s="358"/>
      <c r="B56" s="756" t="s">
        <v>1806</v>
      </c>
      <c r="C56" s="359"/>
      <c r="D56" s="359"/>
      <c r="E56" s="359"/>
      <c r="F56" s="749"/>
      <c r="G56" s="749"/>
      <c r="H56" s="749"/>
      <c r="I56" s="361"/>
      <c r="J56" s="1639" t="s">
        <v>1807</v>
      </c>
      <c r="K56" s="1640"/>
      <c r="L56" s="1640"/>
      <c r="M56" s="1640"/>
      <c r="N56" s="1641"/>
      <c r="O56" s="860"/>
      <c r="P56" s="1342"/>
    </row>
    <row r="57" spans="1:16" s="363" customFormat="1" ht="27.75" customHeight="1">
      <c r="A57" s="358"/>
      <c r="B57" s="1630"/>
      <c r="C57" s="1631"/>
      <c r="D57" s="1631"/>
      <c r="E57" s="1631"/>
      <c r="F57" s="1631"/>
      <c r="G57" s="1631"/>
      <c r="H57" s="1631"/>
      <c r="I57" s="1632"/>
      <c r="J57" s="1630"/>
      <c r="K57" s="1631"/>
      <c r="L57" s="1631"/>
      <c r="M57" s="1631"/>
      <c r="N57" s="1632"/>
      <c r="O57" s="860"/>
      <c r="P57" s="1338">
        <f>IF(B57&amp;J57="",0,1)</f>
        <v>0</v>
      </c>
    </row>
    <row r="58" spans="1:16" s="363" customFormat="1" ht="27.75" customHeight="1">
      <c r="A58" s="358"/>
      <c r="B58" s="1624"/>
      <c r="C58" s="1625"/>
      <c r="D58" s="1625"/>
      <c r="E58" s="1625"/>
      <c r="F58" s="1625"/>
      <c r="G58" s="1625"/>
      <c r="H58" s="1625"/>
      <c r="I58" s="1626"/>
      <c r="J58" s="1624"/>
      <c r="K58" s="1625"/>
      <c r="L58" s="1625"/>
      <c r="M58" s="1625"/>
      <c r="N58" s="1626"/>
      <c r="O58" s="860"/>
      <c r="P58" s="1338">
        <f t="shared" ref="P58:P77" si="4">IF(B58&amp;J58="",0,1)</f>
        <v>0</v>
      </c>
    </row>
    <row r="59" spans="1:16" s="363" customFormat="1" ht="27.75" customHeight="1">
      <c r="A59" s="358"/>
      <c r="B59" s="1624"/>
      <c r="C59" s="1625"/>
      <c r="D59" s="1625"/>
      <c r="E59" s="1625"/>
      <c r="F59" s="1625"/>
      <c r="G59" s="1625"/>
      <c r="H59" s="1625"/>
      <c r="I59" s="1626"/>
      <c r="J59" s="1624"/>
      <c r="K59" s="1625"/>
      <c r="L59" s="1625"/>
      <c r="M59" s="1625"/>
      <c r="N59" s="1626"/>
      <c r="O59" s="860"/>
      <c r="P59" s="1338">
        <f t="shared" si="4"/>
        <v>0</v>
      </c>
    </row>
    <row r="60" spans="1:16" s="363" customFormat="1" ht="27.75" customHeight="1">
      <c r="A60" s="358"/>
      <c r="B60" s="1624"/>
      <c r="C60" s="1625"/>
      <c r="D60" s="1625"/>
      <c r="E60" s="1625"/>
      <c r="F60" s="1625"/>
      <c r="G60" s="1625"/>
      <c r="H60" s="1625"/>
      <c r="I60" s="1626"/>
      <c r="J60" s="1624"/>
      <c r="K60" s="1625"/>
      <c r="L60" s="1625"/>
      <c r="M60" s="1625"/>
      <c r="N60" s="1626"/>
      <c r="O60" s="860"/>
      <c r="P60" s="1338">
        <f t="shared" si="4"/>
        <v>0</v>
      </c>
    </row>
    <row r="61" spans="1:16" s="363" customFormat="1" ht="27.75" customHeight="1">
      <c r="A61" s="358"/>
      <c r="B61" s="1624"/>
      <c r="C61" s="1625"/>
      <c r="D61" s="1625"/>
      <c r="E61" s="1625"/>
      <c r="F61" s="1625"/>
      <c r="G61" s="1625"/>
      <c r="H61" s="1625"/>
      <c r="I61" s="1626"/>
      <c r="J61" s="1624"/>
      <c r="K61" s="1625"/>
      <c r="L61" s="1625"/>
      <c r="M61" s="1625"/>
      <c r="N61" s="1626"/>
      <c r="O61" s="860"/>
      <c r="P61" s="1338">
        <f t="shared" si="4"/>
        <v>0</v>
      </c>
    </row>
    <row r="62" spans="1:16" s="363" customFormat="1" ht="27.75" customHeight="1">
      <c r="A62" s="358"/>
      <c r="B62" s="1624"/>
      <c r="C62" s="1625"/>
      <c r="D62" s="1625"/>
      <c r="E62" s="1625"/>
      <c r="F62" s="1625"/>
      <c r="G62" s="1625"/>
      <c r="H62" s="1625"/>
      <c r="I62" s="1626"/>
      <c r="J62" s="1624"/>
      <c r="K62" s="1625"/>
      <c r="L62" s="1625"/>
      <c r="M62" s="1625"/>
      <c r="N62" s="1626"/>
      <c r="O62" s="860"/>
      <c r="P62" s="1338">
        <f t="shared" si="4"/>
        <v>0</v>
      </c>
    </row>
    <row r="63" spans="1:16" s="363" customFormat="1" ht="27.75" customHeight="1">
      <c r="A63" s="358"/>
      <c r="B63" s="1624"/>
      <c r="C63" s="1625"/>
      <c r="D63" s="1625"/>
      <c r="E63" s="1625"/>
      <c r="F63" s="1625"/>
      <c r="G63" s="1625"/>
      <c r="H63" s="1625"/>
      <c r="I63" s="1626"/>
      <c r="J63" s="1624"/>
      <c r="K63" s="1625"/>
      <c r="L63" s="1625"/>
      <c r="M63" s="1625"/>
      <c r="N63" s="1626"/>
      <c r="O63" s="860"/>
      <c r="P63" s="1338">
        <f t="shared" si="4"/>
        <v>0</v>
      </c>
    </row>
    <row r="64" spans="1:16" s="363" customFormat="1" ht="27.75" customHeight="1">
      <c r="A64" s="358"/>
      <c r="B64" s="1624"/>
      <c r="C64" s="1625"/>
      <c r="D64" s="1625"/>
      <c r="E64" s="1625"/>
      <c r="F64" s="1625"/>
      <c r="G64" s="1625"/>
      <c r="H64" s="1625"/>
      <c r="I64" s="1626"/>
      <c r="J64" s="1624"/>
      <c r="K64" s="1625"/>
      <c r="L64" s="1625"/>
      <c r="M64" s="1625"/>
      <c r="N64" s="1626"/>
      <c r="O64" s="860"/>
      <c r="P64" s="1338">
        <f t="shared" si="4"/>
        <v>0</v>
      </c>
    </row>
    <row r="65" spans="1:16" s="363" customFormat="1" ht="27.75" customHeight="1">
      <c r="A65" s="358"/>
      <c r="B65" s="1624"/>
      <c r="C65" s="1625"/>
      <c r="D65" s="1625"/>
      <c r="E65" s="1625"/>
      <c r="F65" s="1625"/>
      <c r="G65" s="1625"/>
      <c r="H65" s="1625"/>
      <c r="I65" s="1626"/>
      <c r="J65" s="1624"/>
      <c r="K65" s="1625"/>
      <c r="L65" s="1625"/>
      <c r="M65" s="1625"/>
      <c r="N65" s="1626"/>
      <c r="O65" s="860"/>
      <c r="P65" s="1338">
        <f t="shared" si="4"/>
        <v>0</v>
      </c>
    </row>
    <row r="66" spans="1:16" s="363" customFormat="1" ht="27.75" customHeight="1">
      <c r="A66" s="358"/>
      <c r="B66" s="1624"/>
      <c r="C66" s="1625"/>
      <c r="D66" s="1625"/>
      <c r="E66" s="1625"/>
      <c r="F66" s="1625"/>
      <c r="G66" s="1625"/>
      <c r="H66" s="1625"/>
      <c r="I66" s="1626"/>
      <c r="J66" s="1624"/>
      <c r="K66" s="1625"/>
      <c r="L66" s="1625"/>
      <c r="M66" s="1625"/>
      <c r="N66" s="1626"/>
      <c r="O66" s="860"/>
      <c r="P66" s="1338">
        <f t="shared" si="4"/>
        <v>0</v>
      </c>
    </row>
    <row r="67" spans="1:16" s="363" customFormat="1" ht="27.75" customHeight="1">
      <c r="A67" s="358"/>
      <c r="B67" s="1624"/>
      <c r="C67" s="1625"/>
      <c r="D67" s="1625"/>
      <c r="E67" s="1625"/>
      <c r="F67" s="1625"/>
      <c r="G67" s="1625"/>
      <c r="H67" s="1625"/>
      <c r="I67" s="1626"/>
      <c r="J67" s="1624"/>
      <c r="K67" s="1625"/>
      <c r="L67" s="1625"/>
      <c r="M67" s="1625"/>
      <c r="N67" s="1626"/>
      <c r="O67" s="860"/>
      <c r="P67" s="1338">
        <f t="shared" si="4"/>
        <v>0</v>
      </c>
    </row>
    <row r="68" spans="1:16" s="363" customFormat="1" ht="27.75" customHeight="1">
      <c r="A68" s="358"/>
      <c r="B68" s="1624"/>
      <c r="C68" s="1625"/>
      <c r="D68" s="1625"/>
      <c r="E68" s="1625"/>
      <c r="F68" s="1625"/>
      <c r="G68" s="1625"/>
      <c r="H68" s="1625"/>
      <c r="I68" s="1626"/>
      <c r="J68" s="1624"/>
      <c r="K68" s="1625"/>
      <c r="L68" s="1625"/>
      <c r="M68" s="1625"/>
      <c r="N68" s="1626"/>
      <c r="O68" s="860"/>
      <c r="P68" s="1338">
        <f t="shared" si="4"/>
        <v>0</v>
      </c>
    </row>
    <row r="69" spans="1:16" s="363" customFormat="1" ht="27.75" customHeight="1">
      <c r="A69" s="358"/>
      <c r="B69" s="1624"/>
      <c r="C69" s="1625"/>
      <c r="D69" s="1625"/>
      <c r="E69" s="1625"/>
      <c r="F69" s="1625"/>
      <c r="G69" s="1625"/>
      <c r="H69" s="1625"/>
      <c r="I69" s="1626"/>
      <c r="J69" s="1624"/>
      <c r="K69" s="1625"/>
      <c r="L69" s="1625"/>
      <c r="M69" s="1625"/>
      <c r="N69" s="1626"/>
      <c r="O69" s="860"/>
      <c r="P69" s="1338">
        <f t="shared" si="4"/>
        <v>0</v>
      </c>
    </row>
    <row r="70" spans="1:16" s="363" customFormat="1" ht="27.75" customHeight="1">
      <c r="A70" s="358"/>
      <c r="B70" s="1624"/>
      <c r="C70" s="1625"/>
      <c r="D70" s="1625"/>
      <c r="E70" s="1625"/>
      <c r="F70" s="1625"/>
      <c r="G70" s="1625"/>
      <c r="H70" s="1625"/>
      <c r="I70" s="1626"/>
      <c r="J70" s="1624"/>
      <c r="K70" s="1625"/>
      <c r="L70" s="1625"/>
      <c r="M70" s="1625"/>
      <c r="N70" s="1626"/>
      <c r="O70" s="860"/>
      <c r="P70" s="1338">
        <f t="shared" si="4"/>
        <v>0</v>
      </c>
    </row>
    <row r="71" spans="1:16" s="363" customFormat="1" ht="27.75" customHeight="1">
      <c r="A71" s="358"/>
      <c r="B71" s="1624"/>
      <c r="C71" s="1625"/>
      <c r="D71" s="1625"/>
      <c r="E71" s="1625"/>
      <c r="F71" s="1625"/>
      <c r="G71" s="1625"/>
      <c r="H71" s="1625"/>
      <c r="I71" s="1626"/>
      <c r="J71" s="1624"/>
      <c r="K71" s="1625"/>
      <c r="L71" s="1625"/>
      <c r="M71" s="1625"/>
      <c r="N71" s="1626"/>
      <c r="O71" s="860"/>
      <c r="P71" s="1338">
        <f t="shared" si="4"/>
        <v>0</v>
      </c>
    </row>
    <row r="72" spans="1:16" s="363" customFormat="1" ht="27.75" customHeight="1">
      <c r="A72" s="358"/>
      <c r="B72" s="1624"/>
      <c r="C72" s="1625"/>
      <c r="D72" s="1625"/>
      <c r="E72" s="1625"/>
      <c r="F72" s="1625"/>
      <c r="G72" s="1625"/>
      <c r="H72" s="1625"/>
      <c r="I72" s="1626"/>
      <c r="J72" s="1624"/>
      <c r="K72" s="1625"/>
      <c r="L72" s="1625"/>
      <c r="M72" s="1625"/>
      <c r="N72" s="1626"/>
      <c r="O72" s="860"/>
      <c r="P72" s="1338">
        <f t="shared" si="4"/>
        <v>0</v>
      </c>
    </row>
    <row r="73" spans="1:16" s="363" customFormat="1" ht="27.75" customHeight="1">
      <c r="A73" s="358"/>
      <c r="B73" s="1624"/>
      <c r="C73" s="1625"/>
      <c r="D73" s="1625"/>
      <c r="E73" s="1625"/>
      <c r="F73" s="1625"/>
      <c r="G73" s="1625"/>
      <c r="H73" s="1625"/>
      <c r="I73" s="1626"/>
      <c r="J73" s="1624"/>
      <c r="K73" s="1625"/>
      <c r="L73" s="1625"/>
      <c r="M73" s="1625"/>
      <c r="N73" s="1626"/>
      <c r="O73" s="860"/>
      <c r="P73" s="1338">
        <f t="shared" si="4"/>
        <v>0</v>
      </c>
    </row>
    <row r="74" spans="1:16" s="363" customFormat="1" ht="27.75" customHeight="1">
      <c r="A74" s="358"/>
      <c r="B74" s="1624"/>
      <c r="C74" s="1625"/>
      <c r="D74" s="1625"/>
      <c r="E74" s="1625"/>
      <c r="F74" s="1625"/>
      <c r="G74" s="1625"/>
      <c r="H74" s="1625"/>
      <c r="I74" s="1626"/>
      <c r="J74" s="1624"/>
      <c r="K74" s="1625"/>
      <c r="L74" s="1625"/>
      <c r="M74" s="1625"/>
      <c r="N74" s="1626"/>
      <c r="O74" s="860"/>
      <c r="P74" s="1338">
        <f t="shared" si="4"/>
        <v>0</v>
      </c>
    </row>
    <row r="75" spans="1:16" s="363" customFormat="1" ht="27.75" customHeight="1">
      <c r="A75" s="358"/>
      <c r="B75" s="1624"/>
      <c r="C75" s="1625"/>
      <c r="D75" s="1625"/>
      <c r="E75" s="1625"/>
      <c r="F75" s="1625"/>
      <c r="G75" s="1625"/>
      <c r="H75" s="1625"/>
      <c r="I75" s="1626"/>
      <c r="J75" s="1624"/>
      <c r="K75" s="1625"/>
      <c r="L75" s="1625"/>
      <c r="M75" s="1625"/>
      <c r="N75" s="1626"/>
      <c r="O75" s="860"/>
      <c r="P75" s="1338">
        <f t="shared" si="4"/>
        <v>0</v>
      </c>
    </row>
    <row r="76" spans="1:16" s="363" customFormat="1" ht="27.75" customHeight="1">
      <c r="A76" s="358"/>
      <c r="B76" s="1624"/>
      <c r="C76" s="1625"/>
      <c r="D76" s="1625"/>
      <c r="E76" s="1625"/>
      <c r="F76" s="1625"/>
      <c r="G76" s="1625"/>
      <c r="H76" s="1625"/>
      <c r="I76" s="1626"/>
      <c r="J76" s="1624"/>
      <c r="K76" s="1625"/>
      <c r="L76" s="1625"/>
      <c r="M76" s="1625"/>
      <c r="N76" s="1626"/>
      <c r="O76" s="860"/>
      <c r="P76" s="1338">
        <f t="shared" si="4"/>
        <v>0</v>
      </c>
    </row>
    <row r="77" spans="1:16" s="363" customFormat="1" ht="27.75" customHeight="1" thickBot="1">
      <c r="A77" s="358"/>
      <c r="B77" s="1627"/>
      <c r="C77" s="1628"/>
      <c r="D77" s="1628"/>
      <c r="E77" s="1628"/>
      <c r="F77" s="1628"/>
      <c r="G77" s="1628"/>
      <c r="H77" s="1628"/>
      <c r="I77" s="1629"/>
      <c r="J77" s="1627"/>
      <c r="K77" s="1628"/>
      <c r="L77" s="1628"/>
      <c r="M77" s="1628"/>
      <c r="N77" s="1629"/>
      <c r="O77" s="860"/>
      <c r="P77" s="1338">
        <f t="shared" si="4"/>
        <v>0</v>
      </c>
    </row>
    <row r="78" spans="1:16" s="363" customFormat="1" ht="26.25" customHeight="1" thickBot="1">
      <c r="A78" s="358"/>
      <c r="B78" s="535" t="s">
        <v>1808</v>
      </c>
      <c r="C78" s="364"/>
      <c r="D78" s="1622" t="s">
        <v>1111</v>
      </c>
      <c r="E78" s="1622"/>
      <c r="F78" s="1622"/>
      <c r="G78" s="1622"/>
      <c r="H78" s="1622"/>
      <c r="I78" s="1622"/>
      <c r="J78" s="1622"/>
      <c r="K78" s="1622"/>
      <c r="L78" s="1622"/>
      <c r="M78" s="1622"/>
      <c r="N78" s="1623"/>
      <c r="O78" s="860"/>
      <c r="P78" s="1342"/>
    </row>
    <row r="79" spans="1:16" s="348" customFormat="1" ht="6" customHeight="1" thickBot="1">
      <c r="A79" s="403"/>
      <c r="B79" s="404"/>
      <c r="C79" s="404"/>
      <c r="D79" s="404"/>
      <c r="E79" s="404"/>
      <c r="F79" s="404"/>
      <c r="G79" s="404"/>
      <c r="H79" s="518"/>
      <c r="I79" s="404"/>
      <c r="J79" s="404"/>
      <c r="K79" s="404"/>
      <c r="L79" s="528"/>
      <c r="M79" s="404"/>
      <c r="N79" s="404"/>
      <c r="O79" s="858"/>
      <c r="P79" s="1341"/>
    </row>
    <row r="80" spans="1:16" s="341" customFormat="1" ht="14.25" customHeight="1" thickTop="1">
      <c r="A80" s="395" t="s">
        <v>673</v>
      </c>
      <c r="B80" s="100" t="s">
        <v>2154</v>
      </c>
      <c r="H80" s="502"/>
      <c r="L80" s="520"/>
      <c r="O80" s="422"/>
      <c r="P80" s="422"/>
    </row>
    <row r="81" spans="1:16" s="341" customFormat="1" ht="14.25" customHeight="1">
      <c r="A81" s="395" t="s">
        <v>751</v>
      </c>
      <c r="B81" s="100" t="s">
        <v>1762</v>
      </c>
      <c r="H81" s="502"/>
      <c r="L81" s="520"/>
      <c r="O81" s="422"/>
      <c r="P81" s="422"/>
    </row>
    <row r="82" spans="1:16" s="341" customFormat="1" ht="14.25" customHeight="1">
      <c r="A82" s="395" t="s">
        <v>1207</v>
      </c>
      <c r="B82" s="100" t="s">
        <v>1664</v>
      </c>
      <c r="H82" s="502"/>
      <c r="L82" s="520"/>
      <c r="O82" s="422"/>
      <c r="P82" s="422"/>
    </row>
    <row r="83" spans="1:16" s="341" customFormat="1" ht="14.25" customHeight="1">
      <c r="A83" s="395" t="s">
        <v>1208</v>
      </c>
      <c r="B83" s="100" t="s">
        <v>1875</v>
      </c>
      <c r="H83" s="502"/>
      <c r="J83" s="373"/>
      <c r="L83" s="520"/>
      <c r="O83" s="422"/>
      <c r="P83" s="422"/>
    </row>
    <row r="84" spans="1:16" s="341" customFormat="1" ht="14.25" customHeight="1">
      <c r="A84" s="395" t="s">
        <v>496</v>
      </c>
      <c r="B84" s="100" t="s">
        <v>1763</v>
      </c>
      <c r="H84" s="502"/>
      <c r="L84" s="520"/>
      <c r="O84" s="422"/>
      <c r="P84" s="422"/>
    </row>
    <row r="85" spans="1:16" s="341" customFormat="1" ht="14.25" customHeight="1">
      <c r="A85" s="395" t="s">
        <v>1766</v>
      </c>
      <c r="B85" s="100" t="s">
        <v>1871</v>
      </c>
      <c r="H85" s="502"/>
      <c r="L85" s="520"/>
      <c r="N85" s="1319" t="str">
        <f ca="1">$A$1&amp;wersja&amp;INFO("wersja")</f>
        <v>GR_2018.1.15.0</v>
      </c>
      <c r="O85" s="422"/>
      <c r="P85" s="422"/>
    </row>
    <row r="86" spans="1:16" s="341" customFormat="1" ht="14.25" customHeight="1">
      <c r="A86" s="395" t="s">
        <v>1765</v>
      </c>
      <c r="B86" s="100" t="s">
        <v>1872</v>
      </c>
      <c r="H86" s="502"/>
      <c r="L86" s="520"/>
      <c r="O86" s="422"/>
      <c r="P86" s="422"/>
    </row>
    <row r="87" spans="1:16" s="341" customFormat="1" ht="20.25" customHeight="1" thickBot="1">
      <c r="A87" s="577" t="s">
        <v>1820</v>
      </c>
      <c r="H87" s="502"/>
      <c r="L87" s="520"/>
      <c r="N87" s="592" t="str">
        <f>$N$1</f>
        <v>Załącznik Nr 4 do Uchwały Nr XL/396/17 Rady Miejskiej w Kluczborku z dnia 27 września 2017r.</v>
      </c>
      <c r="O87" s="844"/>
      <c r="P87" s="422"/>
    </row>
    <row r="88" spans="1:16" s="2" customFormat="1" ht="20.25" customHeight="1" thickTop="1">
      <c r="A88" s="1688" t="s">
        <v>854</v>
      </c>
      <c r="B88" s="1689"/>
      <c r="C88" s="1689"/>
      <c r="D88" s="1690"/>
      <c r="E88" s="1691" t="s">
        <v>987</v>
      </c>
      <c r="F88" s="1691"/>
      <c r="G88" s="1691"/>
      <c r="H88" s="1691"/>
      <c r="I88" s="1691"/>
      <c r="J88" s="1691"/>
      <c r="K88" s="1691"/>
      <c r="L88" s="1691"/>
      <c r="M88" s="1691"/>
      <c r="N88" s="1691"/>
      <c r="O88" s="1692"/>
      <c r="P88" s="1323"/>
    </row>
    <row r="89" spans="1:16" s="2" customFormat="1" ht="26.25" customHeight="1" thickBot="1">
      <c r="A89" s="1695"/>
      <c r="B89" s="1696"/>
      <c r="C89" s="1696"/>
      <c r="D89" s="1697"/>
      <c r="E89" s="1693"/>
      <c r="F89" s="1693"/>
      <c r="G89" s="1693"/>
      <c r="H89" s="1693"/>
      <c r="I89" s="1693"/>
      <c r="J89" s="1693"/>
      <c r="K89" s="1693"/>
      <c r="L89" s="1693"/>
      <c r="M89" s="1693"/>
      <c r="N89" s="1693"/>
      <c r="O89" s="1694"/>
      <c r="P89" s="1323"/>
    </row>
    <row r="90" spans="1:16" s="2" customFormat="1" ht="4.5" customHeight="1">
      <c r="A90" s="580"/>
      <c r="B90" s="581"/>
      <c r="C90" s="581"/>
      <c r="D90" s="582"/>
      <c r="E90" s="582"/>
      <c r="F90" s="582"/>
      <c r="G90" s="582"/>
      <c r="H90" s="583"/>
      <c r="I90" s="583"/>
      <c r="J90" s="583"/>
      <c r="K90" s="583"/>
      <c r="L90" s="584"/>
      <c r="M90" s="583"/>
      <c r="N90" s="585"/>
      <c r="O90" s="845"/>
      <c r="P90" s="1323"/>
    </row>
    <row r="91" spans="1:16" s="1" customFormat="1" ht="23.25" customHeight="1">
      <c r="A91" s="1675" t="s">
        <v>1921</v>
      </c>
      <c r="B91" s="1676"/>
      <c r="C91" s="1676"/>
      <c r="D91" s="1676"/>
      <c r="E91" s="1676"/>
      <c r="F91" s="1676"/>
      <c r="G91" s="1676"/>
      <c r="H91" s="1676"/>
      <c r="I91" s="1676"/>
      <c r="J91" s="1676"/>
      <c r="K91" s="1676"/>
      <c r="L91" s="1676"/>
      <c r="M91" s="1676"/>
      <c r="N91" s="1676"/>
      <c r="O91" s="1677"/>
      <c r="P91" s="1323"/>
    </row>
    <row r="92" spans="1:16" s="2" customFormat="1" ht="4.5" customHeight="1" thickBot="1">
      <c r="A92" s="587"/>
      <c r="B92" s="588"/>
      <c r="C92" s="588"/>
      <c r="D92" s="588"/>
      <c r="E92" s="588"/>
      <c r="F92" s="588"/>
      <c r="G92" s="588"/>
      <c r="H92" s="588"/>
      <c r="I92" s="588"/>
      <c r="J92" s="588"/>
      <c r="K92" s="589"/>
      <c r="L92" s="590"/>
      <c r="M92" s="583"/>
      <c r="N92" s="583"/>
      <c r="O92" s="846"/>
      <c r="P92" s="1323"/>
    </row>
    <row r="93" spans="1:16" s="306" customFormat="1" ht="4.5" customHeight="1" thickTop="1" thickBot="1">
      <c r="A93" s="300"/>
      <c r="B93" s="301"/>
      <c r="C93" s="301"/>
      <c r="D93" s="301"/>
      <c r="E93" s="302"/>
      <c r="F93" s="302"/>
      <c r="G93" s="302"/>
      <c r="H93" s="503"/>
      <c r="I93" s="302"/>
      <c r="J93" s="304"/>
      <c r="K93" s="302"/>
      <c r="L93" s="521"/>
      <c r="M93" s="302"/>
      <c r="N93" s="304"/>
      <c r="O93" s="847"/>
      <c r="P93" s="1338"/>
    </row>
    <row r="94" spans="1:16" s="306" customFormat="1" ht="24" customHeight="1" thickBot="1">
      <c r="A94" s="308"/>
      <c r="B94" s="1678" t="s">
        <v>1924</v>
      </c>
      <c r="C94" s="1678"/>
      <c r="D94" s="1678"/>
      <c r="E94" s="1678"/>
      <c r="F94" s="1678"/>
      <c r="G94" s="1678"/>
      <c r="H94" s="1678"/>
      <c r="I94" s="1678"/>
      <c r="J94" s="1679"/>
      <c r="K94" s="530" t="s">
        <v>1870</v>
      </c>
      <c r="L94" s="757"/>
      <c r="M94" s="1680" t="str">
        <f>IF(O102=1,SUM($O$1:O102),"")</f>
        <v/>
      </c>
      <c r="N94" s="1681"/>
      <c r="O94" s="848"/>
      <c r="P94" s="1338"/>
    </row>
    <row r="95" spans="1:16" s="306" customFormat="1" ht="4.5" customHeight="1" thickBot="1">
      <c r="A95" s="310"/>
      <c r="B95" s="311"/>
      <c r="C95" s="311"/>
      <c r="D95" s="311"/>
      <c r="E95" s="311"/>
      <c r="F95" s="311"/>
      <c r="G95" s="311"/>
      <c r="H95" s="504"/>
      <c r="I95" s="312"/>
      <c r="J95" s="314"/>
      <c r="K95" s="312"/>
      <c r="L95" s="522"/>
      <c r="M95" s="312"/>
      <c r="N95" s="314"/>
      <c r="O95" s="849"/>
      <c r="P95" s="1338"/>
    </row>
    <row r="96" spans="1:16" s="306" customFormat="1" ht="20.25" customHeight="1" thickTop="1" thickBot="1">
      <c r="A96" s="369" t="s">
        <v>1745</v>
      </c>
      <c r="B96" s="323"/>
      <c r="C96" s="323"/>
      <c r="D96" s="323"/>
      <c r="E96" s="323"/>
      <c r="F96" s="323"/>
      <c r="G96" s="323"/>
      <c r="H96" s="505"/>
      <c r="I96" s="323"/>
      <c r="J96" s="323"/>
      <c r="K96" s="323"/>
      <c r="L96" s="505"/>
      <c r="M96" s="323"/>
      <c r="N96" s="323"/>
      <c r="O96" s="850"/>
      <c r="P96" s="1338"/>
    </row>
    <row r="97" spans="1:16" s="306" customFormat="1" ht="12.75" customHeight="1">
      <c r="A97" s="317"/>
      <c r="B97" s="532" t="s">
        <v>1666</v>
      </c>
      <c r="C97" s="375"/>
      <c r="D97" s="375"/>
      <c r="E97" s="375"/>
      <c r="F97" s="375"/>
      <c r="G97" s="375"/>
      <c r="H97" s="506"/>
      <c r="I97" s="375"/>
      <c r="J97" s="377"/>
      <c r="K97" s="531" t="s">
        <v>1750</v>
      </c>
      <c r="L97" s="523"/>
      <c r="M97" s="375"/>
      <c r="N97" s="379"/>
      <c r="O97" s="851"/>
      <c r="P97" s="1338"/>
    </row>
    <row r="98" spans="1:16" s="320" customFormat="1" ht="33" customHeight="1" thickBot="1">
      <c r="A98" s="319"/>
      <c r="B98" s="1682" t="str">
        <f>IF($B$12="","",$B$12)</f>
        <v/>
      </c>
      <c r="C98" s="1683"/>
      <c r="D98" s="1683"/>
      <c r="E98" s="1683"/>
      <c r="F98" s="1683"/>
      <c r="G98" s="1683"/>
      <c r="H98" s="1683"/>
      <c r="I98" s="1683"/>
      <c r="J98" s="1684"/>
      <c r="K98" s="1685" t="str">
        <f>IF($K$12="","",$K$12)</f>
        <v/>
      </c>
      <c r="L98" s="1686"/>
      <c r="M98" s="1686"/>
      <c r="N98" s="1687"/>
      <c r="O98" s="851"/>
      <c r="P98" s="1338">
        <f>IF(B98&amp;K98="",0,1)</f>
        <v>0</v>
      </c>
    </row>
    <row r="99" spans="1:16" s="306" customFormat="1" ht="4.5" customHeight="1" thickBot="1">
      <c r="A99" s="321"/>
      <c r="B99" s="322"/>
      <c r="C99" s="322"/>
      <c r="D99" s="322"/>
      <c r="E99" s="312"/>
      <c r="F99" s="312"/>
      <c r="G99" s="312"/>
      <c r="H99" s="504"/>
      <c r="I99" s="312"/>
      <c r="J99" s="314"/>
      <c r="K99" s="312"/>
      <c r="L99" s="522"/>
      <c r="M99" s="312"/>
      <c r="N99" s="314"/>
      <c r="O99" s="849"/>
      <c r="P99" s="1338"/>
    </row>
    <row r="100" spans="1:16" s="328" customFormat="1" ht="20.25" customHeight="1" thickTop="1" thickBot="1">
      <c r="A100" s="370" t="s">
        <v>1746</v>
      </c>
      <c r="B100" s="323"/>
      <c r="C100" s="323"/>
      <c r="D100" s="323"/>
      <c r="E100" s="323"/>
      <c r="F100" s="323"/>
      <c r="G100" s="323"/>
      <c r="H100" s="507"/>
      <c r="I100" s="323"/>
      <c r="J100" s="325"/>
      <c r="K100" s="323"/>
      <c r="L100" s="524"/>
      <c r="M100" s="323"/>
      <c r="N100" s="325"/>
      <c r="O100" s="850"/>
      <c r="P100" s="1338"/>
    </row>
    <row r="101" spans="1:16" s="328" customFormat="1" ht="5.25" customHeight="1">
      <c r="A101" s="98"/>
      <c r="B101" s="381"/>
      <c r="C101" s="382"/>
      <c r="D101" s="382"/>
      <c r="E101" s="382"/>
      <c r="F101" s="382"/>
      <c r="G101" s="382"/>
      <c r="H101" s="508"/>
      <c r="I101" s="382"/>
      <c r="J101" s="384"/>
      <c r="K101" s="382"/>
      <c r="L101" s="525"/>
      <c r="M101" s="382"/>
      <c r="N101" s="386"/>
      <c r="O101" s="852"/>
      <c r="P101" s="1338"/>
    </row>
    <row r="102" spans="1:16" s="328" customFormat="1" ht="25.5" customHeight="1">
      <c r="A102" s="396" t="s">
        <v>291</v>
      </c>
      <c r="B102" s="1666" t="s">
        <v>123</v>
      </c>
      <c r="C102" s="1667"/>
      <c r="D102" s="1668"/>
      <c r="E102" s="1669"/>
      <c r="F102" s="1670" t="s">
        <v>1791</v>
      </c>
      <c r="G102" s="1671"/>
      <c r="H102" s="1671"/>
      <c r="I102" s="1672"/>
      <c r="J102" s="740" t="str">
        <f>IF($J$16="","",$J$16)</f>
        <v/>
      </c>
      <c r="K102" s="420" t="s">
        <v>1755</v>
      </c>
      <c r="L102" s="740" t="str">
        <f>IF($L$16="","",$L$16)</f>
        <v/>
      </c>
      <c r="M102" s="420" t="s">
        <v>1764</v>
      </c>
      <c r="N102" s="397">
        <f>IF(AND(J102="",L102=""),0,IF(J102="",2,1))</f>
        <v>0</v>
      </c>
      <c r="O102" s="812">
        <f>IF(D102&lt;&gt;"",1,0)</f>
        <v>0</v>
      </c>
      <c r="P102" s="1338">
        <f>IF(D102&amp;J102&amp;L102="",0,1)</f>
        <v>0</v>
      </c>
    </row>
    <row r="103" spans="1:16" s="328" customFormat="1" ht="5.25" customHeight="1" thickBot="1">
      <c r="A103" s="98"/>
      <c r="B103" s="387"/>
      <c r="C103" s="388"/>
      <c r="D103" s="388"/>
      <c r="E103" s="388"/>
      <c r="F103" s="388"/>
      <c r="G103" s="388"/>
      <c r="H103" s="509"/>
      <c r="I103" s="388"/>
      <c r="J103" s="390"/>
      <c r="K103" s="388"/>
      <c r="L103" s="526"/>
      <c r="M103" s="388"/>
      <c r="N103" s="392"/>
      <c r="O103" s="852"/>
      <c r="P103" s="1338"/>
    </row>
    <row r="104" spans="1:16" s="328" customFormat="1" ht="27" customHeight="1" thickBot="1">
      <c r="A104" s="308"/>
      <c r="B104" s="1673" t="s">
        <v>1065</v>
      </c>
      <c r="C104" s="1674"/>
      <c r="D104" s="1088" t="s">
        <v>1770</v>
      </c>
      <c r="E104" s="764" t="s">
        <v>1748</v>
      </c>
      <c r="F104" s="764" t="s">
        <v>1752</v>
      </c>
      <c r="G104" s="765" t="s">
        <v>1520</v>
      </c>
      <c r="H104" s="1656" t="s">
        <v>233</v>
      </c>
      <c r="I104" s="1657"/>
      <c r="J104" s="1658"/>
      <c r="K104" s="766" t="s">
        <v>1767</v>
      </c>
      <c r="L104" s="1656" t="s">
        <v>1749</v>
      </c>
      <c r="M104" s="1657"/>
      <c r="N104" s="1658"/>
      <c r="O104" s="853"/>
      <c r="P104" s="1338"/>
    </row>
    <row r="105" spans="1:16" s="328" customFormat="1" ht="29.25" customHeight="1">
      <c r="A105" s="308"/>
      <c r="B105" s="1659" t="s">
        <v>1753</v>
      </c>
      <c r="C105" s="333" t="s">
        <v>598</v>
      </c>
      <c r="D105" s="726"/>
      <c r="E105" s="726"/>
      <c r="F105" s="726"/>
      <c r="G105" s="726"/>
      <c r="H105" s="510" t="s">
        <v>1771</v>
      </c>
      <c r="I105" s="890" t="str">
        <f>IF(D105&amp;E105&amp;F105&amp;G105="","",SUM(D105:G105))</f>
        <v/>
      </c>
      <c r="J105" s="330" t="s">
        <v>599</v>
      </c>
      <c r="K105" s="767">
        <v>1.95</v>
      </c>
      <c r="L105" s="510" t="s">
        <v>1390</v>
      </c>
      <c r="M105" s="890" t="str">
        <f t="shared" ref="M105:M128" si="5">IF(AND(I105&lt;&gt;"",N$16=1),ROUND(I105*K105,4),"")</f>
        <v/>
      </c>
      <c r="N105" s="330" t="s">
        <v>599</v>
      </c>
      <c r="O105" s="853"/>
      <c r="P105" s="1338">
        <f>IF(D105&amp;E105&amp;F105&amp;G105="",0,1)</f>
        <v>0</v>
      </c>
    </row>
    <row r="106" spans="1:16" s="328" customFormat="1" ht="29.25" customHeight="1">
      <c r="A106" s="308"/>
      <c r="B106" s="1660"/>
      <c r="C106" s="331" t="s">
        <v>600</v>
      </c>
      <c r="D106" s="727"/>
      <c r="E106" s="727"/>
      <c r="F106" s="727"/>
      <c r="G106" s="727"/>
      <c r="H106" s="481" t="s">
        <v>406</v>
      </c>
      <c r="I106" s="889" t="str">
        <f t="shared" ref="I106:I128" si="6">IF(D106&amp;E106&amp;F106&amp;G106="","",SUM(D106:G106))</f>
        <v/>
      </c>
      <c r="J106" s="331" t="s">
        <v>599</v>
      </c>
      <c r="K106" s="768">
        <v>1.8</v>
      </c>
      <c r="L106" s="481" t="s">
        <v>407</v>
      </c>
      <c r="M106" s="889" t="str">
        <f t="shared" si="5"/>
        <v/>
      </c>
      <c r="N106" s="331" t="s">
        <v>599</v>
      </c>
      <c r="O106" s="853"/>
      <c r="P106" s="1338">
        <f t="shared" ref="P106:P128" si="7">IF(D106&amp;E106&amp;F106&amp;G106="",0,1)</f>
        <v>0</v>
      </c>
    </row>
    <row r="107" spans="1:16" s="328" customFormat="1" ht="29.25" customHeight="1">
      <c r="A107" s="308"/>
      <c r="B107" s="1660"/>
      <c r="C107" s="331" t="s">
        <v>601</v>
      </c>
      <c r="D107" s="727"/>
      <c r="E107" s="727"/>
      <c r="F107" s="727"/>
      <c r="G107" s="727"/>
      <c r="H107" s="481" t="s">
        <v>408</v>
      </c>
      <c r="I107" s="889" t="str">
        <f t="shared" si="6"/>
        <v/>
      </c>
      <c r="J107" s="331" t="s">
        <v>599</v>
      </c>
      <c r="K107" s="768">
        <v>1.65</v>
      </c>
      <c r="L107" s="481" t="s">
        <v>409</v>
      </c>
      <c r="M107" s="889" t="str">
        <f t="shared" si="5"/>
        <v/>
      </c>
      <c r="N107" s="331" t="s">
        <v>599</v>
      </c>
      <c r="O107" s="853"/>
      <c r="P107" s="1338">
        <f t="shared" si="7"/>
        <v>0</v>
      </c>
    </row>
    <row r="108" spans="1:16" s="328" customFormat="1" ht="29.25" customHeight="1">
      <c r="A108" s="308"/>
      <c r="B108" s="1660"/>
      <c r="C108" s="331" t="s">
        <v>602</v>
      </c>
      <c r="D108" s="727"/>
      <c r="E108" s="727"/>
      <c r="F108" s="727"/>
      <c r="G108" s="727"/>
      <c r="H108" s="481" t="s">
        <v>410</v>
      </c>
      <c r="I108" s="889" t="str">
        <f t="shared" si="6"/>
        <v/>
      </c>
      <c r="J108" s="331" t="s">
        <v>599</v>
      </c>
      <c r="K108" s="768">
        <v>1.35</v>
      </c>
      <c r="L108" s="481" t="s">
        <v>411</v>
      </c>
      <c r="M108" s="889" t="str">
        <f t="shared" si="5"/>
        <v/>
      </c>
      <c r="N108" s="331" t="s">
        <v>599</v>
      </c>
      <c r="O108" s="853"/>
      <c r="P108" s="1338">
        <f t="shared" si="7"/>
        <v>0</v>
      </c>
    </row>
    <row r="109" spans="1:16" s="328" customFormat="1" ht="29.25" customHeight="1">
      <c r="A109" s="308"/>
      <c r="B109" s="1660"/>
      <c r="C109" s="331" t="s">
        <v>603</v>
      </c>
      <c r="D109" s="727"/>
      <c r="E109" s="727"/>
      <c r="F109" s="727"/>
      <c r="G109" s="727"/>
      <c r="H109" s="481" t="s">
        <v>412</v>
      </c>
      <c r="I109" s="889" t="str">
        <f t="shared" si="6"/>
        <v/>
      </c>
      <c r="J109" s="331" t="s">
        <v>599</v>
      </c>
      <c r="K109" s="768">
        <v>1.1000000000000001</v>
      </c>
      <c r="L109" s="481" t="s">
        <v>413</v>
      </c>
      <c r="M109" s="889" t="str">
        <f t="shared" si="5"/>
        <v/>
      </c>
      <c r="N109" s="331" t="s">
        <v>599</v>
      </c>
      <c r="O109" s="853"/>
      <c r="P109" s="1338">
        <f t="shared" si="7"/>
        <v>0</v>
      </c>
    </row>
    <row r="110" spans="1:16" s="328" customFormat="1" ht="29.25" customHeight="1">
      <c r="A110" s="308"/>
      <c r="B110" s="1660"/>
      <c r="C110" s="331" t="s">
        <v>604</v>
      </c>
      <c r="D110" s="727"/>
      <c r="E110" s="727"/>
      <c r="F110" s="727"/>
      <c r="G110" s="727"/>
      <c r="H110" s="481" t="s">
        <v>414</v>
      </c>
      <c r="I110" s="889" t="str">
        <f t="shared" si="6"/>
        <v/>
      </c>
      <c r="J110" s="331" t="s">
        <v>599</v>
      </c>
      <c r="K110" s="768">
        <v>0.8</v>
      </c>
      <c r="L110" s="481" t="s">
        <v>415</v>
      </c>
      <c r="M110" s="889" t="str">
        <f t="shared" si="5"/>
        <v/>
      </c>
      <c r="N110" s="331" t="s">
        <v>599</v>
      </c>
      <c r="O110" s="853"/>
      <c r="P110" s="1338">
        <f t="shared" si="7"/>
        <v>0</v>
      </c>
    </row>
    <row r="111" spans="1:16" s="328" customFormat="1" ht="29.25" customHeight="1">
      <c r="A111" s="308"/>
      <c r="B111" s="1660"/>
      <c r="C111" s="331" t="s">
        <v>605</v>
      </c>
      <c r="D111" s="727"/>
      <c r="E111" s="727"/>
      <c r="F111" s="727"/>
      <c r="G111" s="727"/>
      <c r="H111" s="481" t="s">
        <v>416</v>
      </c>
      <c r="I111" s="889" t="str">
        <f t="shared" si="6"/>
        <v/>
      </c>
      <c r="J111" s="331" t="s">
        <v>599</v>
      </c>
      <c r="K111" s="768">
        <v>0.35</v>
      </c>
      <c r="L111" s="481" t="s">
        <v>417</v>
      </c>
      <c r="M111" s="889" t="str">
        <f t="shared" si="5"/>
        <v/>
      </c>
      <c r="N111" s="331" t="s">
        <v>599</v>
      </c>
      <c r="O111" s="853"/>
      <c r="P111" s="1338">
        <f t="shared" si="7"/>
        <v>0</v>
      </c>
    </row>
    <row r="112" spans="1:16" s="328" customFormat="1" ht="29.25" customHeight="1" thickBot="1">
      <c r="A112" s="308"/>
      <c r="B112" s="1661"/>
      <c r="C112" s="332" t="s">
        <v>606</v>
      </c>
      <c r="D112" s="728"/>
      <c r="E112" s="728"/>
      <c r="F112" s="728"/>
      <c r="G112" s="728"/>
      <c r="H112" s="482" t="s">
        <v>418</v>
      </c>
      <c r="I112" s="888" t="str">
        <f t="shared" si="6"/>
        <v/>
      </c>
      <c r="J112" s="332" t="s">
        <v>599</v>
      </c>
      <c r="K112" s="769">
        <v>0.2</v>
      </c>
      <c r="L112" s="482" t="s">
        <v>419</v>
      </c>
      <c r="M112" s="888" t="str">
        <f t="shared" si="5"/>
        <v/>
      </c>
      <c r="N112" s="332" t="s">
        <v>599</v>
      </c>
      <c r="O112" s="853"/>
      <c r="P112" s="1338">
        <f t="shared" si="7"/>
        <v>0</v>
      </c>
    </row>
    <row r="113" spans="1:16" s="328" customFormat="1" ht="29.25" customHeight="1">
      <c r="A113" s="308"/>
      <c r="B113" s="1659" t="s">
        <v>1754</v>
      </c>
      <c r="C113" s="367" t="s">
        <v>598</v>
      </c>
      <c r="D113" s="726"/>
      <c r="E113" s="726"/>
      <c r="F113" s="726"/>
      <c r="G113" s="726"/>
      <c r="H113" s="480" t="s">
        <v>420</v>
      </c>
      <c r="I113" s="890" t="str">
        <f t="shared" si="6"/>
        <v/>
      </c>
      <c r="J113" s="333" t="s">
        <v>599</v>
      </c>
      <c r="K113" s="767">
        <v>1.75</v>
      </c>
      <c r="L113" s="480" t="s">
        <v>421</v>
      </c>
      <c r="M113" s="890" t="str">
        <f t="shared" si="5"/>
        <v/>
      </c>
      <c r="N113" s="333" t="s">
        <v>599</v>
      </c>
      <c r="O113" s="853"/>
      <c r="P113" s="1338">
        <f t="shared" si="7"/>
        <v>0</v>
      </c>
    </row>
    <row r="114" spans="1:16" s="328" customFormat="1" ht="29.25" customHeight="1">
      <c r="A114" s="308"/>
      <c r="B114" s="1660"/>
      <c r="C114" s="368" t="s">
        <v>600</v>
      </c>
      <c r="D114" s="727"/>
      <c r="E114" s="727"/>
      <c r="F114" s="727"/>
      <c r="G114" s="727"/>
      <c r="H114" s="481" t="s">
        <v>422</v>
      </c>
      <c r="I114" s="889" t="str">
        <f t="shared" si="6"/>
        <v/>
      </c>
      <c r="J114" s="331" t="s">
        <v>599</v>
      </c>
      <c r="K114" s="768">
        <v>1.45</v>
      </c>
      <c r="L114" s="481" t="s">
        <v>423</v>
      </c>
      <c r="M114" s="889" t="str">
        <f t="shared" si="5"/>
        <v/>
      </c>
      <c r="N114" s="331" t="s">
        <v>599</v>
      </c>
      <c r="O114" s="853"/>
      <c r="P114" s="1338">
        <f t="shared" si="7"/>
        <v>0</v>
      </c>
    </row>
    <row r="115" spans="1:16" s="328" customFormat="1" ht="29.25" customHeight="1">
      <c r="A115" s="308"/>
      <c r="B115" s="1660"/>
      <c r="C115" s="368" t="s">
        <v>620</v>
      </c>
      <c r="D115" s="727"/>
      <c r="E115" s="727"/>
      <c r="F115" s="727"/>
      <c r="G115" s="727"/>
      <c r="H115" s="481" t="s">
        <v>424</v>
      </c>
      <c r="I115" s="889" t="str">
        <f t="shared" si="6"/>
        <v/>
      </c>
      <c r="J115" s="331" t="s">
        <v>599</v>
      </c>
      <c r="K115" s="768">
        <v>1.25</v>
      </c>
      <c r="L115" s="481" t="s">
        <v>425</v>
      </c>
      <c r="M115" s="889" t="str">
        <f t="shared" si="5"/>
        <v/>
      </c>
      <c r="N115" s="331" t="s">
        <v>599</v>
      </c>
      <c r="O115" s="853"/>
      <c r="P115" s="1338">
        <f t="shared" si="7"/>
        <v>0</v>
      </c>
    </row>
    <row r="116" spans="1:16" s="328" customFormat="1" ht="29.25" customHeight="1">
      <c r="A116" s="308"/>
      <c r="B116" s="1660"/>
      <c r="C116" s="368" t="s">
        <v>621</v>
      </c>
      <c r="D116" s="727"/>
      <c r="E116" s="727"/>
      <c r="F116" s="727"/>
      <c r="G116" s="727"/>
      <c r="H116" s="481" t="s">
        <v>426</v>
      </c>
      <c r="I116" s="889" t="str">
        <f t="shared" si="6"/>
        <v/>
      </c>
      <c r="J116" s="331" t="s">
        <v>599</v>
      </c>
      <c r="K116" s="768">
        <v>0.75</v>
      </c>
      <c r="L116" s="481" t="s">
        <v>427</v>
      </c>
      <c r="M116" s="889" t="str">
        <f t="shared" si="5"/>
        <v/>
      </c>
      <c r="N116" s="331" t="s">
        <v>599</v>
      </c>
      <c r="O116" s="853"/>
      <c r="P116" s="1338">
        <f t="shared" si="7"/>
        <v>0</v>
      </c>
    </row>
    <row r="117" spans="1:16" s="328" customFormat="1" ht="29.25" customHeight="1">
      <c r="A117" s="308"/>
      <c r="B117" s="1660"/>
      <c r="C117" s="368" t="s">
        <v>605</v>
      </c>
      <c r="D117" s="727"/>
      <c r="E117" s="727"/>
      <c r="F117" s="727"/>
      <c r="G117" s="727"/>
      <c r="H117" s="481" t="s">
        <v>428</v>
      </c>
      <c r="I117" s="889" t="str">
        <f t="shared" si="6"/>
        <v/>
      </c>
      <c r="J117" s="331" t="s">
        <v>599</v>
      </c>
      <c r="K117" s="768">
        <v>0.2</v>
      </c>
      <c r="L117" s="481" t="s">
        <v>429</v>
      </c>
      <c r="M117" s="889" t="str">
        <f t="shared" si="5"/>
        <v/>
      </c>
      <c r="N117" s="331" t="s">
        <v>599</v>
      </c>
      <c r="O117" s="853"/>
      <c r="P117" s="1338">
        <f t="shared" si="7"/>
        <v>0</v>
      </c>
    </row>
    <row r="118" spans="1:16" s="328" customFormat="1" ht="29.25" customHeight="1" thickBot="1">
      <c r="A118" s="308"/>
      <c r="B118" s="1660"/>
      <c r="C118" s="539" t="s">
        <v>606</v>
      </c>
      <c r="D118" s="729"/>
      <c r="E118" s="729"/>
      <c r="F118" s="729"/>
      <c r="G118" s="729"/>
      <c r="H118" s="540" t="s">
        <v>430</v>
      </c>
      <c r="I118" s="541" t="str">
        <f t="shared" si="6"/>
        <v/>
      </c>
      <c r="J118" s="542" t="s">
        <v>599</v>
      </c>
      <c r="K118" s="770">
        <v>0.15</v>
      </c>
      <c r="L118" s="540" t="s">
        <v>431</v>
      </c>
      <c r="M118" s="541" t="str">
        <f t="shared" si="5"/>
        <v/>
      </c>
      <c r="N118" s="542" t="s">
        <v>599</v>
      </c>
      <c r="O118" s="853"/>
      <c r="P118" s="1338">
        <f t="shared" si="7"/>
        <v>0</v>
      </c>
    </row>
    <row r="119" spans="1:16" s="328" customFormat="1" ht="29.25" customHeight="1">
      <c r="A119" s="308"/>
      <c r="B119" s="1662" t="s">
        <v>1759</v>
      </c>
      <c r="C119" s="760" t="s">
        <v>1800</v>
      </c>
      <c r="D119" s="726"/>
      <c r="E119" s="726"/>
      <c r="F119" s="726"/>
      <c r="G119" s="726"/>
      <c r="H119" s="480" t="s">
        <v>432</v>
      </c>
      <c r="I119" s="890" t="str">
        <f t="shared" si="6"/>
        <v/>
      </c>
      <c r="J119" s="333" t="s">
        <v>599</v>
      </c>
      <c r="K119" s="767">
        <v>1</v>
      </c>
      <c r="L119" s="480" t="s">
        <v>433</v>
      </c>
      <c r="M119" s="890" t="str">
        <f t="shared" si="5"/>
        <v/>
      </c>
      <c r="N119" s="333" t="s">
        <v>599</v>
      </c>
      <c r="O119" s="853"/>
      <c r="P119" s="1338">
        <f t="shared" si="7"/>
        <v>0</v>
      </c>
    </row>
    <row r="120" spans="1:16" s="328" customFormat="1" ht="29.25" customHeight="1" thickBot="1">
      <c r="A120" s="308"/>
      <c r="B120" s="1663"/>
      <c r="C120" s="870" t="s">
        <v>579</v>
      </c>
      <c r="D120" s="730"/>
      <c r="E120" s="730"/>
      <c r="F120" s="730"/>
      <c r="G120" s="730"/>
      <c r="H120" s="543" t="s">
        <v>434</v>
      </c>
      <c r="I120" s="538" t="str">
        <f t="shared" si="6"/>
        <v/>
      </c>
      <c r="J120" s="544" t="s">
        <v>599</v>
      </c>
      <c r="K120" s="771">
        <v>1</v>
      </c>
      <c r="L120" s="543" t="s">
        <v>435</v>
      </c>
      <c r="M120" s="538" t="str">
        <f t="shared" si="5"/>
        <v/>
      </c>
      <c r="N120" s="544" t="s">
        <v>599</v>
      </c>
      <c r="O120" s="853"/>
      <c r="P120" s="1338">
        <f t="shared" si="7"/>
        <v>0</v>
      </c>
    </row>
    <row r="121" spans="1:16" s="328" customFormat="1" ht="29.25" customHeight="1">
      <c r="A121" s="308"/>
      <c r="B121" s="1664" t="s">
        <v>1758</v>
      </c>
      <c r="C121" s="760" t="s">
        <v>1800</v>
      </c>
      <c r="D121" s="726"/>
      <c r="E121" s="726"/>
      <c r="F121" s="726"/>
      <c r="G121" s="726"/>
      <c r="H121" s="480" t="s">
        <v>436</v>
      </c>
      <c r="I121" s="890" t="str">
        <f t="shared" si="6"/>
        <v/>
      </c>
      <c r="J121" s="333" t="s">
        <v>599</v>
      </c>
      <c r="K121" s="767">
        <v>0.2</v>
      </c>
      <c r="L121" s="480" t="s">
        <v>437</v>
      </c>
      <c r="M121" s="890" t="str">
        <f t="shared" si="5"/>
        <v/>
      </c>
      <c r="N121" s="333" t="s">
        <v>599</v>
      </c>
      <c r="O121" s="853"/>
      <c r="P121" s="1338">
        <f t="shared" si="7"/>
        <v>0</v>
      </c>
    </row>
    <row r="122" spans="1:16" s="328" customFormat="1" ht="29.25" customHeight="1" thickBot="1">
      <c r="A122" s="308"/>
      <c r="B122" s="1665"/>
      <c r="C122" s="870" t="s">
        <v>579</v>
      </c>
      <c r="D122" s="730"/>
      <c r="E122" s="730"/>
      <c r="F122" s="730"/>
      <c r="G122" s="730"/>
      <c r="H122" s="543" t="s">
        <v>438</v>
      </c>
      <c r="I122" s="538" t="str">
        <f t="shared" si="6"/>
        <v/>
      </c>
      <c r="J122" s="544" t="s">
        <v>599</v>
      </c>
      <c r="K122" s="771">
        <v>0.2</v>
      </c>
      <c r="L122" s="543" t="s">
        <v>439</v>
      </c>
      <c r="M122" s="538" t="str">
        <f t="shared" si="5"/>
        <v/>
      </c>
      <c r="N122" s="544" t="s">
        <v>599</v>
      </c>
      <c r="O122" s="853"/>
      <c r="P122" s="1338">
        <f t="shared" si="7"/>
        <v>0</v>
      </c>
    </row>
    <row r="123" spans="1:16" s="328" customFormat="1" ht="29.25" customHeight="1">
      <c r="A123" s="308"/>
      <c r="B123" s="1649" t="s">
        <v>1756</v>
      </c>
      <c r="C123" s="760" t="s">
        <v>1800</v>
      </c>
      <c r="D123" s="726"/>
      <c r="E123" s="726"/>
      <c r="F123" s="726"/>
      <c r="G123" s="726"/>
      <c r="H123" s="480" t="s">
        <v>440</v>
      </c>
      <c r="I123" s="890" t="str">
        <f t="shared" si="6"/>
        <v/>
      </c>
      <c r="J123" s="333" t="s">
        <v>599</v>
      </c>
      <c r="K123" s="767">
        <v>1</v>
      </c>
      <c r="L123" s="480" t="s">
        <v>441</v>
      </c>
      <c r="M123" s="890" t="str">
        <f t="shared" si="5"/>
        <v/>
      </c>
      <c r="N123" s="333" t="s">
        <v>599</v>
      </c>
      <c r="O123" s="853"/>
      <c r="P123" s="1338">
        <f t="shared" si="7"/>
        <v>0</v>
      </c>
    </row>
    <row r="124" spans="1:16" s="328" customFormat="1" ht="29.25" customHeight="1" thickBot="1">
      <c r="A124" s="308"/>
      <c r="B124" s="1650"/>
      <c r="C124" s="870" t="s">
        <v>579</v>
      </c>
      <c r="D124" s="730"/>
      <c r="E124" s="730"/>
      <c r="F124" s="730"/>
      <c r="G124" s="730"/>
      <c r="H124" s="543" t="s">
        <v>442</v>
      </c>
      <c r="I124" s="538" t="str">
        <f t="shared" si="6"/>
        <v/>
      </c>
      <c r="J124" s="544" t="s">
        <v>599</v>
      </c>
      <c r="K124" s="771">
        <v>1</v>
      </c>
      <c r="L124" s="543" t="s">
        <v>443</v>
      </c>
      <c r="M124" s="538" t="str">
        <f t="shared" si="5"/>
        <v/>
      </c>
      <c r="N124" s="544" t="s">
        <v>599</v>
      </c>
      <c r="O124" s="853"/>
      <c r="P124" s="1338">
        <f t="shared" si="7"/>
        <v>0</v>
      </c>
    </row>
    <row r="125" spans="1:16" s="328" customFormat="1" ht="29.25" customHeight="1">
      <c r="A125" s="308"/>
      <c r="B125" s="1649" t="s">
        <v>1757</v>
      </c>
      <c r="C125" s="760" t="s">
        <v>1800</v>
      </c>
      <c r="D125" s="731"/>
      <c r="E125" s="731"/>
      <c r="F125" s="731"/>
      <c r="G125" s="731"/>
      <c r="H125" s="510" t="s">
        <v>444</v>
      </c>
      <c r="I125" s="890" t="str">
        <f t="shared" si="6"/>
        <v/>
      </c>
      <c r="J125" s="330" t="s">
        <v>599</v>
      </c>
      <c r="K125" s="772">
        <v>0.2</v>
      </c>
      <c r="L125" s="510" t="s">
        <v>445</v>
      </c>
      <c r="M125" s="890" t="str">
        <f t="shared" si="5"/>
        <v/>
      </c>
      <c r="N125" s="333" t="s">
        <v>599</v>
      </c>
      <c r="O125" s="853"/>
      <c r="P125" s="1338">
        <f t="shared" si="7"/>
        <v>0</v>
      </c>
    </row>
    <row r="126" spans="1:16" s="328" customFormat="1" ht="29.25" customHeight="1" thickBot="1">
      <c r="A126" s="308"/>
      <c r="B126" s="1650"/>
      <c r="C126" s="870" t="s">
        <v>579</v>
      </c>
      <c r="D126" s="728"/>
      <c r="E126" s="728"/>
      <c r="F126" s="728"/>
      <c r="G126" s="728"/>
      <c r="H126" s="482" t="s">
        <v>446</v>
      </c>
      <c r="I126" s="538" t="str">
        <f t="shared" si="6"/>
        <v/>
      </c>
      <c r="J126" s="332" t="s">
        <v>599</v>
      </c>
      <c r="K126" s="769">
        <v>0.2</v>
      </c>
      <c r="L126" s="482" t="s">
        <v>447</v>
      </c>
      <c r="M126" s="538" t="str">
        <f t="shared" si="5"/>
        <v/>
      </c>
      <c r="N126" s="544" t="s">
        <v>599</v>
      </c>
      <c r="O126" s="853"/>
      <c r="P126" s="1338">
        <f t="shared" si="7"/>
        <v>0</v>
      </c>
    </row>
    <row r="127" spans="1:16" s="328" customFormat="1" ht="29.25" customHeight="1" thickBot="1">
      <c r="A127" s="308"/>
      <c r="B127" s="1651" t="s">
        <v>1760</v>
      </c>
      <c r="C127" s="1652"/>
      <c r="D127" s="732"/>
      <c r="E127" s="732"/>
      <c r="F127" s="732"/>
      <c r="G127" s="732"/>
      <c r="H127" s="567" t="s">
        <v>448</v>
      </c>
      <c r="I127" s="568" t="str">
        <f t="shared" si="6"/>
        <v/>
      </c>
      <c r="J127" s="569" t="s">
        <v>599</v>
      </c>
      <c r="K127" s="773">
        <v>0.2</v>
      </c>
      <c r="L127" s="567" t="s">
        <v>449</v>
      </c>
      <c r="M127" s="568" t="str">
        <f t="shared" si="5"/>
        <v/>
      </c>
      <c r="N127" s="569" t="s">
        <v>599</v>
      </c>
      <c r="O127" s="853"/>
      <c r="P127" s="1338">
        <f t="shared" si="7"/>
        <v>0</v>
      </c>
    </row>
    <row r="128" spans="1:16" s="328" customFormat="1" ht="29.25" customHeight="1" thickBot="1">
      <c r="A128" s="308"/>
      <c r="B128" s="1461" t="s">
        <v>1665</v>
      </c>
      <c r="C128" s="1653"/>
      <c r="D128" s="733"/>
      <c r="E128" s="733"/>
      <c r="F128" s="733"/>
      <c r="G128" s="733"/>
      <c r="H128" s="483" t="s">
        <v>450</v>
      </c>
      <c r="I128" s="892" t="str">
        <f t="shared" si="6"/>
        <v/>
      </c>
      <c r="J128" s="886" t="s">
        <v>599</v>
      </c>
      <c r="K128" s="774">
        <v>1</v>
      </c>
      <c r="L128" s="483" t="s">
        <v>1572</v>
      </c>
      <c r="M128" s="892" t="str">
        <f t="shared" si="5"/>
        <v/>
      </c>
      <c r="N128" s="886" t="s">
        <v>599</v>
      </c>
      <c r="O128" s="853"/>
      <c r="P128" s="1338">
        <f t="shared" si="7"/>
        <v>0</v>
      </c>
    </row>
    <row r="129" spans="1:16" s="337" customFormat="1" ht="29.25" customHeight="1" thickBot="1">
      <c r="A129" s="334"/>
      <c r="B129" s="1654" t="s">
        <v>233</v>
      </c>
      <c r="C129" s="1655"/>
      <c r="D129" s="227" t="str">
        <f>IF($D102="","",SUM(D105:D128))</f>
        <v/>
      </c>
      <c r="E129" s="227" t="str">
        <f t="shared" ref="E129" si="8">IF($D102="","",SUM(E105:E128))</f>
        <v/>
      </c>
      <c r="F129" s="227" t="str">
        <f t="shared" ref="F129" si="9">IF($D102="","",SUM(F105:F128))</f>
        <v/>
      </c>
      <c r="G129" s="227" t="str">
        <f t="shared" ref="G129" si="10">IF($D102="","",SUM(G105:G128))</f>
        <v/>
      </c>
      <c r="H129" s="483" t="s">
        <v>1567</v>
      </c>
      <c r="I129" s="891" t="str">
        <f>IF($D102="","",SUM(I105:I128))</f>
        <v/>
      </c>
      <c r="J129" s="887" t="s">
        <v>599</v>
      </c>
      <c r="K129" s="335"/>
      <c r="L129" s="483" t="s">
        <v>1568</v>
      </c>
      <c r="M129" s="891" t="str">
        <f>IF($D102="","",SUM(M105:M128))</f>
        <v/>
      </c>
      <c r="N129" s="887" t="s">
        <v>599</v>
      </c>
      <c r="O129" s="854"/>
      <c r="P129" s="1339"/>
    </row>
    <row r="130" spans="1:16" s="341" customFormat="1" ht="4.5" customHeight="1" thickBot="1">
      <c r="A130" s="338"/>
      <c r="B130" s="339"/>
      <c r="C130" s="339"/>
      <c r="D130" s="339"/>
      <c r="E130" s="339"/>
      <c r="F130" s="339"/>
      <c r="G130" s="339"/>
      <c r="H130" s="511"/>
      <c r="I130" s="339"/>
      <c r="J130" s="339"/>
      <c r="K130" s="339"/>
      <c r="L130" s="527"/>
      <c r="M130" s="339"/>
      <c r="N130" s="339"/>
      <c r="O130" s="855"/>
      <c r="P130" s="422"/>
    </row>
    <row r="131" spans="1:16" s="152" customFormat="1" ht="20.25" customHeight="1" thickTop="1" thickBot="1">
      <c r="A131" s="370" t="s">
        <v>1751</v>
      </c>
      <c r="B131" s="342"/>
      <c r="C131" s="342"/>
      <c r="D131" s="342"/>
      <c r="E131" s="342"/>
      <c r="F131" s="342"/>
      <c r="G131" s="342"/>
      <c r="H131" s="1621" t="str">
        <f>IF(AND(SUM(D105:G128)&gt;0,D102=""),"W części GR.2 wpisz nazwę miejscowości.","")</f>
        <v/>
      </c>
      <c r="I131" s="1621"/>
      <c r="J131" s="1621"/>
      <c r="K131" s="1621"/>
      <c r="L131" s="1621"/>
      <c r="M131" s="1621"/>
      <c r="N131" s="1621"/>
      <c r="O131" s="856"/>
      <c r="P131" s="1340"/>
    </row>
    <row r="132" spans="1:16" s="348" customFormat="1" ht="30" customHeight="1">
      <c r="A132" s="346"/>
      <c r="B132" s="408" t="s">
        <v>1768</v>
      </c>
      <c r="C132" s="347"/>
      <c r="D132" s="347"/>
      <c r="E132" s="347"/>
      <c r="F132" s="347"/>
      <c r="G132" s="347"/>
      <c r="H132" s="512"/>
      <c r="I132" s="398" t="s">
        <v>1801</v>
      </c>
      <c r="J132" s="485" t="s">
        <v>1709</v>
      </c>
      <c r="K132" s="1642" t="str">
        <f>IF(D102="","",IF(N102=1,M129,IF(N102=2,I129,"")))</f>
        <v/>
      </c>
      <c r="L132" s="1642"/>
      <c r="M132" s="1642"/>
      <c r="N132" s="423" t="s">
        <v>599</v>
      </c>
      <c r="O132" s="857"/>
      <c r="P132" s="1341"/>
    </row>
    <row r="133" spans="1:16" s="348" customFormat="1" ht="30" customHeight="1">
      <c r="A133" s="346"/>
      <c r="B133" s="409" t="s">
        <v>1798</v>
      </c>
      <c r="C133" s="349"/>
      <c r="D133" s="349"/>
      <c r="E133" s="1643" t="s">
        <v>2155</v>
      </c>
      <c r="F133" s="1644"/>
      <c r="G133" s="1644"/>
      <c r="H133" s="1644"/>
      <c r="I133" s="1645"/>
      <c r="J133" s="486" t="s">
        <v>1569</v>
      </c>
      <c r="K133" s="1646" t="str">
        <f>IF(D102="","",IF(N102=1,SUM(M111:M112,M117:M118,M119,M121,M123,M125),SUM(I111:I112,I117:I118,I119,I121,I123,I125)))</f>
        <v/>
      </c>
      <c r="L133" s="1646"/>
      <c r="M133" s="1646"/>
      <c r="N133" s="424" t="s">
        <v>599</v>
      </c>
      <c r="O133" s="857"/>
      <c r="P133" s="1341"/>
    </row>
    <row r="134" spans="1:16" s="348" customFormat="1" ht="30" customHeight="1" thickBot="1">
      <c r="A134" s="346"/>
      <c r="B134" s="410" t="s">
        <v>1772</v>
      </c>
      <c r="C134" s="351"/>
      <c r="D134" s="351"/>
      <c r="E134" s="351"/>
      <c r="F134" s="351"/>
      <c r="G134" s="351"/>
      <c r="H134" s="513"/>
      <c r="I134" s="400" t="s">
        <v>1802</v>
      </c>
      <c r="J134" s="533" t="s">
        <v>1570</v>
      </c>
      <c r="K134" s="1647" t="str">
        <f>IF(D102="","",IF(N102=1,SUM(M127),SUM(I127)))</f>
        <v/>
      </c>
      <c r="L134" s="1647"/>
      <c r="M134" s="1647"/>
      <c r="N134" s="425" t="s">
        <v>599</v>
      </c>
      <c r="O134" s="857"/>
      <c r="P134" s="1341"/>
    </row>
    <row r="135" spans="1:16" s="348" customFormat="1" ht="30" customHeight="1" thickBot="1">
      <c r="A135" s="346"/>
      <c r="B135" s="411" t="s">
        <v>1773</v>
      </c>
      <c r="C135" s="380"/>
      <c r="D135" s="380"/>
      <c r="E135" s="380"/>
      <c r="F135" s="380"/>
      <c r="G135" s="380"/>
      <c r="H135" s="514"/>
      <c r="I135" s="401" t="s">
        <v>1804</v>
      </c>
      <c r="J135" s="534" t="s">
        <v>1571</v>
      </c>
      <c r="K135" s="1648" t="str">
        <f>IF(D102="","",SUM(K132,-K133,-K134))</f>
        <v/>
      </c>
      <c r="L135" s="1648"/>
      <c r="M135" s="1648"/>
      <c r="N135" s="426" t="s">
        <v>599</v>
      </c>
      <c r="O135" s="857"/>
      <c r="P135" s="1341"/>
    </row>
    <row r="136" spans="1:16" s="348" customFormat="1" ht="30" customHeight="1" thickBot="1">
      <c r="A136" s="346"/>
      <c r="B136" s="417" t="s">
        <v>1262</v>
      </c>
      <c r="C136" s="418"/>
      <c r="D136" s="418"/>
      <c r="E136" s="418"/>
      <c r="F136" s="418"/>
      <c r="G136" s="418"/>
      <c r="H136" s="515"/>
      <c r="I136" s="402"/>
      <c r="J136" s="487" t="s">
        <v>1710</v>
      </c>
      <c r="K136" s="1633">
        <f>Info!$J$2*2.5*GR!$N$16</f>
        <v>0</v>
      </c>
      <c r="L136" s="1634"/>
      <c r="M136" s="1634"/>
      <c r="N136" s="427" t="s">
        <v>1144</v>
      </c>
      <c r="O136" s="857"/>
      <c r="P136" s="1341"/>
    </row>
    <row r="137" spans="1:16" s="348" customFormat="1" ht="30" customHeight="1" thickBot="1">
      <c r="A137" s="346"/>
      <c r="B137" s="417" t="s">
        <v>1873</v>
      </c>
      <c r="C137" s="418"/>
      <c r="D137" s="418"/>
      <c r="E137" s="418"/>
      <c r="F137" s="418"/>
      <c r="G137" s="418"/>
      <c r="H137" s="515"/>
      <c r="I137" s="402" t="s">
        <v>1805</v>
      </c>
      <c r="J137" s="487" t="s">
        <v>1711</v>
      </c>
      <c r="K137" s="1635" t="str">
        <f>IF(D102="","",ROUND(K135*K136,2))</f>
        <v/>
      </c>
      <c r="L137" s="1635"/>
      <c r="M137" s="1635"/>
      <c r="N137" s="427" t="s">
        <v>1144</v>
      </c>
      <c r="O137" s="857"/>
      <c r="P137" s="1341"/>
    </row>
    <row r="138" spans="1:16" s="348" customFormat="1" ht="30" customHeight="1" thickBot="1">
      <c r="A138" s="346"/>
      <c r="B138" s="413" t="s">
        <v>2264</v>
      </c>
      <c r="C138" s="414"/>
      <c r="D138" s="414"/>
      <c r="E138" s="414"/>
      <c r="F138" s="414"/>
      <c r="G138" s="414"/>
      <c r="H138" s="516"/>
      <c r="I138" s="416"/>
      <c r="J138" s="488" t="s">
        <v>1712</v>
      </c>
      <c r="K138" s="1636"/>
      <c r="L138" s="1637"/>
      <c r="M138" s="1637"/>
      <c r="N138" s="428" t="s">
        <v>1144</v>
      </c>
      <c r="O138" s="857"/>
      <c r="P138" s="1338">
        <f>IF(K138="",0,1)</f>
        <v>0</v>
      </c>
    </row>
    <row r="139" spans="1:16" s="348" customFormat="1" ht="30" customHeight="1" thickBot="1">
      <c r="A139" s="346"/>
      <c r="B139" s="412" t="s">
        <v>1769</v>
      </c>
      <c r="C139" s="393"/>
      <c r="D139" s="393"/>
      <c r="E139" s="393"/>
      <c r="F139" s="393"/>
      <c r="G139" s="393"/>
      <c r="H139" s="517"/>
      <c r="I139" s="402" t="s">
        <v>1874</v>
      </c>
      <c r="J139" s="487" t="s">
        <v>1803</v>
      </c>
      <c r="K139" s="1638" t="str">
        <f>IF(D102="","",IF(SUM(K137,-K138)&lt;0,"BŁĄD !!!",ROUND(K137-K138,2)))</f>
        <v/>
      </c>
      <c r="L139" s="1638"/>
      <c r="M139" s="1638"/>
      <c r="N139" s="429" t="s">
        <v>1144</v>
      </c>
      <c r="O139" s="857"/>
      <c r="P139" s="1341"/>
    </row>
    <row r="140" spans="1:16" s="348" customFormat="1" ht="4.5" customHeight="1" thickBot="1">
      <c r="A140" s="403"/>
      <c r="B140" s="404"/>
      <c r="C140" s="404"/>
      <c r="D140" s="404"/>
      <c r="E140" s="404"/>
      <c r="F140" s="404"/>
      <c r="G140" s="404"/>
      <c r="H140" s="518"/>
      <c r="I140" s="404"/>
      <c r="J140" s="404"/>
      <c r="K140" s="404"/>
      <c r="L140" s="528"/>
      <c r="M140" s="404"/>
      <c r="N140" s="404"/>
      <c r="O140" s="858"/>
      <c r="P140" s="1341"/>
    </row>
    <row r="141" spans="1:16" s="357" customFormat="1" ht="20.25" customHeight="1" thickTop="1" thickBot="1">
      <c r="A141" s="371" t="s">
        <v>1747</v>
      </c>
      <c r="B141" s="352"/>
      <c r="C141" s="352"/>
      <c r="D141" s="352"/>
      <c r="E141" s="352"/>
      <c r="F141" s="352"/>
      <c r="G141" s="352"/>
      <c r="H141" s="519"/>
      <c r="I141" s="352"/>
      <c r="J141" s="354"/>
      <c r="K141" s="352"/>
      <c r="L141" s="529"/>
      <c r="M141" s="352"/>
      <c r="N141" s="354"/>
      <c r="O141" s="859"/>
      <c r="P141" s="1340"/>
    </row>
    <row r="142" spans="1:16" s="363" customFormat="1" ht="23.25" customHeight="1">
      <c r="A142" s="358"/>
      <c r="B142" s="756" t="s">
        <v>1806</v>
      </c>
      <c r="C142" s="359"/>
      <c r="D142" s="359"/>
      <c r="E142" s="359"/>
      <c r="F142" s="749"/>
      <c r="G142" s="749"/>
      <c r="H142" s="749"/>
      <c r="I142" s="361"/>
      <c r="J142" s="1639" t="s">
        <v>1807</v>
      </c>
      <c r="K142" s="1640"/>
      <c r="L142" s="1640"/>
      <c r="M142" s="1640"/>
      <c r="N142" s="1641"/>
      <c r="O142" s="860"/>
      <c r="P142" s="1342"/>
    </row>
    <row r="143" spans="1:16" s="363" customFormat="1" ht="27.75" customHeight="1">
      <c r="A143" s="358"/>
      <c r="B143" s="1630"/>
      <c r="C143" s="1631"/>
      <c r="D143" s="1631"/>
      <c r="E143" s="1631"/>
      <c r="F143" s="1631"/>
      <c r="G143" s="1631"/>
      <c r="H143" s="1631"/>
      <c r="I143" s="1632"/>
      <c r="J143" s="1630"/>
      <c r="K143" s="1631"/>
      <c r="L143" s="1631"/>
      <c r="M143" s="1631"/>
      <c r="N143" s="1632"/>
      <c r="O143" s="860"/>
      <c r="P143" s="1338">
        <f>IF(B143&amp;J143="",0,1)</f>
        <v>0</v>
      </c>
    </row>
    <row r="144" spans="1:16" s="363" customFormat="1" ht="27.75" customHeight="1">
      <c r="A144" s="358"/>
      <c r="B144" s="1624"/>
      <c r="C144" s="1625"/>
      <c r="D144" s="1625"/>
      <c r="E144" s="1625"/>
      <c r="F144" s="1625"/>
      <c r="G144" s="1625"/>
      <c r="H144" s="1625"/>
      <c r="I144" s="1626"/>
      <c r="J144" s="1624"/>
      <c r="K144" s="1625"/>
      <c r="L144" s="1625"/>
      <c r="M144" s="1625"/>
      <c r="N144" s="1626"/>
      <c r="O144" s="860"/>
      <c r="P144" s="1338">
        <f t="shared" ref="P144:P163" si="11">IF(B144&amp;J144="",0,1)</f>
        <v>0</v>
      </c>
    </row>
    <row r="145" spans="1:16" s="363" customFormat="1" ht="27.75" customHeight="1">
      <c r="A145" s="358"/>
      <c r="B145" s="1624"/>
      <c r="C145" s="1625"/>
      <c r="D145" s="1625"/>
      <c r="E145" s="1625"/>
      <c r="F145" s="1625"/>
      <c r="G145" s="1625"/>
      <c r="H145" s="1625"/>
      <c r="I145" s="1626"/>
      <c r="J145" s="1624"/>
      <c r="K145" s="1625"/>
      <c r="L145" s="1625"/>
      <c r="M145" s="1625"/>
      <c r="N145" s="1626"/>
      <c r="O145" s="860"/>
      <c r="P145" s="1338">
        <f t="shared" si="11"/>
        <v>0</v>
      </c>
    </row>
    <row r="146" spans="1:16" s="363" customFormat="1" ht="27.75" customHeight="1">
      <c r="A146" s="358"/>
      <c r="B146" s="1624"/>
      <c r="C146" s="1625"/>
      <c r="D146" s="1625"/>
      <c r="E146" s="1625"/>
      <c r="F146" s="1625"/>
      <c r="G146" s="1625"/>
      <c r="H146" s="1625"/>
      <c r="I146" s="1626"/>
      <c r="J146" s="1624"/>
      <c r="K146" s="1625"/>
      <c r="L146" s="1625"/>
      <c r="M146" s="1625"/>
      <c r="N146" s="1626"/>
      <c r="O146" s="860"/>
      <c r="P146" s="1338">
        <f t="shared" si="11"/>
        <v>0</v>
      </c>
    </row>
    <row r="147" spans="1:16" s="363" customFormat="1" ht="27.75" customHeight="1">
      <c r="A147" s="358"/>
      <c r="B147" s="1624"/>
      <c r="C147" s="1625"/>
      <c r="D147" s="1625"/>
      <c r="E147" s="1625"/>
      <c r="F147" s="1625"/>
      <c r="G147" s="1625"/>
      <c r="H147" s="1625"/>
      <c r="I147" s="1626"/>
      <c r="J147" s="1624"/>
      <c r="K147" s="1625"/>
      <c r="L147" s="1625"/>
      <c r="M147" s="1625"/>
      <c r="N147" s="1626"/>
      <c r="O147" s="860"/>
      <c r="P147" s="1338">
        <f t="shared" si="11"/>
        <v>0</v>
      </c>
    </row>
    <row r="148" spans="1:16" s="363" customFormat="1" ht="27.75" customHeight="1">
      <c r="A148" s="358"/>
      <c r="B148" s="1624"/>
      <c r="C148" s="1625"/>
      <c r="D148" s="1625"/>
      <c r="E148" s="1625"/>
      <c r="F148" s="1625"/>
      <c r="G148" s="1625"/>
      <c r="H148" s="1625"/>
      <c r="I148" s="1626"/>
      <c r="J148" s="1624"/>
      <c r="K148" s="1625"/>
      <c r="L148" s="1625"/>
      <c r="M148" s="1625"/>
      <c r="N148" s="1626"/>
      <c r="O148" s="860"/>
      <c r="P148" s="1338">
        <f t="shared" si="11"/>
        <v>0</v>
      </c>
    </row>
    <row r="149" spans="1:16" s="363" customFormat="1" ht="27.75" customHeight="1">
      <c r="A149" s="358"/>
      <c r="B149" s="1624"/>
      <c r="C149" s="1625"/>
      <c r="D149" s="1625"/>
      <c r="E149" s="1625"/>
      <c r="F149" s="1625"/>
      <c r="G149" s="1625"/>
      <c r="H149" s="1625"/>
      <c r="I149" s="1626"/>
      <c r="J149" s="1624"/>
      <c r="K149" s="1625"/>
      <c r="L149" s="1625"/>
      <c r="M149" s="1625"/>
      <c r="N149" s="1626"/>
      <c r="O149" s="860"/>
      <c r="P149" s="1338">
        <f t="shared" si="11"/>
        <v>0</v>
      </c>
    </row>
    <row r="150" spans="1:16" s="363" customFormat="1" ht="27.75" customHeight="1">
      <c r="A150" s="358"/>
      <c r="B150" s="1624"/>
      <c r="C150" s="1625"/>
      <c r="D150" s="1625"/>
      <c r="E150" s="1625"/>
      <c r="F150" s="1625"/>
      <c r="G150" s="1625"/>
      <c r="H150" s="1625"/>
      <c r="I150" s="1626"/>
      <c r="J150" s="1624"/>
      <c r="K150" s="1625"/>
      <c r="L150" s="1625"/>
      <c r="M150" s="1625"/>
      <c r="N150" s="1626"/>
      <c r="O150" s="860"/>
      <c r="P150" s="1338">
        <f t="shared" si="11"/>
        <v>0</v>
      </c>
    </row>
    <row r="151" spans="1:16" s="363" customFormat="1" ht="27.75" customHeight="1">
      <c r="A151" s="358"/>
      <c r="B151" s="1624"/>
      <c r="C151" s="1625"/>
      <c r="D151" s="1625"/>
      <c r="E151" s="1625"/>
      <c r="F151" s="1625"/>
      <c r="G151" s="1625"/>
      <c r="H151" s="1625"/>
      <c r="I151" s="1626"/>
      <c r="J151" s="1624"/>
      <c r="K151" s="1625"/>
      <c r="L151" s="1625"/>
      <c r="M151" s="1625"/>
      <c r="N151" s="1626"/>
      <c r="O151" s="860"/>
      <c r="P151" s="1338">
        <f t="shared" si="11"/>
        <v>0</v>
      </c>
    </row>
    <row r="152" spans="1:16" s="363" customFormat="1" ht="27.75" customHeight="1">
      <c r="A152" s="358"/>
      <c r="B152" s="1624"/>
      <c r="C152" s="1625"/>
      <c r="D152" s="1625"/>
      <c r="E152" s="1625"/>
      <c r="F152" s="1625"/>
      <c r="G152" s="1625"/>
      <c r="H152" s="1625"/>
      <c r="I152" s="1626"/>
      <c r="J152" s="1624"/>
      <c r="K152" s="1625"/>
      <c r="L152" s="1625"/>
      <c r="M152" s="1625"/>
      <c r="N152" s="1626"/>
      <c r="O152" s="860"/>
      <c r="P152" s="1338">
        <f t="shared" si="11"/>
        <v>0</v>
      </c>
    </row>
    <row r="153" spans="1:16" s="363" customFormat="1" ht="27.75" customHeight="1">
      <c r="A153" s="358"/>
      <c r="B153" s="1624"/>
      <c r="C153" s="1625"/>
      <c r="D153" s="1625"/>
      <c r="E153" s="1625"/>
      <c r="F153" s="1625"/>
      <c r="G153" s="1625"/>
      <c r="H153" s="1625"/>
      <c r="I153" s="1626"/>
      <c r="J153" s="1624"/>
      <c r="K153" s="1625"/>
      <c r="L153" s="1625"/>
      <c r="M153" s="1625"/>
      <c r="N153" s="1626"/>
      <c r="O153" s="860"/>
      <c r="P153" s="1338">
        <f t="shared" si="11"/>
        <v>0</v>
      </c>
    </row>
    <row r="154" spans="1:16" s="363" customFormat="1" ht="27.75" customHeight="1">
      <c r="A154" s="358"/>
      <c r="B154" s="1624"/>
      <c r="C154" s="1625"/>
      <c r="D154" s="1625"/>
      <c r="E154" s="1625"/>
      <c r="F154" s="1625"/>
      <c r="G154" s="1625"/>
      <c r="H154" s="1625"/>
      <c r="I154" s="1626"/>
      <c r="J154" s="1624"/>
      <c r="K154" s="1625"/>
      <c r="L154" s="1625"/>
      <c r="M154" s="1625"/>
      <c r="N154" s="1626"/>
      <c r="O154" s="860"/>
      <c r="P154" s="1338">
        <f t="shared" si="11"/>
        <v>0</v>
      </c>
    </row>
    <row r="155" spans="1:16" s="363" customFormat="1" ht="27.75" customHeight="1">
      <c r="A155" s="358"/>
      <c r="B155" s="1624"/>
      <c r="C155" s="1625"/>
      <c r="D155" s="1625"/>
      <c r="E155" s="1625"/>
      <c r="F155" s="1625"/>
      <c r="G155" s="1625"/>
      <c r="H155" s="1625"/>
      <c r="I155" s="1626"/>
      <c r="J155" s="1624"/>
      <c r="K155" s="1625"/>
      <c r="L155" s="1625"/>
      <c r="M155" s="1625"/>
      <c r="N155" s="1626"/>
      <c r="O155" s="860"/>
      <c r="P155" s="1338">
        <f t="shared" si="11"/>
        <v>0</v>
      </c>
    </row>
    <row r="156" spans="1:16" s="363" customFormat="1" ht="27.75" customHeight="1">
      <c r="A156" s="358"/>
      <c r="B156" s="1624"/>
      <c r="C156" s="1625"/>
      <c r="D156" s="1625"/>
      <c r="E156" s="1625"/>
      <c r="F156" s="1625"/>
      <c r="G156" s="1625"/>
      <c r="H156" s="1625"/>
      <c r="I156" s="1626"/>
      <c r="J156" s="1624"/>
      <c r="K156" s="1625"/>
      <c r="L156" s="1625"/>
      <c r="M156" s="1625"/>
      <c r="N156" s="1626"/>
      <c r="O156" s="860"/>
      <c r="P156" s="1338">
        <f t="shared" si="11"/>
        <v>0</v>
      </c>
    </row>
    <row r="157" spans="1:16" s="363" customFormat="1" ht="27.75" customHeight="1">
      <c r="A157" s="358"/>
      <c r="B157" s="1624"/>
      <c r="C157" s="1625"/>
      <c r="D157" s="1625"/>
      <c r="E157" s="1625"/>
      <c r="F157" s="1625"/>
      <c r="G157" s="1625"/>
      <c r="H157" s="1625"/>
      <c r="I157" s="1626"/>
      <c r="J157" s="1624"/>
      <c r="K157" s="1625"/>
      <c r="L157" s="1625"/>
      <c r="M157" s="1625"/>
      <c r="N157" s="1626"/>
      <c r="O157" s="860"/>
      <c r="P157" s="1338">
        <f t="shared" si="11"/>
        <v>0</v>
      </c>
    </row>
    <row r="158" spans="1:16" s="363" customFormat="1" ht="27.75" customHeight="1">
      <c r="A158" s="358"/>
      <c r="B158" s="1624"/>
      <c r="C158" s="1625"/>
      <c r="D158" s="1625"/>
      <c r="E158" s="1625"/>
      <c r="F158" s="1625"/>
      <c r="G158" s="1625"/>
      <c r="H158" s="1625"/>
      <c r="I158" s="1626"/>
      <c r="J158" s="1624"/>
      <c r="K158" s="1625"/>
      <c r="L158" s="1625"/>
      <c r="M158" s="1625"/>
      <c r="N158" s="1626"/>
      <c r="O158" s="860"/>
      <c r="P158" s="1338">
        <f t="shared" si="11"/>
        <v>0</v>
      </c>
    </row>
    <row r="159" spans="1:16" s="363" customFormat="1" ht="27.75" customHeight="1">
      <c r="A159" s="358"/>
      <c r="B159" s="1624"/>
      <c r="C159" s="1625"/>
      <c r="D159" s="1625"/>
      <c r="E159" s="1625"/>
      <c r="F159" s="1625"/>
      <c r="G159" s="1625"/>
      <c r="H159" s="1625"/>
      <c r="I159" s="1626"/>
      <c r="J159" s="1624"/>
      <c r="K159" s="1625"/>
      <c r="L159" s="1625"/>
      <c r="M159" s="1625"/>
      <c r="N159" s="1626"/>
      <c r="O159" s="860"/>
      <c r="P159" s="1338">
        <f t="shared" si="11"/>
        <v>0</v>
      </c>
    </row>
    <row r="160" spans="1:16" s="363" customFormat="1" ht="27.75" customHeight="1">
      <c r="A160" s="358"/>
      <c r="B160" s="1624"/>
      <c r="C160" s="1625"/>
      <c r="D160" s="1625"/>
      <c r="E160" s="1625"/>
      <c r="F160" s="1625"/>
      <c r="G160" s="1625"/>
      <c r="H160" s="1625"/>
      <c r="I160" s="1626"/>
      <c r="J160" s="1624"/>
      <c r="K160" s="1625"/>
      <c r="L160" s="1625"/>
      <c r="M160" s="1625"/>
      <c r="N160" s="1626"/>
      <c r="O160" s="860"/>
      <c r="P160" s="1338">
        <f t="shared" si="11"/>
        <v>0</v>
      </c>
    </row>
    <row r="161" spans="1:16" s="363" customFormat="1" ht="27.75" customHeight="1">
      <c r="A161" s="358"/>
      <c r="B161" s="1624"/>
      <c r="C161" s="1625"/>
      <c r="D161" s="1625"/>
      <c r="E161" s="1625"/>
      <c r="F161" s="1625"/>
      <c r="G161" s="1625"/>
      <c r="H161" s="1625"/>
      <c r="I161" s="1626"/>
      <c r="J161" s="1624"/>
      <c r="K161" s="1625"/>
      <c r="L161" s="1625"/>
      <c r="M161" s="1625"/>
      <c r="N161" s="1626"/>
      <c r="O161" s="860"/>
      <c r="P161" s="1338">
        <f t="shared" si="11"/>
        <v>0</v>
      </c>
    </row>
    <row r="162" spans="1:16" s="363" customFormat="1" ht="27.75" customHeight="1">
      <c r="A162" s="358"/>
      <c r="B162" s="1624"/>
      <c r="C162" s="1625"/>
      <c r="D162" s="1625"/>
      <c r="E162" s="1625"/>
      <c r="F162" s="1625"/>
      <c r="G162" s="1625"/>
      <c r="H162" s="1625"/>
      <c r="I162" s="1626"/>
      <c r="J162" s="1624"/>
      <c r="K162" s="1625"/>
      <c r="L162" s="1625"/>
      <c r="M162" s="1625"/>
      <c r="N162" s="1626"/>
      <c r="O162" s="860"/>
      <c r="P162" s="1338">
        <f t="shared" si="11"/>
        <v>0</v>
      </c>
    </row>
    <row r="163" spans="1:16" s="363" customFormat="1" ht="27.75" customHeight="1" thickBot="1">
      <c r="A163" s="358"/>
      <c r="B163" s="1627"/>
      <c r="C163" s="1628"/>
      <c r="D163" s="1628"/>
      <c r="E163" s="1628"/>
      <c r="F163" s="1628"/>
      <c r="G163" s="1628"/>
      <c r="H163" s="1628"/>
      <c r="I163" s="1629"/>
      <c r="J163" s="1627"/>
      <c r="K163" s="1628"/>
      <c r="L163" s="1628"/>
      <c r="M163" s="1628"/>
      <c r="N163" s="1629"/>
      <c r="O163" s="860"/>
      <c r="P163" s="1338">
        <f t="shared" si="11"/>
        <v>0</v>
      </c>
    </row>
    <row r="164" spans="1:16" s="363" customFormat="1" ht="26.25" customHeight="1" thickBot="1">
      <c r="A164" s="358"/>
      <c r="B164" s="535" t="s">
        <v>1808</v>
      </c>
      <c r="C164" s="364"/>
      <c r="D164" s="1622" t="s">
        <v>1111</v>
      </c>
      <c r="E164" s="1622"/>
      <c r="F164" s="1622"/>
      <c r="G164" s="1622"/>
      <c r="H164" s="1622"/>
      <c r="I164" s="1622"/>
      <c r="J164" s="1622"/>
      <c r="K164" s="1622"/>
      <c r="L164" s="1622"/>
      <c r="M164" s="1622"/>
      <c r="N164" s="1623"/>
      <c r="O164" s="860"/>
      <c r="P164" s="1342"/>
    </row>
    <row r="165" spans="1:16" s="348" customFormat="1" ht="6" customHeight="1" thickBot="1">
      <c r="A165" s="403"/>
      <c r="B165" s="404"/>
      <c r="C165" s="404"/>
      <c r="D165" s="404"/>
      <c r="E165" s="404"/>
      <c r="F165" s="404"/>
      <c r="G165" s="404"/>
      <c r="H165" s="518"/>
      <c r="I165" s="404"/>
      <c r="J165" s="404"/>
      <c r="K165" s="404"/>
      <c r="L165" s="528"/>
      <c r="M165" s="404"/>
      <c r="N165" s="404"/>
      <c r="O165" s="858"/>
      <c r="P165" s="1341"/>
    </row>
    <row r="166" spans="1:16" s="341" customFormat="1" ht="14.25" customHeight="1" thickTop="1">
      <c r="A166" s="395" t="s">
        <v>673</v>
      </c>
      <c r="B166" s="100" t="s">
        <v>2154</v>
      </c>
      <c r="H166" s="502"/>
      <c r="L166" s="520"/>
      <c r="O166" s="422"/>
      <c r="P166" s="422"/>
    </row>
    <row r="167" spans="1:16" s="341" customFormat="1" ht="14.25" customHeight="1">
      <c r="A167" s="395" t="s">
        <v>751</v>
      </c>
      <c r="B167" s="100" t="s">
        <v>1762</v>
      </c>
      <c r="H167" s="502"/>
      <c r="L167" s="520"/>
      <c r="O167" s="422"/>
      <c r="P167" s="422"/>
    </row>
    <row r="168" spans="1:16" s="341" customFormat="1" ht="14.25" customHeight="1">
      <c r="A168" s="395" t="s">
        <v>1207</v>
      </c>
      <c r="B168" s="100" t="s">
        <v>1664</v>
      </c>
      <c r="H168" s="502"/>
      <c r="L168" s="520"/>
      <c r="O168" s="422"/>
      <c r="P168" s="422"/>
    </row>
    <row r="169" spans="1:16" s="341" customFormat="1" ht="14.25" customHeight="1">
      <c r="A169" s="395" t="s">
        <v>1208</v>
      </c>
      <c r="B169" s="100" t="s">
        <v>1875</v>
      </c>
      <c r="H169" s="502"/>
      <c r="J169" s="373"/>
      <c r="L169" s="520"/>
      <c r="O169" s="422"/>
      <c r="P169" s="422"/>
    </row>
    <row r="170" spans="1:16" s="341" customFormat="1" ht="14.25" customHeight="1">
      <c r="A170" s="395" t="s">
        <v>496</v>
      </c>
      <c r="B170" s="100" t="s">
        <v>1763</v>
      </c>
      <c r="H170" s="502"/>
      <c r="L170" s="520"/>
      <c r="O170" s="422"/>
      <c r="P170" s="422"/>
    </row>
    <row r="171" spans="1:16" s="341" customFormat="1" ht="14.25" customHeight="1">
      <c r="A171" s="395" t="s">
        <v>1766</v>
      </c>
      <c r="B171" s="100" t="s">
        <v>1871</v>
      </c>
      <c r="H171" s="502"/>
      <c r="L171" s="520"/>
      <c r="N171" s="1319" t="str">
        <f ca="1">$A$1&amp;wersja&amp;INFO("wersja")</f>
        <v>GR_2018.1.15.0</v>
      </c>
      <c r="O171" s="422"/>
      <c r="P171" s="422"/>
    </row>
    <row r="172" spans="1:16" s="341" customFormat="1" ht="14.25" customHeight="1">
      <c r="A172" s="395" t="s">
        <v>1765</v>
      </c>
      <c r="B172" s="100" t="s">
        <v>1872</v>
      </c>
      <c r="H172" s="502"/>
      <c r="L172" s="520"/>
      <c r="O172" s="422"/>
      <c r="P172" s="422"/>
    </row>
    <row r="173" spans="1:16" s="341" customFormat="1" ht="20.25" customHeight="1" thickBot="1">
      <c r="A173" s="577" t="s">
        <v>1820</v>
      </c>
      <c r="H173" s="502"/>
      <c r="L173" s="520"/>
      <c r="N173" s="592" t="str">
        <f>$N$1</f>
        <v>Załącznik Nr 4 do Uchwały Nr XL/396/17 Rady Miejskiej w Kluczborku z dnia 27 września 2017r.</v>
      </c>
      <c r="O173" s="844"/>
      <c r="P173" s="422"/>
    </row>
    <row r="174" spans="1:16" s="2" customFormat="1" ht="20.25" customHeight="1" thickTop="1">
      <c r="A174" s="1688" t="s">
        <v>854</v>
      </c>
      <c r="B174" s="1689"/>
      <c r="C174" s="1689"/>
      <c r="D174" s="1690"/>
      <c r="E174" s="1691" t="s">
        <v>987</v>
      </c>
      <c r="F174" s="1691"/>
      <c r="G174" s="1691"/>
      <c r="H174" s="1691"/>
      <c r="I174" s="1691"/>
      <c r="J174" s="1691"/>
      <c r="K174" s="1691"/>
      <c r="L174" s="1691"/>
      <c r="M174" s="1691"/>
      <c r="N174" s="1691"/>
      <c r="O174" s="1692"/>
      <c r="P174" s="1323"/>
    </row>
    <row r="175" spans="1:16" s="2" customFormat="1" ht="26.25" customHeight="1" thickBot="1">
      <c r="A175" s="1695"/>
      <c r="B175" s="1696"/>
      <c r="C175" s="1696"/>
      <c r="D175" s="1697"/>
      <c r="E175" s="1693"/>
      <c r="F175" s="1693"/>
      <c r="G175" s="1693"/>
      <c r="H175" s="1693"/>
      <c r="I175" s="1693"/>
      <c r="J175" s="1693"/>
      <c r="K175" s="1693"/>
      <c r="L175" s="1693"/>
      <c r="M175" s="1693"/>
      <c r="N175" s="1693"/>
      <c r="O175" s="1694"/>
      <c r="P175" s="1323"/>
    </row>
    <row r="176" spans="1:16" s="2" customFormat="1" ht="4.5" customHeight="1">
      <c r="A176" s="580"/>
      <c r="B176" s="581"/>
      <c r="C176" s="581"/>
      <c r="D176" s="582"/>
      <c r="E176" s="582"/>
      <c r="F176" s="582"/>
      <c r="G176" s="582"/>
      <c r="H176" s="583"/>
      <c r="I176" s="583"/>
      <c r="J176" s="583"/>
      <c r="K176" s="583"/>
      <c r="L176" s="584"/>
      <c r="M176" s="583"/>
      <c r="N176" s="585"/>
      <c r="O176" s="845"/>
      <c r="P176" s="1323"/>
    </row>
    <row r="177" spans="1:16" s="1" customFormat="1" ht="23.25" customHeight="1">
      <c r="A177" s="1675" t="s">
        <v>1921</v>
      </c>
      <c r="B177" s="1676"/>
      <c r="C177" s="1676"/>
      <c r="D177" s="1676"/>
      <c r="E177" s="1676"/>
      <c r="F177" s="1676"/>
      <c r="G177" s="1676"/>
      <c r="H177" s="1676"/>
      <c r="I177" s="1676"/>
      <c r="J177" s="1676"/>
      <c r="K177" s="1676"/>
      <c r="L177" s="1676"/>
      <c r="M177" s="1676"/>
      <c r="N177" s="1676"/>
      <c r="O177" s="1677"/>
      <c r="P177" s="1323"/>
    </row>
    <row r="178" spans="1:16" s="2" customFormat="1" ht="4.5" customHeight="1" thickBot="1">
      <c r="A178" s="587"/>
      <c r="B178" s="588"/>
      <c r="C178" s="588"/>
      <c r="D178" s="588"/>
      <c r="E178" s="588"/>
      <c r="F178" s="588"/>
      <c r="G178" s="588"/>
      <c r="H178" s="588"/>
      <c r="I178" s="588"/>
      <c r="J178" s="588"/>
      <c r="K178" s="589"/>
      <c r="L178" s="590"/>
      <c r="M178" s="583"/>
      <c r="N178" s="583"/>
      <c r="O178" s="846"/>
      <c r="P178" s="1323"/>
    </row>
    <row r="179" spans="1:16" s="306" customFormat="1" ht="4.5" customHeight="1" thickTop="1" thickBot="1">
      <c r="A179" s="300"/>
      <c r="B179" s="301"/>
      <c r="C179" s="301"/>
      <c r="D179" s="301"/>
      <c r="E179" s="302"/>
      <c r="F179" s="302"/>
      <c r="G179" s="302"/>
      <c r="H179" s="503"/>
      <c r="I179" s="302"/>
      <c r="J179" s="304"/>
      <c r="K179" s="302"/>
      <c r="L179" s="521"/>
      <c r="M179" s="302"/>
      <c r="N179" s="304"/>
      <c r="O179" s="847"/>
      <c r="P179" s="1338"/>
    </row>
    <row r="180" spans="1:16" s="306" customFormat="1" ht="24" customHeight="1" thickBot="1">
      <c r="A180" s="308"/>
      <c r="B180" s="1678" t="s">
        <v>1924</v>
      </c>
      <c r="C180" s="1678"/>
      <c r="D180" s="1678"/>
      <c r="E180" s="1678"/>
      <c r="F180" s="1678"/>
      <c r="G180" s="1678"/>
      <c r="H180" s="1678"/>
      <c r="I180" s="1678"/>
      <c r="J180" s="1679"/>
      <c r="K180" s="530" t="s">
        <v>1870</v>
      </c>
      <c r="L180" s="757"/>
      <c r="M180" s="1680" t="str">
        <f>IF(O188=1,SUM($O$1:O188),"")</f>
        <v/>
      </c>
      <c r="N180" s="1681"/>
      <c r="O180" s="848"/>
      <c r="P180" s="1338"/>
    </row>
    <row r="181" spans="1:16" s="306" customFormat="1" ht="4.5" customHeight="1" thickBot="1">
      <c r="A181" s="310"/>
      <c r="B181" s="311"/>
      <c r="C181" s="311"/>
      <c r="D181" s="311"/>
      <c r="E181" s="311"/>
      <c r="F181" s="311"/>
      <c r="G181" s="311"/>
      <c r="H181" s="504"/>
      <c r="I181" s="312"/>
      <c r="J181" s="314"/>
      <c r="K181" s="312"/>
      <c r="L181" s="522"/>
      <c r="M181" s="312"/>
      <c r="N181" s="314"/>
      <c r="O181" s="849"/>
      <c r="P181" s="1338"/>
    </row>
    <row r="182" spans="1:16" s="306" customFormat="1" ht="20.25" customHeight="1" thickTop="1" thickBot="1">
      <c r="A182" s="369" t="s">
        <v>1745</v>
      </c>
      <c r="B182" s="323"/>
      <c r="C182" s="323"/>
      <c r="D182" s="323"/>
      <c r="E182" s="323"/>
      <c r="F182" s="323"/>
      <c r="G182" s="323"/>
      <c r="H182" s="505"/>
      <c r="I182" s="323"/>
      <c r="J182" s="323"/>
      <c r="K182" s="323"/>
      <c r="L182" s="505"/>
      <c r="M182" s="323"/>
      <c r="N182" s="323"/>
      <c r="O182" s="850"/>
      <c r="P182" s="1338"/>
    </row>
    <row r="183" spans="1:16" s="306" customFormat="1" ht="12.75" customHeight="1">
      <c r="A183" s="317"/>
      <c r="B183" s="532" t="s">
        <v>1666</v>
      </c>
      <c r="C183" s="375"/>
      <c r="D183" s="375"/>
      <c r="E183" s="375"/>
      <c r="F183" s="375"/>
      <c r="G183" s="375"/>
      <c r="H183" s="506"/>
      <c r="I183" s="375"/>
      <c r="J183" s="377"/>
      <c r="K183" s="531" t="s">
        <v>1750</v>
      </c>
      <c r="L183" s="523"/>
      <c r="M183" s="375"/>
      <c r="N183" s="379"/>
      <c r="O183" s="851"/>
      <c r="P183" s="1338"/>
    </row>
    <row r="184" spans="1:16" s="320" customFormat="1" ht="33" customHeight="1" thickBot="1">
      <c r="A184" s="319"/>
      <c r="B184" s="1682" t="str">
        <f>IF($B$12="","",$B$12)</f>
        <v/>
      </c>
      <c r="C184" s="1683"/>
      <c r="D184" s="1683"/>
      <c r="E184" s="1683"/>
      <c r="F184" s="1683"/>
      <c r="G184" s="1683"/>
      <c r="H184" s="1683"/>
      <c r="I184" s="1683"/>
      <c r="J184" s="1684"/>
      <c r="K184" s="1685" t="str">
        <f>IF($K$12="","",$K$12)</f>
        <v/>
      </c>
      <c r="L184" s="1686"/>
      <c r="M184" s="1686"/>
      <c r="N184" s="1687"/>
      <c r="O184" s="851"/>
      <c r="P184" s="1338">
        <f>IF(B184&amp;K184="",0,1)</f>
        <v>0</v>
      </c>
    </row>
    <row r="185" spans="1:16" s="306" customFormat="1" ht="4.5" customHeight="1" thickBot="1">
      <c r="A185" s="321"/>
      <c r="B185" s="322"/>
      <c r="C185" s="322"/>
      <c r="D185" s="322"/>
      <c r="E185" s="312"/>
      <c r="F185" s="312"/>
      <c r="G185" s="312"/>
      <c r="H185" s="504"/>
      <c r="I185" s="312"/>
      <c r="J185" s="314"/>
      <c r="K185" s="312"/>
      <c r="L185" s="522"/>
      <c r="M185" s="312"/>
      <c r="N185" s="314"/>
      <c r="O185" s="849"/>
      <c r="P185" s="1338"/>
    </row>
    <row r="186" spans="1:16" s="328" customFormat="1" ht="20.25" customHeight="1" thickTop="1" thickBot="1">
      <c r="A186" s="370" t="s">
        <v>1746</v>
      </c>
      <c r="B186" s="323"/>
      <c r="C186" s="323"/>
      <c r="D186" s="323"/>
      <c r="E186" s="323"/>
      <c r="F186" s="323"/>
      <c r="G186" s="323"/>
      <c r="H186" s="507"/>
      <c r="I186" s="323"/>
      <c r="J186" s="325"/>
      <c r="K186" s="323"/>
      <c r="L186" s="524"/>
      <c r="M186" s="323"/>
      <c r="N186" s="325"/>
      <c r="O186" s="850"/>
      <c r="P186" s="1338"/>
    </row>
    <row r="187" spans="1:16" s="328" customFormat="1" ht="5.25" customHeight="1">
      <c r="A187" s="98"/>
      <c r="B187" s="381"/>
      <c r="C187" s="382"/>
      <c r="D187" s="382"/>
      <c r="E187" s="382"/>
      <c r="F187" s="382"/>
      <c r="G187" s="382"/>
      <c r="H187" s="508"/>
      <c r="I187" s="382"/>
      <c r="J187" s="384"/>
      <c r="K187" s="382"/>
      <c r="L187" s="525"/>
      <c r="M187" s="382"/>
      <c r="N187" s="386"/>
      <c r="O187" s="852"/>
      <c r="P187" s="1338"/>
    </row>
    <row r="188" spans="1:16" s="328" customFormat="1" ht="25.5" customHeight="1">
      <c r="A188" s="396" t="s">
        <v>291</v>
      </c>
      <c r="B188" s="1666" t="s">
        <v>123</v>
      </c>
      <c r="C188" s="1667"/>
      <c r="D188" s="1668"/>
      <c r="E188" s="1669"/>
      <c r="F188" s="1670" t="s">
        <v>1791</v>
      </c>
      <c r="G188" s="1671"/>
      <c r="H188" s="1671"/>
      <c r="I188" s="1672"/>
      <c r="J188" s="740" t="str">
        <f>IF($J$16="","",$J$16)</f>
        <v/>
      </c>
      <c r="K188" s="420" t="s">
        <v>1755</v>
      </c>
      <c r="L188" s="740" t="str">
        <f>IF($L$16="","",$L$16)</f>
        <v/>
      </c>
      <c r="M188" s="420" t="s">
        <v>1764</v>
      </c>
      <c r="N188" s="397">
        <f>IF(AND(J188="",L188=""),0,IF(J188="",2,1))</f>
        <v>0</v>
      </c>
      <c r="O188" s="812">
        <f>IF(D188&lt;&gt;"",1,0)</f>
        <v>0</v>
      </c>
      <c r="P188" s="1338">
        <f>IF(D188&amp;J188&amp;L188="",0,1)</f>
        <v>0</v>
      </c>
    </row>
    <row r="189" spans="1:16" s="328" customFormat="1" ht="5.25" customHeight="1" thickBot="1">
      <c r="A189" s="98"/>
      <c r="B189" s="387"/>
      <c r="C189" s="388"/>
      <c r="D189" s="388"/>
      <c r="E189" s="388"/>
      <c r="F189" s="388"/>
      <c r="G189" s="388"/>
      <c r="H189" s="509"/>
      <c r="I189" s="388"/>
      <c r="J189" s="390"/>
      <c r="K189" s="388"/>
      <c r="L189" s="526"/>
      <c r="M189" s="388"/>
      <c r="N189" s="392"/>
      <c r="O189" s="852"/>
      <c r="P189" s="1338"/>
    </row>
    <row r="190" spans="1:16" s="328" customFormat="1" ht="27" customHeight="1" thickBot="1">
      <c r="A190" s="308"/>
      <c r="B190" s="1673" t="s">
        <v>1065</v>
      </c>
      <c r="C190" s="1674"/>
      <c r="D190" s="1088" t="s">
        <v>1770</v>
      </c>
      <c r="E190" s="764" t="s">
        <v>1748</v>
      </c>
      <c r="F190" s="764" t="s">
        <v>1752</v>
      </c>
      <c r="G190" s="765" t="s">
        <v>1520</v>
      </c>
      <c r="H190" s="1656" t="s">
        <v>233</v>
      </c>
      <c r="I190" s="1657"/>
      <c r="J190" s="1658"/>
      <c r="K190" s="766" t="s">
        <v>1767</v>
      </c>
      <c r="L190" s="1656" t="s">
        <v>1749</v>
      </c>
      <c r="M190" s="1657"/>
      <c r="N190" s="1658"/>
      <c r="O190" s="853"/>
      <c r="P190" s="1338"/>
    </row>
    <row r="191" spans="1:16" s="328" customFormat="1" ht="29.25" customHeight="1">
      <c r="A191" s="308"/>
      <c r="B191" s="1659" t="s">
        <v>1753</v>
      </c>
      <c r="C191" s="333" t="s">
        <v>598</v>
      </c>
      <c r="D191" s="726"/>
      <c r="E191" s="726"/>
      <c r="F191" s="726"/>
      <c r="G191" s="726"/>
      <c r="H191" s="510" t="s">
        <v>1771</v>
      </c>
      <c r="I191" s="926" t="str">
        <f>IF(D191&amp;E191&amp;F191&amp;G191="","",SUM(D191:G191))</f>
        <v/>
      </c>
      <c r="J191" s="330" t="s">
        <v>599</v>
      </c>
      <c r="K191" s="767">
        <v>1.95</v>
      </c>
      <c r="L191" s="510" t="s">
        <v>1390</v>
      </c>
      <c r="M191" s="926" t="str">
        <f t="shared" ref="M191:M214" si="12">IF(AND(I191&lt;&gt;"",N$16=1),ROUND(I191*K191,4),"")</f>
        <v/>
      </c>
      <c r="N191" s="330" t="s">
        <v>599</v>
      </c>
      <c r="O191" s="853"/>
      <c r="P191" s="1338">
        <f>IF(D191&amp;E191&amp;F191&amp;G191="",0,1)</f>
        <v>0</v>
      </c>
    </row>
    <row r="192" spans="1:16" s="328" customFormat="1" ht="29.25" customHeight="1">
      <c r="A192" s="308"/>
      <c r="B192" s="1660"/>
      <c r="C192" s="331" t="s">
        <v>600</v>
      </c>
      <c r="D192" s="727"/>
      <c r="E192" s="727"/>
      <c r="F192" s="727"/>
      <c r="G192" s="727"/>
      <c r="H192" s="481" t="s">
        <v>406</v>
      </c>
      <c r="I192" s="925" t="str">
        <f t="shared" ref="I192:I214" si="13">IF(D192&amp;E192&amp;F192&amp;G192="","",SUM(D192:G192))</f>
        <v/>
      </c>
      <c r="J192" s="331" t="s">
        <v>599</v>
      </c>
      <c r="K192" s="768">
        <v>1.8</v>
      </c>
      <c r="L192" s="481" t="s">
        <v>407</v>
      </c>
      <c r="M192" s="925" t="str">
        <f t="shared" si="12"/>
        <v/>
      </c>
      <c r="N192" s="331" t="s">
        <v>599</v>
      </c>
      <c r="O192" s="853"/>
      <c r="P192" s="1338">
        <f t="shared" ref="P192:P214" si="14">IF(D192&amp;E192&amp;F192&amp;G192="",0,1)</f>
        <v>0</v>
      </c>
    </row>
    <row r="193" spans="1:16" s="328" customFormat="1" ht="29.25" customHeight="1">
      <c r="A193" s="308"/>
      <c r="B193" s="1660"/>
      <c r="C193" s="331" t="s">
        <v>601</v>
      </c>
      <c r="D193" s="727"/>
      <c r="E193" s="727"/>
      <c r="F193" s="727"/>
      <c r="G193" s="727"/>
      <c r="H193" s="481" t="s">
        <v>408</v>
      </c>
      <c r="I193" s="925" t="str">
        <f t="shared" si="13"/>
        <v/>
      </c>
      <c r="J193" s="331" t="s">
        <v>599</v>
      </c>
      <c r="K193" s="768">
        <v>1.65</v>
      </c>
      <c r="L193" s="481" t="s">
        <v>409</v>
      </c>
      <c r="M193" s="925" t="str">
        <f t="shared" si="12"/>
        <v/>
      </c>
      <c r="N193" s="331" t="s">
        <v>599</v>
      </c>
      <c r="O193" s="853"/>
      <c r="P193" s="1338">
        <f t="shared" si="14"/>
        <v>0</v>
      </c>
    </row>
    <row r="194" spans="1:16" s="328" customFormat="1" ht="29.25" customHeight="1">
      <c r="A194" s="308"/>
      <c r="B194" s="1660"/>
      <c r="C194" s="331" t="s">
        <v>602</v>
      </c>
      <c r="D194" s="727"/>
      <c r="E194" s="727"/>
      <c r="F194" s="727"/>
      <c r="G194" s="727"/>
      <c r="H194" s="481" t="s">
        <v>410</v>
      </c>
      <c r="I194" s="925" t="str">
        <f t="shared" si="13"/>
        <v/>
      </c>
      <c r="J194" s="331" t="s">
        <v>599</v>
      </c>
      <c r="K194" s="768">
        <v>1.35</v>
      </c>
      <c r="L194" s="481" t="s">
        <v>411</v>
      </c>
      <c r="M194" s="925" t="str">
        <f t="shared" si="12"/>
        <v/>
      </c>
      <c r="N194" s="331" t="s">
        <v>599</v>
      </c>
      <c r="O194" s="853"/>
      <c r="P194" s="1338">
        <f t="shared" si="14"/>
        <v>0</v>
      </c>
    </row>
    <row r="195" spans="1:16" s="328" customFormat="1" ht="29.25" customHeight="1">
      <c r="A195" s="308"/>
      <c r="B195" s="1660"/>
      <c r="C195" s="331" t="s">
        <v>603</v>
      </c>
      <c r="D195" s="727"/>
      <c r="E195" s="727"/>
      <c r="F195" s="727"/>
      <c r="G195" s="727"/>
      <c r="H195" s="481" t="s">
        <v>412</v>
      </c>
      <c r="I195" s="925" t="str">
        <f t="shared" si="13"/>
        <v/>
      </c>
      <c r="J195" s="331" t="s">
        <v>599</v>
      </c>
      <c r="K195" s="768">
        <v>1.1000000000000001</v>
      </c>
      <c r="L195" s="481" t="s">
        <v>413</v>
      </c>
      <c r="M195" s="925" t="str">
        <f t="shared" si="12"/>
        <v/>
      </c>
      <c r="N195" s="331" t="s">
        <v>599</v>
      </c>
      <c r="O195" s="853"/>
      <c r="P195" s="1338">
        <f t="shared" si="14"/>
        <v>0</v>
      </c>
    </row>
    <row r="196" spans="1:16" s="328" customFormat="1" ht="29.25" customHeight="1">
      <c r="A196" s="308"/>
      <c r="B196" s="1660"/>
      <c r="C196" s="331" t="s">
        <v>604</v>
      </c>
      <c r="D196" s="727"/>
      <c r="E196" s="727"/>
      <c r="F196" s="727"/>
      <c r="G196" s="727"/>
      <c r="H196" s="481" t="s">
        <v>414</v>
      </c>
      <c r="I196" s="925" t="str">
        <f t="shared" si="13"/>
        <v/>
      </c>
      <c r="J196" s="331" t="s">
        <v>599</v>
      </c>
      <c r="K196" s="768">
        <v>0.8</v>
      </c>
      <c r="L196" s="481" t="s">
        <v>415</v>
      </c>
      <c r="M196" s="925" t="str">
        <f t="shared" si="12"/>
        <v/>
      </c>
      <c r="N196" s="331" t="s">
        <v>599</v>
      </c>
      <c r="O196" s="853"/>
      <c r="P196" s="1338">
        <f t="shared" si="14"/>
        <v>0</v>
      </c>
    </row>
    <row r="197" spans="1:16" s="328" customFormat="1" ht="29.25" customHeight="1">
      <c r="A197" s="308"/>
      <c r="B197" s="1660"/>
      <c r="C197" s="331" t="s">
        <v>605</v>
      </c>
      <c r="D197" s="727"/>
      <c r="E197" s="727"/>
      <c r="F197" s="727"/>
      <c r="G197" s="727"/>
      <c r="H197" s="481" t="s">
        <v>416</v>
      </c>
      <c r="I197" s="925" t="str">
        <f t="shared" si="13"/>
        <v/>
      </c>
      <c r="J197" s="331" t="s">
        <v>599</v>
      </c>
      <c r="K197" s="768">
        <v>0.35</v>
      </c>
      <c r="L197" s="481" t="s">
        <v>417</v>
      </c>
      <c r="M197" s="925" t="str">
        <f t="shared" si="12"/>
        <v/>
      </c>
      <c r="N197" s="331" t="s">
        <v>599</v>
      </c>
      <c r="O197" s="853"/>
      <c r="P197" s="1338">
        <f t="shared" si="14"/>
        <v>0</v>
      </c>
    </row>
    <row r="198" spans="1:16" s="328" customFormat="1" ht="29.25" customHeight="1" thickBot="1">
      <c r="A198" s="308"/>
      <c r="B198" s="1661"/>
      <c r="C198" s="332" t="s">
        <v>606</v>
      </c>
      <c r="D198" s="728"/>
      <c r="E198" s="728"/>
      <c r="F198" s="728"/>
      <c r="G198" s="728"/>
      <c r="H198" s="482" t="s">
        <v>418</v>
      </c>
      <c r="I198" s="924" t="str">
        <f t="shared" si="13"/>
        <v/>
      </c>
      <c r="J198" s="332" t="s">
        <v>599</v>
      </c>
      <c r="K198" s="769">
        <v>0.2</v>
      </c>
      <c r="L198" s="482" t="s">
        <v>419</v>
      </c>
      <c r="M198" s="924" t="str">
        <f t="shared" si="12"/>
        <v/>
      </c>
      <c r="N198" s="332" t="s">
        <v>599</v>
      </c>
      <c r="O198" s="853"/>
      <c r="P198" s="1338">
        <f t="shared" si="14"/>
        <v>0</v>
      </c>
    </row>
    <row r="199" spans="1:16" s="328" customFormat="1" ht="29.25" customHeight="1">
      <c r="A199" s="308"/>
      <c r="B199" s="1659" t="s">
        <v>1754</v>
      </c>
      <c r="C199" s="367" t="s">
        <v>598</v>
      </c>
      <c r="D199" s="726"/>
      <c r="E199" s="726"/>
      <c r="F199" s="726"/>
      <c r="G199" s="726"/>
      <c r="H199" s="480" t="s">
        <v>420</v>
      </c>
      <c r="I199" s="926" t="str">
        <f t="shared" si="13"/>
        <v/>
      </c>
      <c r="J199" s="333" t="s">
        <v>599</v>
      </c>
      <c r="K199" s="767">
        <v>1.75</v>
      </c>
      <c r="L199" s="480" t="s">
        <v>421</v>
      </c>
      <c r="M199" s="926" t="str">
        <f t="shared" si="12"/>
        <v/>
      </c>
      <c r="N199" s="333" t="s">
        <v>599</v>
      </c>
      <c r="O199" s="853"/>
      <c r="P199" s="1338">
        <f t="shared" si="14"/>
        <v>0</v>
      </c>
    </row>
    <row r="200" spans="1:16" s="328" customFormat="1" ht="29.25" customHeight="1">
      <c r="A200" s="308"/>
      <c r="B200" s="1660"/>
      <c r="C200" s="368" t="s">
        <v>600</v>
      </c>
      <c r="D200" s="727"/>
      <c r="E200" s="727"/>
      <c r="F200" s="727"/>
      <c r="G200" s="727"/>
      <c r="H200" s="481" t="s">
        <v>422</v>
      </c>
      <c r="I200" s="925" t="str">
        <f t="shared" si="13"/>
        <v/>
      </c>
      <c r="J200" s="331" t="s">
        <v>599</v>
      </c>
      <c r="K200" s="768">
        <v>1.45</v>
      </c>
      <c r="L200" s="481" t="s">
        <v>423</v>
      </c>
      <c r="M200" s="925" t="str">
        <f t="shared" si="12"/>
        <v/>
      </c>
      <c r="N200" s="331" t="s">
        <v>599</v>
      </c>
      <c r="O200" s="853"/>
      <c r="P200" s="1338">
        <f t="shared" si="14"/>
        <v>0</v>
      </c>
    </row>
    <row r="201" spans="1:16" s="328" customFormat="1" ht="29.25" customHeight="1">
      <c r="A201" s="308"/>
      <c r="B201" s="1660"/>
      <c r="C201" s="368" t="s">
        <v>620</v>
      </c>
      <c r="D201" s="727"/>
      <c r="E201" s="727"/>
      <c r="F201" s="727"/>
      <c r="G201" s="727"/>
      <c r="H201" s="481" t="s">
        <v>424</v>
      </c>
      <c r="I201" s="925" t="str">
        <f t="shared" si="13"/>
        <v/>
      </c>
      <c r="J201" s="331" t="s">
        <v>599</v>
      </c>
      <c r="K201" s="768">
        <v>1.25</v>
      </c>
      <c r="L201" s="481" t="s">
        <v>425</v>
      </c>
      <c r="M201" s="925" t="str">
        <f t="shared" si="12"/>
        <v/>
      </c>
      <c r="N201" s="331" t="s">
        <v>599</v>
      </c>
      <c r="O201" s="853"/>
      <c r="P201" s="1338">
        <f t="shared" si="14"/>
        <v>0</v>
      </c>
    </row>
    <row r="202" spans="1:16" s="328" customFormat="1" ht="29.25" customHeight="1">
      <c r="A202" s="308"/>
      <c r="B202" s="1660"/>
      <c r="C202" s="368" t="s">
        <v>621</v>
      </c>
      <c r="D202" s="727"/>
      <c r="E202" s="727"/>
      <c r="F202" s="727"/>
      <c r="G202" s="727"/>
      <c r="H202" s="481" t="s">
        <v>426</v>
      </c>
      <c r="I202" s="925" t="str">
        <f t="shared" si="13"/>
        <v/>
      </c>
      <c r="J202" s="331" t="s">
        <v>599</v>
      </c>
      <c r="K202" s="768">
        <v>0.75</v>
      </c>
      <c r="L202" s="481" t="s">
        <v>427</v>
      </c>
      <c r="M202" s="925" t="str">
        <f t="shared" si="12"/>
        <v/>
      </c>
      <c r="N202" s="331" t="s">
        <v>599</v>
      </c>
      <c r="O202" s="853"/>
      <c r="P202" s="1338">
        <f t="shared" si="14"/>
        <v>0</v>
      </c>
    </row>
    <row r="203" spans="1:16" s="328" customFormat="1" ht="29.25" customHeight="1">
      <c r="A203" s="308"/>
      <c r="B203" s="1660"/>
      <c r="C203" s="368" t="s">
        <v>605</v>
      </c>
      <c r="D203" s="727"/>
      <c r="E203" s="727"/>
      <c r="F203" s="727"/>
      <c r="G203" s="727"/>
      <c r="H203" s="481" t="s">
        <v>428</v>
      </c>
      <c r="I203" s="925" t="str">
        <f t="shared" si="13"/>
        <v/>
      </c>
      <c r="J203" s="331" t="s">
        <v>599</v>
      </c>
      <c r="K203" s="768">
        <v>0.2</v>
      </c>
      <c r="L203" s="481" t="s">
        <v>429</v>
      </c>
      <c r="M203" s="925" t="str">
        <f t="shared" si="12"/>
        <v/>
      </c>
      <c r="N203" s="331" t="s">
        <v>599</v>
      </c>
      <c r="O203" s="853"/>
      <c r="P203" s="1338">
        <f t="shared" si="14"/>
        <v>0</v>
      </c>
    </row>
    <row r="204" spans="1:16" s="328" customFormat="1" ht="29.25" customHeight="1" thickBot="1">
      <c r="A204" s="308"/>
      <c r="B204" s="1660"/>
      <c r="C204" s="539" t="s">
        <v>606</v>
      </c>
      <c r="D204" s="729"/>
      <c r="E204" s="729"/>
      <c r="F204" s="729"/>
      <c r="G204" s="729"/>
      <c r="H204" s="540" t="s">
        <v>430</v>
      </c>
      <c r="I204" s="541" t="str">
        <f t="shared" si="13"/>
        <v/>
      </c>
      <c r="J204" s="542" t="s">
        <v>599</v>
      </c>
      <c r="K204" s="770">
        <v>0.15</v>
      </c>
      <c r="L204" s="540" t="s">
        <v>431</v>
      </c>
      <c r="M204" s="541" t="str">
        <f t="shared" si="12"/>
        <v/>
      </c>
      <c r="N204" s="542" t="s">
        <v>599</v>
      </c>
      <c r="O204" s="853"/>
      <c r="P204" s="1338">
        <f t="shared" si="14"/>
        <v>0</v>
      </c>
    </row>
    <row r="205" spans="1:16" s="328" customFormat="1" ht="29.25" customHeight="1">
      <c r="A205" s="308"/>
      <c r="B205" s="1662" t="s">
        <v>1759</v>
      </c>
      <c r="C205" s="760" t="s">
        <v>1800</v>
      </c>
      <c r="D205" s="726"/>
      <c r="E205" s="726"/>
      <c r="F205" s="726"/>
      <c r="G205" s="726"/>
      <c r="H205" s="480" t="s">
        <v>432</v>
      </c>
      <c r="I205" s="926" t="str">
        <f t="shared" si="13"/>
        <v/>
      </c>
      <c r="J205" s="333" t="s">
        <v>599</v>
      </c>
      <c r="K205" s="767">
        <v>1</v>
      </c>
      <c r="L205" s="480" t="s">
        <v>433</v>
      </c>
      <c r="M205" s="926" t="str">
        <f t="shared" si="12"/>
        <v/>
      </c>
      <c r="N205" s="333" t="s">
        <v>599</v>
      </c>
      <c r="O205" s="853"/>
      <c r="P205" s="1338">
        <f t="shared" si="14"/>
        <v>0</v>
      </c>
    </row>
    <row r="206" spans="1:16" s="328" customFormat="1" ht="29.25" customHeight="1" thickBot="1">
      <c r="A206" s="308"/>
      <c r="B206" s="1663"/>
      <c r="C206" s="870" t="s">
        <v>579</v>
      </c>
      <c r="D206" s="730"/>
      <c r="E206" s="730"/>
      <c r="F206" s="730"/>
      <c r="G206" s="730"/>
      <c r="H206" s="543" t="s">
        <v>434</v>
      </c>
      <c r="I206" s="538" t="str">
        <f t="shared" si="13"/>
        <v/>
      </c>
      <c r="J206" s="544" t="s">
        <v>599</v>
      </c>
      <c r="K206" s="771">
        <v>1</v>
      </c>
      <c r="L206" s="543" t="s">
        <v>435</v>
      </c>
      <c r="M206" s="538" t="str">
        <f t="shared" si="12"/>
        <v/>
      </c>
      <c r="N206" s="544" t="s">
        <v>599</v>
      </c>
      <c r="O206" s="853"/>
      <c r="P206" s="1338">
        <f t="shared" si="14"/>
        <v>0</v>
      </c>
    </row>
    <row r="207" spans="1:16" s="328" customFormat="1" ht="29.25" customHeight="1">
      <c r="A207" s="308"/>
      <c r="B207" s="1664" t="s">
        <v>1758</v>
      </c>
      <c r="C207" s="760" t="s">
        <v>1800</v>
      </c>
      <c r="D207" s="726"/>
      <c r="E207" s="726"/>
      <c r="F207" s="726"/>
      <c r="G207" s="726"/>
      <c r="H207" s="480" t="s">
        <v>436</v>
      </c>
      <c r="I207" s="926" t="str">
        <f t="shared" si="13"/>
        <v/>
      </c>
      <c r="J207" s="333" t="s">
        <v>599</v>
      </c>
      <c r="K207" s="767">
        <v>0.2</v>
      </c>
      <c r="L207" s="480" t="s">
        <v>437</v>
      </c>
      <c r="M207" s="926" t="str">
        <f t="shared" si="12"/>
        <v/>
      </c>
      <c r="N207" s="333" t="s">
        <v>599</v>
      </c>
      <c r="O207" s="853"/>
      <c r="P207" s="1338">
        <f t="shared" si="14"/>
        <v>0</v>
      </c>
    </row>
    <row r="208" spans="1:16" s="328" customFormat="1" ht="29.25" customHeight="1" thickBot="1">
      <c r="A208" s="308"/>
      <c r="B208" s="1665"/>
      <c r="C208" s="870" t="s">
        <v>579</v>
      </c>
      <c r="D208" s="730"/>
      <c r="E208" s="730"/>
      <c r="F208" s="730"/>
      <c r="G208" s="730"/>
      <c r="H208" s="543" t="s">
        <v>438</v>
      </c>
      <c r="I208" s="538" t="str">
        <f t="shared" si="13"/>
        <v/>
      </c>
      <c r="J208" s="544" t="s">
        <v>599</v>
      </c>
      <c r="K208" s="771">
        <v>0.2</v>
      </c>
      <c r="L208" s="543" t="s">
        <v>439</v>
      </c>
      <c r="M208" s="538" t="str">
        <f t="shared" si="12"/>
        <v/>
      </c>
      <c r="N208" s="544" t="s">
        <v>599</v>
      </c>
      <c r="O208" s="853"/>
      <c r="P208" s="1338">
        <f t="shared" si="14"/>
        <v>0</v>
      </c>
    </row>
    <row r="209" spans="1:16" s="328" customFormat="1" ht="29.25" customHeight="1">
      <c r="A209" s="308"/>
      <c r="B209" s="1649" t="s">
        <v>1756</v>
      </c>
      <c r="C209" s="760" t="s">
        <v>1800</v>
      </c>
      <c r="D209" s="726"/>
      <c r="E209" s="726"/>
      <c r="F209" s="726"/>
      <c r="G209" s="726"/>
      <c r="H209" s="480" t="s">
        <v>440</v>
      </c>
      <c r="I209" s="926" t="str">
        <f t="shared" si="13"/>
        <v/>
      </c>
      <c r="J209" s="333" t="s">
        <v>599</v>
      </c>
      <c r="K209" s="767">
        <v>1</v>
      </c>
      <c r="L209" s="480" t="s">
        <v>441</v>
      </c>
      <c r="M209" s="926" t="str">
        <f t="shared" si="12"/>
        <v/>
      </c>
      <c r="N209" s="333" t="s">
        <v>599</v>
      </c>
      <c r="O209" s="853"/>
      <c r="P209" s="1338">
        <f t="shared" si="14"/>
        <v>0</v>
      </c>
    </row>
    <row r="210" spans="1:16" s="328" customFormat="1" ht="29.25" customHeight="1" thickBot="1">
      <c r="A210" s="308"/>
      <c r="B210" s="1650"/>
      <c r="C210" s="870" t="s">
        <v>579</v>
      </c>
      <c r="D210" s="730"/>
      <c r="E210" s="730"/>
      <c r="F210" s="730"/>
      <c r="G210" s="730"/>
      <c r="H210" s="543" t="s">
        <v>442</v>
      </c>
      <c r="I210" s="538" t="str">
        <f t="shared" si="13"/>
        <v/>
      </c>
      <c r="J210" s="544" t="s">
        <v>599</v>
      </c>
      <c r="K210" s="771">
        <v>1</v>
      </c>
      <c r="L210" s="543" t="s">
        <v>443</v>
      </c>
      <c r="M210" s="538" t="str">
        <f t="shared" si="12"/>
        <v/>
      </c>
      <c r="N210" s="544" t="s">
        <v>599</v>
      </c>
      <c r="O210" s="853"/>
      <c r="P210" s="1338">
        <f t="shared" si="14"/>
        <v>0</v>
      </c>
    </row>
    <row r="211" spans="1:16" s="328" customFormat="1" ht="29.25" customHeight="1">
      <c r="A211" s="308"/>
      <c r="B211" s="1649" t="s">
        <v>1757</v>
      </c>
      <c r="C211" s="760" t="s">
        <v>1800</v>
      </c>
      <c r="D211" s="731"/>
      <c r="E211" s="731"/>
      <c r="F211" s="731"/>
      <c r="G211" s="731"/>
      <c r="H211" s="510" t="s">
        <v>444</v>
      </c>
      <c r="I211" s="926" t="str">
        <f t="shared" si="13"/>
        <v/>
      </c>
      <c r="J211" s="330" t="s">
        <v>599</v>
      </c>
      <c r="K211" s="772">
        <v>0.2</v>
      </c>
      <c r="L211" s="510" t="s">
        <v>445</v>
      </c>
      <c r="M211" s="926" t="str">
        <f t="shared" si="12"/>
        <v/>
      </c>
      <c r="N211" s="333" t="s">
        <v>599</v>
      </c>
      <c r="O211" s="853"/>
      <c r="P211" s="1338">
        <f t="shared" si="14"/>
        <v>0</v>
      </c>
    </row>
    <row r="212" spans="1:16" s="328" customFormat="1" ht="29.25" customHeight="1" thickBot="1">
      <c r="A212" s="308"/>
      <c r="B212" s="1650"/>
      <c r="C212" s="870" t="s">
        <v>579</v>
      </c>
      <c r="D212" s="728"/>
      <c r="E212" s="728"/>
      <c r="F212" s="728"/>
      <c r="G212" s="728"/>
      <c r="H212" s="482" t="s">
        <v>446</v>
      </c>
      <c r="I212" s="538" t="str">
        <f t="shared" si="13"/>
        <v/>
      </c>
      <c r="J212" s="332" t="s">
        <v>599</v>
      </c>
      <c r="K212" s="769">
        <v>0.2</v>
      </c>
      <c r="L212" s="482" t="s">
        <v>447</v>
      </c>
      <c r="M212" s="538" t="str">
        <f t="shared" si="12"/>
        <v/>
      </c>
      <c r="N212" s="544" t="s">
        <v>599</v>
      </c>
      <c r="O212" s="853"/>
      <c r="P212" s="1338">
        <f t="shared" si="14"/>
        <v>0</v>
      </c>
    </row>
    <row r="213" spans="1:16" s="328" customFormat="1" ht="29.25" customHeight="1" thickBot="1">
      <c r="A213" s="308"/>
      <c r="B213" s="1651" t="s">
        <v>1760</v>
      </c>
      <c r="C213" s="1652"/>
      <c r="D213" s="732"/>
      <c r="E213" s="732"/>
      <c r="F213" s="732"/>
      <c r="G213" s="732"/>
      <c r="H213" s="567" t="s">
        <v>448</v>
      </c>
      <c r="I213" s="568" t="str">
        <f t="shared" si="13"/>
        <v/>
      </c>
      <c r="J213" s="569" t="s">
        <v>599</v>
      </c>
      <c r="K213" s="773">
        <v>0.2</v>
      </c>
      <c r="L213" s="567" t="s">
        <v>449</v>
      </c>
      <c r="M213" s="568" t="str">
        <f t="shared" si="12"/>
        <v/>
      </c>
      <c r="N213" s="569" t="s">
        <v>599</v>
      </c>
      <c r="O213" s="853"/>
      <c r="P213" s="1338">
        <f t="shared" si="14"/>
        <v>0</v>
      </c>
    </row>
    <row r="214" spans="1:16" s="328" customFormat="1" ht="29.25" customHeight="1" thickBot="1">
      <c r="A214" s="308"/>
      <c r="B214" s="1461" t="s">
        <v>1665</v>
      </c>
      <c r="C214" s="1653"/>
      <c r="D214" s="733"/>
      <c r="E214" s="733"/>
      <c r="F214" s="733"/>
      <c r="G214" s="733"/>
      <c r="H214" s="483" t="s">
        <v>450</v>
      </c>
      <c r="I214" s="928" t="str">
        <f t="shared" si="13"/>
        <v/>
      </c>
      <c r="J214" s="922" t="s">
        <v>599</v>
      </c>
      <c r="K214" s="774">
        <v>1</v>
      </c>
      <c r="L214" s="483" t="s">
        <v>1572</v>
      </c>
      <c r="M214" s="928" t="str">
        <f t="shared" si="12"/>
        <v/>
      </c>
      <c r="N214" s="922" t="s">
        <v>599</v>
      </c>
      <c r="O214" s="853"/>
      <c r="P214" s="1338">
        <f t="shared" si="14"/>
        <v>0</v>
      </c>
    </row>
    <row r="215" spans="1:16" s="337" customFormat="1" ht="29.25" customHeight="1" thickBot="1">
      <c r="A215" s="334"/>
      <c r="B215" s="1654" t="s">
        <v>233</v>
      </c>
      <c r="C215" s="1655"/>
      <c r="D215" s="227" t="str">
        <f>IF($D188="","",SUM(D191:D214))</f>
        <v/>
      </c>
      <c r="E215" s="227" t="str">
        <f t="shared" ref="E215:G215" si="15">IF($D188="","",SUM(E191:E214))</f>
        <v/>
      </c>
      <c r="F215" s="227" t="str">
        <f t="shared" si="15"/>
        <v/>
      </c>
      <c r="G215" s="227" t="str">
        <f t="shared" si="15"/>
        <v/>
      </c>
      <c r="H215" s="483" t="s">
        <v>1567</v>
      </c>
      <c r="I215" s="927" t="str">
        <f>IF($D188="","",SUM(I191:I214))</f>
        <v/>
      </c>
      <c r="J215" s="923" t="s">
        <v>599</v>
      </c>
      <c r="K215" s="335"/>
      <c r="L215" s="483" t="s">
        <v>1568</v>
      </c>
      <c r="M215" s="927" t="str">
        <f>IF($D188="","",SUM(M191:M214))</f>
        <v/>
      </c>
      <c r="N215" s="923" t="s">
        <v>599</v>
      </c>
      <c r="O215" s="854"/>
      <c r="P215" s="1339"/>
    </row>
    <row r="216" spans="1:16" s="341" customFormat="1" ht="4.5" customHeight="1" thickBot="1">
      <c r="A216" s="338"/>
      <c r="B216" s="339"/>
      <c r="C216" s="339"/>
      <c r="D216" s="339"/>
      <c r="E216" s="339"/>
      <c r="F216" s="339"/>
      <c r="G216" s="339"/>
      <c r="H216" s="511"/>
      <c r="I216" s="339"/>
      <c r="J216" s="339"/>
      <c r="K216" s="339"/>
      <c r="L216" s="527"/>
      <c r="M216" s="339"/>
      <c r="N216" s="339"/>
      <c r="O216" s="855"/>
      <c r="P216" s="422"/>
    </row>
    <row r="217" spans="1:16" s="152" customFormat="1" ht="20.25" customHeight="1" thickTop="1" thickBot="1">
      <c r="A217" s="370" t="s">
        <v>1751</v>
      </c>
      <c r="B217" s="342"/>
      <c r="C217" s="342"/>
      <c r="D217" s="342"/>
      <c r="E217" s="342"/>
      <c r="F217" s="342"/>
      <c r="G217" s="342"/>
      <c r="H217" s="1621" t="str">
        <f>IF(AND(SUM(D191:G214)&gt;0,D188=""),"W części GR.2 wpisz nazwę miejscowości.","")</f>
        <v/>
      </c>
      <c r="I217" s="1621"/>
      <c r="J217" s="1621"/>
      <c r="K217" s="1621"/>
      <c r="L217" s="1621"/>
      <c r="M217" s="1621"/>
      <c r="N217" s="1621"/>
      <c r="O217" s="856"/>
      <c r="P217" s="1340"/>
    </row>
    <row r="218" spans="1:16" s="348" customFormat="1" ht="30" customHeight="1">
      <c r="A218" s="346"/>
      <c r="B218" s="408" t="s">
        <v>1768</v>
      </c>
      <c r="C218" s="347"/>
      <c r="D218" s="347"/>
      <c r="E218" s="347"/>
      <c r="F218" s="347"/>
      <c r="G218" s="347"/>
      <c r="H218" s="512"/>
      <c r="I218" s="398" t="s">
        <v>1801</v>
      </c>
      <c r="J218" s="485" t="s">
        <v>1709</v>
      </c>
      <c r="K218" s="1642" t="str">
        <f>IF(D188="","",IF(N188=1,M215,IF(N188=2,I215,"")))</f>
        <v/>
      </c>
      <c r="L218" s="1642"/>
      <c r="M218" s="1642"/>
      <c r="N218" s="423" t="s">
        <v>599</v>
      </c>
      <c r="O218" s="857"/>
      <c r="P218" s="1341"/>
    </row>
    <row r="219" spans="1:16" s="348" customFormat="1" ht="30" customHeight="1">
      <c r="A219" s="346"/>
      <c r="B219" s="409" t="s">
        <v>1798</v>
      </c>
      <c r="C219" s="349"/>
      <c r="D219" s="349"/>
      <c r="E219" s="1643" t="s">
        <v>2155</v>
      </c>
      <c r="F219" s="1644"/>
      <c r="G219" s="1644"/>
      <c r="H219" s="1644"/>
      <c r="I219" s="1645"/>
      <c r="J219" s="486" t="s">
        <v>1569</v>
      </c>
      <c r="K219" s="1646" t="str">
        <f>IF(D188="","",IF(N188=1,SUM(M197:M198,M203:M204,M205,M207,M209,M211),SUM(I197:I198,I203:I204,I205,I207,I209,I211)))</f>
        <v/>
      </c>
      <c r="L219" s="1646"/>
      <c r="M219" s="1646"/>
      <c r="N219" s="424" t="s">
        <v>599</v>
      </c>
      <c r="O219" s="857"/>
      <c r="P219" s="1341"/>
    </row>
    <row r="220" spans="1:16" s="348" customFormat="1" ht="30" customHeight="1" thickBot="1">
      <c r="A220" s="346"/>
      <c r="B220" s="410" t="s">
        <v>1772</v>
      </c>
      <c r="C220" s="351"/>
      <c r="D220" s="351"/>
      <c r="E220" s="351"/>
      <c r="F220" s="351"/>
      <c r="G220" s="351"/>
      <c r="H220" s="513"/>
      <c r="I220" s="400" t="s">
        <v>1802</v>
      </c>
      <c r="J220" s="533" t="s">
        <v>1570</v>
      </c>
      <c r="K220" s="1647" t="str">
        <f>IF(D188="","",IF(N188=1,SUM(M213),SUM(I213)))</f>
        <v/>
      </c>
      <c r="L220" s="1647"/>
      <c r="M220" s="1647"/>
      <c r="N220" s="425" t="s">
        <v>599</v>
      </c>
      <c r="O220" s="857"/>
      <c r="P220" s="1341"/>
    </row>
    <row r="221" spans="1:16" s="348" customFormat="1" ht="30" customHeight="1" thickBot="1">
      <c r="A221" s="346"/>
      <c r="B221" s="411" t="s">
        <v>1773</v>
      </c>
      <c r="C221" s="380"/>
      <c r="D221" s="380"/>
      <c r="E221" s="380"/>
      <c r="F221" s="380"/>
      <c r="G221" s="380"/>
      <c r="H221" s="514"/>
      <c r="I221" s="401" t="s">
        <v>1804</v>
      </c>
      <c r="J221" s="534" t="s">
        <v>1571</v>
      </c>
      <c r="K221" s="1648" t="str">
        <f>IF(D188="","",SUM(K218,-K219,-K220))</f>
        <v/>
      </c>
      <c r="L221" s="1648"/>
      <c r="M221" s="1648"/>
      <c r="N221" s="426" t="s">
        <v>599</v>
      </c>
      <c r="O221" s="857"/>
      <c r="P221" s="1341"/>
    </row>
    <row r="222" spans="1:16" s="348" customFormat="1" ht="30" customHeight="1" thickBot="1">
      <c r="A222" s="346"/>
      <c r="B222" s="417" t="s">
        <v>1262</v>
      </c>
      <c r="C222" s="418"/>
      <c r="D222" s="418"/>
      <c r="E222" s="418"/>
      <c r="F222" s="418"/>
      <c r="G222" s="418"/>
      <c r="H222" s="515"/>
      <c r="I222" s="402"/>
      <c r="J222" s="487" t="s">
        <v>1710</v>
      </c>
      <c r="K222" s="1633">
        <f>Info!$J$2*2.5*GR!$N$16</f>
        <v>0</v>
      </c>
      <c r="L222" s="1634"/>
      <c r="M222" s="1634"/>
      <c r="N222" s="427" t="s">
        <v>1144</v>
      </c>
      <c r="O222" s="857"/>
      <c r="P222" s="1341"/>
    </row>
    <row r="223" spans="1:16" s="348" customFormat="1" ht="30" customHeight="1" thickBot="1">
      <c r="A223" s="346"/>
      <c r="B223" s="417" t="s">
        <v>1873</v>
      </c>
      <c r="C223" s="418"/>
      <c r="D223" s="418"/>
      <c r="E223" s="418"/>
      <c r="F223" s="418"/>
      <c r="G223" s="418"/>
      <c r="H223" s="515"/>
      <c r="I223" s="402" t="s">
        <v>1805</v>
      </c>
      <c r="J223" s="487" t="s">
        <v>1711</v>
      </c>
      <c r="K223" s="1635" t="str">
        <f>IF(D188="","",ROUND(K221*K222,2))</f>
        <v/>
      </c>
      <c r="L223" s="1635"/>
      <c r="M223" s="1635"/>
      <c r="N223" s="427" t="s">
        <v>1144</v>
      </c>
      <c r="O223" s="857"/>
      <c r="P223" s="1341"/>
    </row>
    <row r="224" spans="1:16" s="348" customFormat="1" ht="30" customHeight="1" thickBot="1">
      <c r="A224" s="346"/>
      <c r="B224" s="413" t="s">
        <v>2264</v>
      </c>
      <c r="C224" s="414"/>
      <c r="D224" s="414"/>
      <c r="E224" s="414"/>
      <c r="F224" s="414"/>
      <c r="G224" s="414"/>
      <c r="H224" s="516"/>
      <c r="I224" s="416"/>
      <c r="J224" s="488" t="s">
        <v>1712</v>
      </c>
      <c r="K224" s="1636"/>
      <c r="L224" s="1637"/>
      <c r="M224" s="1637"/>
      <c r="N224" s="428" t="s">
        <v>1144</v>
      </c>
      <c r="O224" s="857"/>
      <c r="P224" s="1338">
        <f>IF(K224="",0,1)</f>
        <v>0</v>
      </c>
    </row>
    <row r="225" spans="1:16" s="348" customFormat="1" ht="30" customHeight="1" thickBot="1">
      <c r="A225" s="346"/>
      <c r="B225" s="412" t="s">
        <v>1769</v>
      </c>
      <c r="C225" s="393"/>
      <c r="D225" s="393"/>
      <c r="E225" s="393"/>
      <c r="F225" s="393"/>
      <c r="G225" s="393"/>
      <c r="H225" s="517"/>
      <c r="I225" s="402" t="s">
        <v>1874</v>
      </c>
      <c r="J225" s="487" t="s">
        <v>1803</v>
      </c>
      <c r="K225" s="1638" t="str">
        <f>IF(D188="","",IF(SUM(K223,-K224)&lt;0,"BŁĄD !!!",ROUND(K223-K224,2)))</f>
        <v/>
      </c>
      <c r="L225" s="1638"/>
      <c r="M225" s="1638"/>
      <c r="N225" s="429" t="s">
        <v>1144</v>
      </c>
      <c r="O225" s="857"/>
      <c r="P225" s="1341"/>
    </row>
    <row r="226" spans="1:16" s="348" customFormat="1" ht="4.5" customHeight="1" thickBot="1">
      <c r="A226" s="403"/>
      <c r="B226" s="404"/>
      <c r="C226" s="404"/>
      <c r="D226" s="404"/>
      <c r="E226" s="404"/>
      <c r="F226" s="404"/>
      <c r="G226" s="404"/>
      <c r="H226" s="518"/>
      <c r="I226" s="404"/>
      <c r="J226" s="404"/>
      <c r="K226" s="404"/>
      <c r="L226" s="528"/>
      <c r="M226" s="404"/>
      <c r="N226" s="404"/>
      <c r="O226" s="858"/>
      <c r="P226" s="1341"/>
    </row>
    <row r="227" spans="1:16" s="357" customFormat="1" ht="20.25" customHeight="1" thickTop="1" thickBot="1">
      <c r="A227" s="371" t="s">
        <v>1747</v>
      </c>
      <c r="B227" s="352"/>
      <c r="C227" s="352"/>
      <c r="D227" s="352"/>
      <c r="E227" s="352"/>
      <c r="F227" s="352"/>
      <c r="G227" s="352"/>
      <c r="H227" s="519"/>
      <c r="I227" s="352"/>
      <c r="J227" s="354"/>
      <c r="K227" s="352"/>
      <c r="L227" s="529"/>
      <c r="M227" s="352"/>
      <c r="N227" s="354"/>
      <c r="O227" s="859"/>
      <c r="P227" s="1340"/>
    </row>
    <row r="228" spans="1:16" s="363" customFormat="1" ht="23.25" customHeight="1">
      <c r="A228" s="358"/>
      <c r="B228" s="756" t="s">
        <v>1806</v>
      </c>
      <c r="C228" s="359"/>
      <c r="D228" s="359"/>
      <c r="E228" s="359"/>
      <c r="F228" s="749"/>
      <c r="G228" s="749"/>
      <c r="H228" s="749"/>
      <c r="I228" s="361"/>
      <c r="J228" s="1639" t="s">
        <v>1807</v>
      </c>
      <c r="K228" s="1640"/>
      <c r="L228" s="1640"/>
      <c r="M228" s="1640"/>
      <c r="N228" s="1641"/>
      <c r="O228" s="860"/>
      <c r="P228" s="1342"/>
    </row>
    <row r="229" spans="1:16" s="363" customFormat="1" ht="27.75" customHeight="1">
      <c r="A229" s="358"/>
      <c r="B229" s="1630"/>
      <c r="C229" s="1631"/>
      <c r="D229" s="1631"/>
      <c r="E229" s="1631"/>
      <c r="F229" s="1631"/>
      <c r="G229" s="1631"/>
      <c r="H229" s="1631"/>
      <c r="I229" s="1632"/>
      <c r="J229" s="1630"/>
      <c r="K229" s="1631"/>
      <c r="L229" s="1631"/>
      <c r="M229" s="1631"/>
      <c r="N229" s="1632"/>
      <c r="O229" s="860"/>
      <c r="P229" s="1338">
        <f>IF(B229&amp;J229="",0,1)</f>
        <v>0</v>
      </c>
    </row>
    <row r="230" spans="1:16" s="363" customFormat="1" ht="27.75" customHeight="1">
      <c r="A230" s="358"/>
      <c r="B230" s="1624"/>
      <c r="C230" s="1625"/>
      <c r="D230" s="1625"/>
      <c r="E230" s="1625"/>
      <c r="F230" s="1625"/>
      <c r="G230" s="1625"/>
      <c r="H230" s="1625"/>
      <c r="I230" s="1626"/>
      <c r="J230" s="1624"/>
      <c r="K230" s="1625"/>
      <c r="L230" s="1625"/>
      <c r="M230" s="1625"/>
      <c r="N230" s="1626"/>
      <c r="O230" s="860"/>
      <c r="P230" s="1338">
        <f t="shared" ref="P230:P249" si="16">IF(B230&amp;J230="",0,1)</f>
        <v>0</v>
      </c>
    </row>
    <row r="231" spans="1:16" s="363" customFormat="1" ht="27.75" customHeight="1">
      <c r="A231" s="358"/>
      <c r="B231" s="1624"/>
      <c r="C231" s="1625"/>
      <c r="D231" s="1625"/>
      <c r="E231" s="1625"/>
      <c r="F231" s="1625"/>
      <c r="G231" s="1625"/>
      <c r="H231" s="1625"/>
      <c r="I231" s="1626"/>
      <c r="J231" s="1624"/>
      <c r="K231" s="1625"/>
      <c r="L231" s="1625"/>
      <c r="M231" s="1625"/>
      <c r="N231" s="1626"/>
      <c r="O231" s="860"/>
      <c r="P231" s="1338">
        <f t="shared" si="16"/>
        <v>0</v>
      </c>
    </row>
    <row r="232" spans="1:16" s="363" customFormat="1" ht="27.75" customHeight="1">
      <c r="A232" s="358"/>
      <c r="B232" s="1624"/>
      <c r="C232" s="1625"/>
      <c r="D232" s="1625"/>
      <c r="E232" s="1625"/>
      <c r="F232" s="1625"/>
      <c r="G232" s="1625"/>
      <c r="H232" s="1625"/>
      <c r="I232" s="1626"/>
      <c r="J232" s="1624"/>
      <c r="K232" s="1625"/>
      <c r="L232" s="1625"/>
      <c r="M232" s="1625"/>
      <c r="N232" s="1626"/>
      <c r="O232" s="860"/>
      <c r="P232" s="1338">
        <f t="shared" si="16"/>
        <v>0</v>
      </c>
    </row>
    <row r="233" spans="1:16" s="363" customFormat="1" ht="27.75" customHeight="1">
      <c r="A233" s="358"/>
      <c r="B233" s="1624"/>
      <c r="C233" s="1625"/>
      <c r="D233" s="1625"/>
      <c r="E233" s="1625"/>
      <c r="F233" s="1625"/>
      <c r="G233" s="1625"/>
      <c r="H233" s="1625"/>
      <c r="I233" s="1626"/>
      <c r="J233" s="1624"/>
      <c r="K233" s="1625"/>
      <c r="L233" s="1625"/>
      <c r="M233" s="1625"/>
      <c r="N233" s="1626"/>
      <c r="O233" s="860"/>
      <c r="P233" s="1338">
        <f t="shared" si="16"/>
        <v>0</v>
      </c>
    </row>
    <row r="234" spans="1:16" s="363" customFormat="1" ht="27.75" customHeight="1">
      <c r="A234" s="358"/>
      <c r="B234" s="1624"/>
      <c r="C234" s="1625"/>
      <c r="D234" s="1625"/>
      <c r="E234" s="1625"/>
      <c r="F234" s="1625"/>
      <c r="G234" s="1625"/>
      <c r="H234" s="1625"/>
      <c r="I234" s="1626"/>
      <c r="J234" s="1624"/>
      <c r="K234" s="1625"/>
      <c r="L234" s="1625"/>
      <c r="M234" s="1625"/>
      <c r="N234" s="1626"/>
      <c r="O234" s="860"/>
      <c r="P234" s="1338">
        <f t="shared" si="16"/>
        <v>0</v>
      </c>
    </row>
    <row r="235" spans="1:16" s="363" customFormat="1" ht="27.75" customHeight="1">
      <c r="A235" s="358"/>
      <c r="B235" s="1624"/>
      <c r="C235" s="1625"/>
      <c r="D235" s="1625"/>
      <c r="E235" s="1625"/>
      <c r="F235" s="1625"/>
      <c r="G235" s="1625"/>
      <c r="H235" s="1625"/>
      <c r="I235" s="1626"/>
      <c r="J235" s="1624"/>
      <c r="K235" s="1625"/>
      <c r="L235" s="1625"/>
      <c r="M235" s="1625"/>
      <c r="N235" s="1626"/>
      <c r="O235" s="860"/>
      <c r="P235" s="1338">
        <f t="shared" si="16"/>
        <v>0</v>
      </c>
    </row>
    <row r="236" spans="1:16" s="363" customFormat="1" ht="27.75" customHeight="1">
      <c r="A236" s="358"/>
      <c r="B236" s="1624"/>
      <c r="C236" s="1625"/>
      <c r="D236" s="1625"/>
      <c r="E236" s="1625"/>
      <c r="F236" s="1625"/>
      <c r="G236" s="1625"/>
      <c r="H236" s="1625"/>
      <c r="I236" s="1626"/>
      <c r="J236" s="1624"/>
      <c r="K236" s="1625"/>
      <c r="L236" s="1625"/>
      <c r="M236" s="1625"/>
      <c r="N236" s="1626"/>
      <c r="O236" s="860"/>
      <c r="P236" s="1338">
        <f t="shared" si="16"/>
        <v>0</v>
      </c>
    </row>
    <row r="237" spans="1:16" s="363" customFormat="1" ht="27.75" customHeight="1">
      <c r="A237" s="358"/>
      <c r="B237" s="1624"/>
      <c r="C237" s="1625"/>
      <c r="D237" s="1625"/>
      <c r="E237" s="1625"/>
      <c r="F237" s="1625"/>
      <c r="G237" s="1625"/>
      <c r="H237" s="1625"/>
      <c r="I237" s="1626"/>
      <c r="J237" s="1624"/>
      <c r="K237" s="1625"/>
      <c r="L237" s="1625"/>
      <c r="M237" s="1625"/>
      <c r="N237" s="1626"/>
      <c r="O237" s="860"/>
      <c r="P237" s="1338">
        <f t="shared" si="16"/>
        <v>0</v>
      </c>
    </row>
    <row r="238" spans="1:16" s="363" customFormat="1" ht="27.75" customHeight="1">
      <c r="A238" s="358"/>
      <c r="B238" s="1624"/>
      <c r="C238" s="1625"/>
      <c r="D238" s="1625"/>
      <c r="E238" s="1625"/>
      <c r="F238" s="1625"/>
      <c r="G238" s="1625"/>
      <c r="H238" s="1625"/>
      <c r="I238" s="1626"/>
      <c r="J238" s="1624"/>
      <c r="K238" s="1625"/>
      <c r="L238" s="1625"/>
      <c r="M238" s="1625"/>
      <c r="N238" s="1626"/>
      <c r="O238" s="860"/>
      <c r="P238" s="1338">
        <f t="shared" si="16"/>
        <v>0</v>
      </c>
    </row>
    <row r="239" spans="1:16" s="363" customFormat="1" ht="27.75" customHeight="1">
      <c r="A239" s="358"/>
      <c r="B239" s="1624"/>
      <c r="C239" s="1625"/>
      <c r="D239" s="1625"/>
      <c r="E239" s="1625"/>
      <c r="F239" s="1625"/>
      <c r="G239" s="1625"/>
      <c r="H239" s="1625"/>
      <c r="I239" s="1626"/>
      <c r="J239" s="1624"/>
      <c r="K239" s="1625"/>
      <c r="L239" s="1625"/>
      <c r="M239" s="1625"/>
      <c r="N239" s="1626"/>
      <c r="O239" s="860"/>
      <c r="P239" s="1338">
        <f t="shared" si="16"/>
        <v>0</v>
      </c>
    </row>
    <row r="240" spans="1:16" s="363" customFormat="1" ht="27.75" customHeight="1">
      <c r="A240" s="358"/>
      <c r="B240" s="1624"/>
      <c r="C240" s="1625"/>
      <c r="D240" s="1625"/>
      <c r="E240" s="1625"/>
      <c r="F240" s="1625"/>
      <c r="G240" s="1625"/>
      <c r="H240" s="1625"/>
      <c r="I240" s="1626"/>
      <c r="J240" s="1624"/>
      <c r="K240" s="1625"/>
      <c r="L240" s="1625"/>
      <c r="M240" s="1625"/>
      <c r="N240" s="1626"/>
      <c r="O240" s="860"/>
      <c r="P240" s="1338">
        <f t="shared" si="16"/>
        <v>0</v>
      </c>
    </row>
    <row r="241" spans="1:16" s="363" customFormat="1" ht="27.75" customHeight="1">
      <c r="A241" s="358"/>
      <c r="B241" s="1624"/>
      <c r="C241" s="1625"/>
      <c r="D241" s="1625"/>
      <c r="E241" s="1625"/>
      <c r="F241" s="1625"/>
      <c r="G241" s="1625"/>
      <c r="H241" s="1625"/>
      <c r="I241" s="1626"/>
      <c r="J241" s="1624"/>
      <c r="K241" s="1625"/>
      <c r="L241" s="1625"/>
      <c r="M241" s="1625"/>
      <c r="N241" s="1626"/>
      <c r="O241" s="860"/>
      <c r="P241" s="1338">
        <f t="shared" si="16"/>
        <v>0</v>
      </c>
    </row>
    <row r="242" spans="1:16" s="363" customFormat="1" ht="27.75" customHeight="1">
      <c r="A242" s="358"/>
      <c r="B242" s="1624"/>
      <c r="C242" s="1625"/>
      <c r="D242" s="1625"/>
      <c r="E242" s="1625"/>
      <c r="F242" s="1625"/>
      <c r="G242" s="1625"/>
      <c r="H242" s="1625"/>
      <c r="I242" s="1626"/>
      <c r="J242" s="1624"/>
      <c r="K242" s="1625"/>
      <c r="L242" s="1625"/>
      <c r="M242" s="1625"/>
      <c r="N242" s="1626"/>
      <c r="O242" s="860"/>
      <c r="P242" s="1338">
        <f t="shared" si="16"/>
        <v>0</v>
      </c>
    </row>
    <row r="243" spans="1:16" s="363" customFormat="1" ht="27.75" customHeight="1">
      <c r="A243" s="358"/>
      <c r="B243" s="1624"/>
      <c r="C243" s="1625"/>
      <c r="D243" s="1625"/>
      <c r="E243" s="1625"/>
      <c r="F243" s="1625"/>
      <c r="G243" s="1625"/>
      <c r="H243" s="1625"/>
      <c r="I243" s="1626"/>
      <c r="J243" s="1624"/>
      <c r="K243" s="1625"/>
      <c r="L243" s="1625"/>
      <c r="M243" s="1625"/>
      <c r="N243" s="1626"/>
      <c r="O243" s="860"/>
      <c r="P243" s="1338">
        <f t="shared" si="16"/>
        <v>0</v>
      </c>
    </row>
    <row r="244" spans="1:16" s="363" customFormat="1" ht="27.75" customHeight="1">
      <c r="A244" s="358"/>
      <c r="B244" s="1624"/>
      <c r="C244" s="1625"/>
      <c r="D244" s="1625"/>
      <c r="E244" s="1625"/>
      <c r="F244" s="1625"/>
      <c r="G244" s="1625"/>
      <c r="H244" s="1625"/>
      <c r="I244" s="1626"/>
      <c r="J244" s="1624"/>
      <c r="K244" s="1625"/>
      <c r="L244" s="1625"/>
      <c r="M244" s="1625"/>
      <c r="N244" s="1626"/>
      <c r="O244" s="860"/>
      <c r="P244" s="1338">
        <f t="shared" si="16"/>
        <v>0</v>
      </c>
    </row>
    <row r="245" spans="1:16" s="363" customFormat="1" ht="27.75" customHeight="1">
      <c r="A245" s="358"/>
      <c r="B245" s="1624"/>
      <c r="C245" s="1625"/>
      <c r="D245" s="1625"/>
      <c r="E245" s="1625"/>
      <c r="F245" s="1625"/>
      <c r="G245" s="1625"/>
      <c r="H245" s="1625"/>
      <c r="I245" s="1626"/>
      <c r="J245" s="1624"/>
      <c r="K245" s="1625"/>
      <c r="L245" s="1625"/>
      <c r="M245" s="1625"/>
      <c r="N245" s="1626"/>
      <c r="O245" s="860"/>
      <c r="P245" s="1338">
        <f t="shared" si="16"/>
        <v>0</v>
      </c>
    </row>
    <row r="246" spans="1:16" s="363" customFormat="1" ht="27.75" customHeight="1">
      <c r="A246" s="358"/>
      <c r="B246" s="1624"/>
      <c r="C246" s="1625"/>
      <c r="D246" s="1625"/>
      <c r="E246" s="1625"/>
      <c r="F246" s="1625"/>
      <c r="G246" s="1625"/>
      <c r="H246" s="1625"/>
      <c r="I246" s="1626"/>
      <c r="J246" s="1624"/>
      <c r="K246" s="1625"/>
      <c r="L246" s="1625"/>
      <c r="M246" s="1625"/>
      <c r="N246" s="1626"/>
      <c r="O246" s="860"/>
      <c r="P246" s="1338">
        <f t="shared" si="16"/>
        <v>0</v>
      </c>
    </row>
    <row r="247" spans="1:16" s="363" customFormat="1" ht="27.75" customHeight="1">
      <c r="A247" s="358"/>
      <c r="B247" s="1624"/>
      <c r="C247" s="1625"/>
      <c r="D247" s="1625"/>
      <c r="E247" s="1625"/>
      <c r="F247" s="1625"/>
      <c r="G247" s="1625"/>
      <c r="H247" s="1625"/>
      <c r="I247" s="1626"/>
      <c r="J247" s="1624"/>
      <c r="K247" s="1625"/>
      <c r="L247" s="1625"/>
      <c r="M247" s="1625"/>
      <c r="N247" s="1626"/>
      <c r="O247" s="860"/>
      <c r="P247" s="1338">
        <f t="shared" si="16"/>
        <v>0</v>
      </c>
    </row>
    <row r="248" spans="1:16" s="363" customFormat="1" ht="27.75" customHeight="1">
      <c r="A248" s="358"/>
      <c r="B248" s="1624"/>
      <c r="C248" s="1625"/>
      <c r="D248" s="1625"/>
      <c r="E248" s="1625"/>
      <c r="F248" s="1625"/>
      <c r="G248" s="1625"/>
      <c r="H248" s="1625"/>
      <c r="I248" s="1626"/>
      <c r="J248" s="1624"/>
      <c r="K248" s="1625"/>
      <c r="L248" s="1625"/>
      <c r="M248" s="1625"/>
      <c r="N248" s="1626"/>
      <c r="O248" s="860"/>
      <c r="P248" s="1338">
        <f t="shared" si="16"/>
        <v>0</v>
      </c>
    </row>
    <row r="249" spans="1:16" s="363" customFormat="1" ht="27.75" customHeight="1" thickBot="1">
      <c r="A249" s="358"/>
      <c r="B249" s="1627"/>
      <c r="C249" s="1628"/>
      <c r="D249" s="1628"/>
      <c r="E249" s="1628"/>
      <c r="F249" s="1628"/>
      <c r="G249" s="1628"/>
      <c r="H249" s="1628"/>
      <c r="I249" s="1629"/>
      <c r="J249" s="1627"/>
      <c r="K249" s="1628"/>
      <c r="L249" s="1628"/>
      <c r="M249" s="1628"/>
      <c r="N249" s="1629"/>
      <c r="O249" s="860"/>
      <c r="P249" s="1338">
        <f t="shared" si="16"/>
        <v>0</v>
      </c>
    </row>
    <row r="250" spans="1:16" s="363" customFormat="1" ht="26.25" customHeight="1" thickBot="1">
      <c r="A250" s="358"/>
      <c r="B250" s="535" t="s">
        <v>1808</v>
      </c>
      <c r="C250" s="364"/>
      <c r="D250" s="1622" t="s">
        <v>1111</v>
      </c>
      <c r="E250" s="1622"/>
      <c r="F250" s="1622"/>
      <c r="G250" s="1622"/>
      <c r="H250" s="1622"/>
      <c r="I250" s="1622"/>
      <c r="J250" s="1622"/>
      <c r="K250" s="1622"/>
      <c r="L250" s="1622"/>
      <c r="M250" s="1622"/>
      <c r="N250" s="1623"/>
      <c r="O250" s="860"/>
      <c r="P250" s="1342"/>
    </row>
    <row r="251" spans="1:16" s="348" customFormat="1" ht="6" customHeight="1" thickBot="1">
      <c r="A251" s="403"/>
      <c r="B251" s="404"/>
      <c r="C251" s="404"/>
      <c r="D251" s="404"/>
      <c r="E251" s="404"/>
      <c r="F251" s="404"/>
      <c r="G251" s="404"/>
      <c r="H251" s="518"/>
      <c r="I251" s="404"/>
      <c r="J251" s="404"/>
      <c r="K251" s="404"/>
      <c r="L251" s="528"/>
      <c r="M251" s="404"/>
      <c r="N251" s="404"/>
      <c r="O251" s="858"/>
      <c r="P251" s="1341"/>
    </row>
    <row r="252" spans="1:16" s="341" customFormat="1" ht="14.25" customHeight="1" thickTop="1">
      <c r="A252" s="395" t="s">
        <v>673</v>
      </c>
      <c r="B252" s="100" t="s">
        <v>2154</v>
      </c>
      <c r="H252" s="502"/>
      <c r="L252" s="520"/>
      <c r="O252" s="422"/>
      <c r="P252" s="422"/>
    </row>
    <row r="253" spans="1:16" s="341" customFormat="1" ht="14.25" customHeight="1">
      <c r="A253" s="395" t="s">
        <v>751</v>
      </c>
      <c r="B253" s="100" t="s">
        <v>1762</v>
      </c>
      <c r="H253" s="502"/>
      <c r="L253" s="520"/>
      <c r="O253" s="422"/>
      <c r="P253" s="422"/>
    </row>
    <row r="254" spans="1:16" s="341" customFormat="1" ht="14.25" customHeight="1">
      <c r="A254" s="395" t="s">
        <v>1207</v>
      </c>
      <c r="B254" s="100" t="s">
        <v>1664</v>
      </c>
      <c r="H254" s="502"/>
      <c r="L254" s="520"/>
      <c r="O254" s="422"/>
      <c r="P254" s="422"/>
    </row>
    <row r="255" spans="1:16" s="341" customFormat="1" ht="14.25" customHeight="1">
      <c r="A255" s="395" t="s">
        <v>1208</v>
      </c>
      <c r="B255" s="100" t="s">
        <v>1875</v>
      </c>
      <c r="H255" s="502"/>
      <c r="J255" s="373"/>
      <c r="L255" s="520"/>
      <c r="O255" s="422"/>
      <c r="P255" s="422"/>
    </row>
    <row r="256" spans="1:16" s="341" customFormat="1" ht="14.25" customHeight="1">
      <c r="A256" s="395" t="s">
        <v>496</v>
      </c>
      <c r="B256" s="100" t="s">
        <v>1763</v>
      </c>
      <c r="H256" s="502"/>
      <c r="L256" s="520"/>
      <c r="O256" s="422"/>
      <c r="P256" s="422"/>
    </row>
    <row r="257" spans="1:16" s="341" customFormat="1" ht="14.25" customHeight="1">
      <c r="A257" s="395" t="s">
        <v>1766</v>
      </c>
      <c r="B257" s="100" t="s">
        <v>1871</v>
      </c>
      <c r="H257" s="502"/>
      <c r="L257" s="520"/>
      <c r="N257" s="1319" t="str">
        <f ca="1">$A$1&amp;wersja&amp;INFO("wersja")</f>
        <v>GR_2018.1.15.0</v>
      </c>
      <c r="O257" s="422"/>
      <c r="P257" s="422"/>
    </row>
    <row r="258" spans="1:16" s="341" customFormat="1" ht="14.25" customHeight="1">
      <c r="A258" s="395" t="s">
        <v>1765</v>
      </c>
      <c r="B258" s="100" t="s">
        <v>1872</v>
      </c>
      <c r="H258" s="502"/>
      <c r="L258" s="520"/>
      <c r="O258" s="422"/>
      <c r="P258" s="422"/>
    </row>
    <row r="259" spans="1:16" s="341" customFormat="1" ht="20.25" customHeight="1" thickBot="1">
      <c r="A259" s="577" t="s">
        <v>1820</v>
      </c>
      <c r="H259" s="502"/>
      <c r="L259" s="520"/>
      <c r="N259" s="592" t="str">
        <f>$N$1</f>
        <v>Załącznik Nr 4 do Uchwały Nr XL/396/17 Rady Miejskiej w Kluczborku z dnia 27 września 2017r.</v>
      </c>
      <c r="O259" s="844"/>
      <c r="P259" s="422"/>
    </row>
    <row r="260" spans="1:16" s="2" customFormat="1" ht="20.25" customHeight="1" thickTop="1">
      <c r="A260" s="1688" t="s">
        <v>854</v>
      </c>
      <c r="B260" s="1689"/>
      <c r="C260" s="1689"/>
      <c r="D260" s="1690"/>
      <c r="E260" s="1691" t="s">
        <v>987</v>
      </c>
      <c r="F260" s="1691"/>
      <c r="G260" s="1691"/>
      <c r="H260" s="1691"/>
      <c r="I260" s="1691"/>
      <c r="J260" s="1691"/>
      <c r="K260" s="1691"/>
      <c r="L260" s="1691"/>
      <c r="M260" s="1691"/>
      <c r="N260" s="1691"/>
      <c r="O260" s="1692"/>
      <c r="P260" s="1323"/>
    </row>
    <row r="261" spans="1:16" s="2" customFormat="1" ht="26.25" customHeight="1" thickBot="1">
      <c r="A261" s="1695"/>
      <c r="B261" s="1696"/>
      <c r="C261" s="1696"/>
      <c r="D261" s="1697"/>
      <c r="E261" s="1693"/>
      <c r="F261" s="1693"/>
      <c r="G261" s="1693"/>
      <c r="H261" s="1693"/>
      <c r="I261" s="1693"/>
      <c r="J261" s="1693"/>
      <c r="K261" s="1693"/>
      <c r="L261" s="1693"/>
      <c r="M261" s="1693"/>
      <c r="N261" s="1693"/>
      <c r="O261" s="1694"/>
      <c r="P261" s="1323"/>
    </row>
    <row r="262" spans="1:16" s="2" customFormat="1" ht="4.5" customHeight="1">
      <c r="A262" s="580"/>
      <c r="B262" s="581"/>
      <c r="C262" s="581"/>
      <c r="D262" s="582"/>
      <c r="E262" s="582"/>
      <c r="F262" s="582"/>
      <c r="G262" s="582"/>
      <c r="H262" s="583"/>
      <c r="I262" s="583"/>
      <c r="J262" s="583"/>
      <c r="K262" s="583"/>
      <c r="L262" s="584"/>
      <c r="M262" s="583"/>
      <c r="N262" s="585"/>
      <c r="O262" s="845"/>
      <c r="P262" s="1323"/>
    </row>
    <row r="263" spans="1:16" s="1" customFormat="1" ht="23.25" customHeight="1">
      <c r="A263" s="1675" t="s">
        <v>1921</v>
      </c>
      <c r="B263" s="1676"/>
      <c r="C263" s="1676"/>
      <c r="D263" s="1676"/>
      <c r="E263" s="1676"/>
      <c r="F263" s="1676"/>
      <c r="G263" s="1676"/>
      <c r="H263" s="1676"/>
      <c r="I263" s="1676"/>
      <c r="J263" s="1676"/>
      <c r="K263" s="1676"/>
      <c r="L263" s="1676"/>
      <c r="M263" s="1676"/>
      <c r="N263" s="1676"/>
      <c r="O263" s="1677"/>
      <c r="P263" s="1323"/>
    </row>
    <row r="264" spans="1:16" s="2" customFormat="1" ht="4.5" customHeight="1" thickBot="1">
      <c r="A264" s="587"/>
      <c r="B264" s="588"/>
      <c r="C264" s="588"/>
      <c r="D264" s="588"/>
      <c r="E264" s="588"/>
      <c r="F264" s="588"/>
      <c r="G264" s="588"/>
      <c r="H264" s="588"/>
      <c r="I264" s="588"/>
      <c r="J264" s="588"/>
      <c r="K264" s="589"/>
      <c r="L264" s="590"/>
      <c r="M264" s="583"/>
      <c r="N264" s="583"/>
      <c r="O264" s="846"/>
      <c r="P264" s="1323"/>
    </row>
    <row r="265" spans="1:16" s="306" customFormat="1" ht="4.5" customHeight="1" thickTop="1" thickBot="1">
      <c r="A265" s="300"/>
      <c r="B265" s="301"/>
      <c r="C265" s="301"/>
      <c r="D265" s="301"/>
      <c r="E265" s="302"/>
      <c r="F265" s="302"/>
      <c r="G265" s="302"/>
      <c r="H265" s="503"/>
      <c r="I265" s="302"/>
      <c r="J265" s="304"/>
      <c r="K265" s="302"/>
      <c r="L265" s="521"/>
      <c r="M265" s="302"/>
      <c r="N265" s="304"/>
      <c r="O265" s="847"/>
      <c r="P265" s="1338"/>
    </row>
    <row r="266" spans="1:16" s="306" customFormat="1" ht="24" customHeight="1" thickBot="1">
      <c r="A266" s="308"/>
      <c r="B266" s="1678" t="s">
        <v>1924</v>
      </c>
      <c r="C266" s="1678"/>
      <c r="D266" s="1678"/>
      <c r="E266" s="1678"/>
      <c r="F266" s="1678"/>
      <c r="G266" s="1678"/>
      <c r="H266" s="1678"/>
      <c r="I266" s="1678"/>
      <c r="J266" s="1679"/>
      <c r="K266" s="530" t="s">
        <v>1870</v>
      </c>
      <c r="L266" s="757"/>
      <c r="M266" s="1680" t="str">
        <f>IF(O274=1,SUM($O$1:O274),"")</f>
        <v/>
      </c>
      <c r="N266" s="1681"/>
      <c r="O266" s="848"/>
      <c r="P266" s="1338"/>
    </row>
    <row r="267" spans="1:16" s="306" customFormat="1" ht="4.5" customHeight="1" thickBot="1">
      <c r="A267" s="310"/>
      <c r="B267" s="311"/>
      <c r="C267" s="311"/>
      <c r="D267" s="311"/>
      <c r="E267" s="311"/>
      <c r="F267" s="311"/>
      <c r="G267" s="311"/>
      <c r="H267" s="504"/>
      <c r="I267" s="312"/>
      <c r="J267" s="314"/>
      <c r="K267" s="312"/>
      <c r="L267" s="522"/>
      <c r="M267" s="312"/>
      <c r="N267" s="314"/>
      <c r="O267" s="849"/>
      <c r="P267" s="1338"/>
    </row>
    <row r="268" spans="1:16" s="306" customFormat="1" ht="20.25" customHeight="1" thickTop="1" thickBot="1">
      <c r="A268" s="369" t="s">
        <v>1745</v>
      </c>
      <c r="B268" s="323"/>
      <c r="C268" s="323"/>
      <c r="D268" s="323"/>
      <c r="E268" s="323"/>
      <c r="F268" s="323"/>
      <c r="G268" s="323"/>
      <c r="H268" s="505"/>
      <c r="I268" s="323"/>
      <c r="J268" s="323"/>
      <c r="K268" s="323"/>
      <c r="L268" s="505"/>
      <c r="M268" s="323"/>
      <c r="N268" s="323"/>
      <c r="O268" s="850"/>
      <c r="P268" s="1338"/>
    </row>
    <row r="269" spans="1:16" s="306" customFormat="1" ht="12.75" customHeight="1">
      <c r="A269" s="317"/>
      <c r="B269" s="532" t="s">
        <v>1666</v>
      </c>
      <c r="C269" s="375"/>
      <c r="D269" s="375"/>
      <c r="E269" s="375"/>
      <c r="F269" s="375"/>
      <c r="G269" s="375"/>
      <c r="H269" s="506"/>
      <c r="I269" s="375"/>
      <c r="J269" s="377"/>
      <c r="K269" s="531" t="s">
        <v>1750</v>
      </c>
      <c r="L269" s="523"/>
      <c r="M269" s="375"/>
      <c r="N269" s="379"/>
      <c r="O269" s="851"/>
      <c r="P269" s="1338"/>
    </row>
    <row r="270" spans="1:16" s="320" customFormat="1" ht="33" customHeight="1" thickBot="1">
      <c r="A270" s="319"/>
      <c r="B270" s="1682" t="str">
        <f>IF($B$12="","",$B$12)</f>
        <v/>
      </c>
      <c r="C270" s="1683"/>
      <c r="D270" s="1683"/>
      <c r="E270" s="1683"/>
      <c r="F270" s="1683"/>
      <c r="G270" s="1683"/>
      <c r="H270" s="1683"/>
      <c r="I270" s="1683"/>
      <c r="J270" s="1684"/>
      <c r="K270" s="1685" t="str">
        <f>IF($K$12="","",$K$12)</f>
        <v/>
      </c>
      <c r="L270" s="1686"/>
      <c r="M270" s="1686"/>
      <c r="N270" s="1687"/>
      <c r="O270" s="851"/>
      <c r="P270" s="1338">
        <f>IF(B270&amp;K270="",0,1)</f>
        <v>0</v>
      </c>
    </row>
    <row r="271" spans="1:16" s="306" customFormat="1" ht="4.5" customHeight="1" thickBot="1">
      <c r="A271" s="321"/>
      <c r="B271" s="322"/>
      <c r="C271" s="322"/>
      <c r="D271" s="322"/>
      <c r="E271" s="312"/>
      <c r="F271" s="312"/>
      <c r="G271" s="312"/>
      <c r="H271" s="504"/>
      <c r="I271" s="312"/>
      <c r="J271" s="314"/>
      <c r="K271" s="312"/>
      <c r="L271" s="522"/>
      <c r="M271" s="312"/>
      <c r="N271" s="314"/>
      <c r="O271" s="849"/>
      <c r="P271" s="1338"/>
    </row>
    <row r="272" spans="1:16" s="328" customFormat="1" ht="20.25" customHeight="1" thickTop="1" thickBot="1">
      <c r="A272" s="370" t="s">
        <v>1746</v>
      </c>
      <c r="B272" s="323"/>
      <c r="C272" s="323"/>
      <c r="D272" s="323"/>
      <c r="E272" s="323"/>
      <c r="F272" s="323"/>
      <c r="G272" s="323"/>
      <c r="H272" s="507"/>
      <c r="I272" s="323"/>
      <c r="J272" s="325"/>
      <c r="K272" s="323"/>
      <c r="L272" s="524"/>
      <c r="M272" s="323"/>
      <c r="N272" s="325"/>
      <c r="O272" s="850"/>
      <c r="P272" s="1338"/>
    </row>
    <row r="273" spans="1:16" s="328" customFormat="1" ht="5.25" customHeight="1">
      <c r="A273" s="98"/>
      <c r="B273" s="381"/>
      <c r="C273" s="382"/>
      <c r="D273" s="382"/>
      <c r="E273" s="382"/>
      <c r="F273" s="382"/>
      <c r="G273" s="382"/>
      <c r="H273" s="508"/>
      <c r="I273" s="382"/>
      <c r="J273" s="384"/>
      <c r="K273" s="382"/>
      <c r="L273" s="525"/>
      <c r="M273" s="382"/>
      <c r="N273" s="386"/>
      <c r="O273" s="852"/>
      <c r="P273" s="1338"/>
    </row>
    <row r="274" spans="1:16" s="328" customFormat="1" ht="25.5" customHeight="1">
      <c r="A274" s="396" t="s">
        <v>291</v>
      </c>
      <c r="B274" s="1666" t="s">
        <v>123</v>
      </c>
      <c r="C274" s="1667"/>
      <c r="D274" s="1668"/>
      <c r="E274" s="1669"/>
      <c r="F274" s="1670" t="s">
        <v>1791</v>
      </c>
      <c r="G274" s="1671"/>
      <c r="H274" s="1671"/>
      <c r="I274" s="1672"/>
      <c r="J274" s="740" t="str">
        <f>IF($J$16="","",$J$16)</f>
        <v/>
      </c>
      <c r="K274" s="420" t="s">
        <v>1755</v>
      </c>
      <c r="L274" s="740" t="str">
        <f>IF($L$16="","",$L$16)</f>
        <v/>
      </c>
      <c r="M274" s="420" t="s">
        <v>1764</v>
      </c>
      <c r="N274" s="397">
        <f>IF(AND(J274="",L274=""),0,IF(J274="",2,1))</f>
        <v>0</v>
      </c>
      <c r="O274" s="812">
        <f>IF(D274&lt;&gt;"",1,0)</f>
        <v>0</v>
      </c>
      <c r="P274" s="1338">
        <f>IF(D274&amp;J274&amp;L274="",0,1)</f>
        <v>0</v>
      </c>
    </row>
    <row r="275" spans="1:16" s="328" customFormat="1" ht="5.25" customHeight="1" thickBot="1">
      <c r="A275" s="98"/>
      <c r="B275" s="387"/>
      <c r="C275" s="388"/>
      <c r="D275" s="388"/>
      <c r="E275" s="388"/>
      <c r="F275" s="388"/>
      <c r="G275" s="388"/>
      <c r="H275" s="509"/>
      <c r="I275" s="388"/>
      <c r="J275" s="390"/>
      <c r="K275" s="388"/>
      <c r="L275" s="526"/>
      <c r="M275" s="388"/>
      <c r="N275" s="392"/>
      <c r="O275" s="852"/>
      <c r="P275" s="1338"/>
    </row>
    <row r="276" spans="1:16" s="328" customFormat="1" ht="27" customHeight="1" thickBot="1">
      <c r="A276" s="308"/>
      <c r="B276" s="1673" t="s">
        <v>1065</v>
      </c>
      <c r="C276" s="1674"/>
      <c r="D276" s="1088" t="s">
        <v>1770</v>
      </c>
      <c r="E276" s="764" t="s">
        <v>1748</v>
      </c>
      <c r="F276" s="764" t="s">
        <v>1752</v>
      </c>
      <c r="G276" s="765" t="s">
        <v>1520</v>
      </c>
      <c r="H276" s="1656" t="s">
        <v>233</v>
      </c>
      <c r="I276" s="1657"/>
      <c r="J276" s="1658"/>
      <c r="K276" s="766" t="s">
        <v>1767</v>
      </c>
      <c r="L276" s="1656" t="s">
        <v>1749</v>
      </c>
      <c r="M276" s="1657"/>
      <c r="N276" s="1658"/>
      <c r="O276" s="853"/>
      <c r="P276" s="1338"/>
    </row>
    <row r="277" spans="1:16" s="328" customFormat="1" ht="29.25" customHeight="1">
      <c r="A277" s="308"/>
      <c r="B277" s="1659" t="s">
        <v>1753</v>
      </c>
      <c r="C277" s="333" t="s">
        <v>598</v>
      </c>
      <c r="D277" s="726"/>
      <c r="E277" s="726"/>
      <c r="F277" s="726"/>
      <c r="G277" s="726"/>
      <c r="H277" s="510" t="s">
        <v>1771</v>
      </c>
      <c r="I277" s="926" t="str">
        <f>IF(D277&amp;E277&amp;F277&amp;G277="","",SUM(D277:G277))</f>
        <v/>
      </c>
      <c r="J277" s="330" t="s">
        <v>599</v>
      </c>
      <c r="K277" s="767">
        <v>1.95</v>
      </c>
      <c r="L277" s="510" t="s">
        <v>1390</v>
      </c>
      <c r="M277" s="926" t="str">
        <f t="shared" ref="M277:M300" si="17">IF(AND(I277&lt;&gt;"",N$16=1),ROUND(I277*K277,4),"")</f>
        <v/>
      </c>
      <c r="N277" s="330" t="s">
        <v>599</v>
      </c>
      <c r="O277" s="853"/>
      <c r="P277" s="1338">
        <f>IF(D277&amp;E277&amp;F277&amp;G277="",0,1)</f>
        <v>0</v>
      </c>
    </row>
    <row r="278" spans="1:16" s="328" customFormat="1" ht="29.25" customHeight="1">
      <c r="A278" s="308"/>
      <c r="B278" s="1660"/>
      <c r="C278" s="331" t="s">
        <v>600</v>
      </c>
      <c r="D278" s="727"/>
      <c r="E278" s="727"/>
      <c r="F278" s="727"/>
      <c r="G278" s="727"/>
      <c r="H278" s="481" t="s">
        <v>406</v>
      </c>
      <c r="I278" s="925" t="str">
        <f t="shared" ref="I278:I300" si="18">IF(D278&amp;E278&amp;F278&amp;G278="","",SUM(D278:G278))</f>
        <v/>
      </c>
      <c r="J278" s="331" t="s">
        <v>599</v>
      </c>
      <c r="K278" s="768">
        <v>1.8</v>
      </c>
      <c r="L278" s="481" t="s">
        <v>407</v>
      </c>
      <c r="M278" s="925" t="str">
        <f t="shared" si="17"/>
        <v/>
      </c>
      <c r="N278" s="331" t="s">
        <v>599</v>
      </c>
      <c r="O278" s="853"/>
      <c r="P278" s="1338">
        <f t="shared" ref="P278:P300" si="19">IF(D278&amp;E278&amp;F278&amp;G278="",0,1)</f>
        <v>0</v>
      </c>
    </row>
    <row r="279" spans="1:16" s="328" customFormat="1" ht="29.25" customHeight="1">
      <c r="A279" s="308"/>
      <c r="B279" s="1660"/>
      <c r="C279" s="331" t="s">
        <v>601</v>
      </c>
      <c r="D279" s="727"/>
      <c r="E279" s="727"/>
      <c r="F279" s="727"/>
      <c r="G279" s="727"/>
      <c r="H279" s="481" t="s">
        <v>408</v>
      </c>
      <c r="I279" s="925" t="str">
        <f t="shared" si="18"/>
        <v/>
      </c>
      <c r="J279" s="331" t="s">
        <v>599</v>
      </c>
      <c r="K279" s="768">
        <v>1.65</v>
      </c>
      <c r="L279" s="481" t="s">
        <v>409</v>
      </c>
      <c r="M279" s="925" t="str">
        <f t="shared" si="17"/>
        <v/>
      </c>
      <c r="N279" s="331" t="s">
        <v>599</v>
      </c>
      <c r="O279" s="853"/>
      <c r="P279" s="1338">
        <f t="shared" si="19"/>
        <v>0</v>
      </c>
    </row>
    <row r="280" spans="1:16" s="328" customFormat="1" ht="29.25" customHeight="1">
      <c r="A280" s="308"/>
      <c r="B280" s="1660"/>
      <c r="C280" s="331" t="s">
        <v>602</v>
      </c>
      <c r="D280" s="727"/>
      <c r="E280" s="727"/>
      <c r="F280" s="727"/>
      <c r="G280" s="727"/>
      <c r="H280" s="481" t="s">
        <v>410</v>
      </c>
      <c r="I280" s="925" t="str">
        <f t="shared" si="18"/>
        <v/>
      </c>
      <c r="J280" s="331" t="s">
        <v>599</v>
      </c>
      <c r="K280" s="768">
        <v>1.35</v>
      </c>
      <c r="L280" s="481" t="s">
        <v>411</v>
      </c>
      <c r="M280" s="925" t="str">
        <f t="shared" si="17"/>
        <v/>
      </c>
      <c r="N280" s="331" t="s">
        <v>599</v>
      </c>
      <c r="O280" s="853"/>
      <c r="P280" s="1338">
        <f t="shared" si="19"/>
        <v>0</v>
      </c>
    </row>
    <row r="281" spans="1:16" s="328" customFormat="1" ht="29.25" customHeight="1">
      <c r="A281" s="308"/>
      <c r="B281" s="1660"/>
      <c r="C281" s="331" t="s">
        <v>603</v>
      </c>
      <c r="D281" s="727"/>
      <c r="E281" s="727"/>
      <c r="F281" s="727"/>
      <c r="G281" s="727"/>
      <c r="H281" s="481" t="s">
        <v>412</v>
      </c>
      <c r="I281" s="925" t="str">
        <f t="shared" si="18"/>
        <v/>
      </c>
      <c r="J281" s="331" t="s">
        <v>599</v>
      </c>
      <c r="K281" s="768">
        <v>1.1000000000000001</v>
      </c>
      <c r="L281" s="481" t="s">
        <v>413</v>
      </c>
      <c r="M281" s="925" t="str">
        <f t="shared" si="17"/>
        <v/>
      </c>
      <c r="N281" s="331" t="s">
        <v>599</v>
      </c>
      <c r="O281" s="853"/>
      <c r="P281" s="1338">
        <f t="shared" si="19"/>
        <v>0</v>
      </c>
    </row>
    <row r="282" spans="1:16" s="328" customFormat="1" ht="29.25" customHeight="1">
      <c r="A282" s="308"/>
      <c r="B282" s="1660"/>
      <c r="C282" s="331" t="s">
        <v>604</v>
      </c>
      <c r="D282" s="727"/>
      <c r="E282" s="727"/>
      <c r="F282" s="727"/>
      <c r="G282" s="727"/>
      <c r="H282" s="481" t="s">
        <v>414</v>
      </c>
      <c r="I282" s="925" t="str">
        <f t="shared" si="18"/>
        <v/>
      </c>
      <c r="J282" s="331" t="s">
        <v>599</v>
      </c>
      <c r="K282" s="768">
        <v>0.8</v>
      </c>
      <c r="L282" s="481" t="s">
        <v>415</v>
      </c>
      <c r="M282" s="925" t="str">
        <f t="shared" si="17"/>
        <v/>
      </c>
      <c r="N282" s="331" t="s">
        <v>599</v>
      </c>
      <c r="O282" s="853"/>
      <c r="P282" s="1338">
        <f t="shared" si="19"/>
        <v>0</v>
      </c>
    </row>
    <row r="283" spans="1:16" s="328" customFormat="1" ht="29.25" customHeight="1">
      <c r="A283" s="308"/>
      <c r="B283" s="1660"/>
      <c r="C283" s="331" t="s">
        <v>605</v>
      </c>
      <c r="D283" s="727"/>
      <c r="E283" s="727"/>
      <c r="F283" s="727"/>
      <c r="G283" s="727"/>
      <c r="H283" s="481" t="s">
        <v>416</v>
      </c>
      <c r="I283" s="925" t="str">
        <f t="shared" si="18"/>
        <v/>
      </c>
      <c r="J283" s="331" t="s">
        <v>599</v>
      </c>
      <c r="K283" s="768">
        <v>0.35</v>
      </c>
      <c r="L283" s="481" t="s">
        <v>417</v>
      </c>
      <c r="M283" s="925" t="str">
        <f t="shared" si="17"/>
        <v/>
      </c>
      <c r="N283" s="331" t="s">
        <v>599</v>
      </c>
      <c r="O283" s="853"/>
      <c r="P283" s="1338">
        <f t="shared" si="19"/>
        <v>0</v>
      </c>
    </row>
    <row r="284" spans="1:16" s="328" customFormat="1" ht="29.25" customHeight="1" thickBot="1">
      <c r="A284" s="308"/>
      <c r="B284" s="1661"/>
      <c r="C284" s="332" t="s">
        <v>606</v>
      </c>
      <c r="D284" s="728"/>
      <c r="E284" s="728"/>
      <c r="F284" s="728"/>
      <c r="G284" s="728"/>
      <c r="H284" s="482" t="s">
        <v>418</v>
      </c>
      <c r="I284" s="924" t="str">
        <f t="shared" si="18"/>
        <v/>
      </c>
      <c r="J284" s="332" t="s">
        <v>599</v>
      </c>
      <c r="K284" s="769">
        <v>0.2</v>
      </c>
      <c r="L284" s="482" t="s">
        <v>419</v>
      </c>
      <c r="M284" s="924" t="str">
        <f t="shared" si="17"/>
        <v/>
      </c>
      <c r="N284" s="332" t="s">
        <v>599</v>
      </c>
      <c r="O284" s="853"/>
      <c r="P284" s="1338">
        <f t="shared" si="19"/>
        <v>0</v>
      </c>
    </row>
    <row r="285" spans="1:16" s="328" customFormat="1" ht="29.25" customHeight="1">
      <c r="A285" s="308"/>
      <c r="B285" s="1659" t="s">
        <v>1754</v>
      </c>
      <c r="C285" s="367" t="s">
        <v>598</v>
      </c>
      <c r="D285" s="726"/>
      <c r="E285" s="726"/>
      <c r="F285" s="726"/>
      <c r="G285" s="726"/>
      <c r="H285" s="480" t="s">
        <v>420</v>
      </c>
      <c r="I285" s="926" t="str">
        <f t="shared" si="18"/>
        <v/>
      </c>
      <c r="J285" s="333" t="s">
        <v>599</v>
      </c>
      <c r="K285" s="767">
        <v>1.75</v>
      </c>
      <c r="L285" s="480" t="s">
        <v>421</v>
      </c>
      <c r="M285" s="926" t="str">
        <f t="shared" si="17"/>
        <v/>
      </c>
      <c r="N285" s="333" t="s">
        <v>599</v>
      </c>
      <c r="O285" s="853"/>
      <c r="P285" s="1338">
        <f t="shared" si="19"/>
        <v>0</v>
      </c>
    </row>
    <row r="286" spans="1:16" s="328" customFormat="1" ht="29.25" customHeight="1">
      <c r="A286" s="308"/>
      <c r="B286" s="1660"/>
      <c r="C286" s="368" t="s">
        <v>600</v>
      </c>
      <c r="D286" s="727"/>
      <c r="E286" s="727"/>
      <c r="F286" s="727"/>
      <c r="G286" s="727"/>
      <c r="H286" s="481" t="s">
        <v>422</v>
      </c>
      <c r="I286" s="925" t="str">
        <f t="shared" si="18"/>
        <v/>
      </c>
      <c r="J286" s="331" t="s">
        <v>599</v>
      </c>
      <c r="K286" s="768">
        <v>1.45</v>
      </c>
      <c r="L286" s="481" t="s">
        <v>423</v>
      </c>
      <c r="M286" s="925" t="str">
        <f t="shared" si="17"/>
        <v/>
      </c>
      <c r="N286" s="331" t="s">
        <v>599</v>
      </c>
      <c r="O286" s="853"/>
      <c r="P286" s="1338">
        <f t="shared" si="19"/>
        <v>0</v>
      </c>
    </row>
    <row r="287" spans="1:16" s="328" customFormat="1" ht="29.25" customHeight="1">
      <c r="A287" s="308"/>
      <c r="B287" s="1660"/>
      <c r="C287" s="368" t="s">
        <v>620</v>
      </c>
      <c r="D287" s="727"/>
      <c r="E287" s="727"/>
      <c r="F287" s="727"/>
      <c r="G287" s="727"/>
      <c r="H287" s="481" t="s">
        <v>424</v>
      </c>
      <c r="I287" s="925" t="str">
        <f t="shared" si="18"/>
        <v/>
      </c>
      <c r="J287" s="331" t="s">
        <v>599</v>
      </c>
      <c r="K287" s="768">
        <v>1.25</v>
      </c>
      <c r="L287" s="481" t="s">
        <v>425</v>
      </c>
      <c r="M287" s="925" t="str">
        <f t="shared" si="17"/>
        <v/>
      </c>
      <c r="N287" s="331" t="s">
        <v>599</v>
      </c>
      <c r="O287" s="853"/>
      <c r="P287" s="1338">
        <f t="shared" si="19"/>
        <v>0</v>
      </c>
    </row>
    <row r="288" spans="1:16" s="328" customFormat="1" ht="29.25" customHeight="1">
      <c r="A288" s="308"/>
      <c r="B288" s="1660"/>
      <c r="C288" s="368" t="s">
        <v>621</v>
      </c>
      <c r="D288" s="727"/>
      <c r="E288" s="727"/>
      <c r="F288" s="727"/>
      <c r="G288" s="727"/>
      <c r="H288" s="481" t="s">
        <v>426</v>
      </c>
      <c r="I288" s="925" t="str">
        <f t="shared" si="18"/>
        <v/>
      </c>
      <c r="J288" s="331" t="s">
        <v>599</v>
      </c>
      <c r="K288" s="768">
        <v>0.75</v>
      </c>
      <c r="L288" s="481" t="s">
        <v>427</v>
      </c>
      <c r="M288" s="925" t="str">
        <f t="shared" si="17"/>
        <v/>
      </c>
      <c r="N288" s="331" t="s">
        <v>599</v>
      </c>
      <c r="O288" s="853"/>
      <c r="P288" s="1338">
        <f t="shared" si="19"/>
        <v>0</v>
      </c>
    </row>
    <row r="289" spans="1:16" s="328" customFormat="1" ht="29.25" customHeight="1">
      <c r="A289" s="308"/>
      <c r="B289" s="1660"/>
      <c r="C289" s="368" t="s">
        <v>605</v>
      </c>
      <c r="D289" s="727"/>
      <c r="E289" s="727"/>
      <c r="F289" s="727"/>
      <c r="G289" s="727"/>
      <c r="H289" s="481" t="s">
        <v>428</v>
      </c>
      <c r="I289" s="925" t="str">
        <f t="shared" si="18"/>
        <v/>
      </c>
      <c r="J289" s="331" t="s">
        <v>599</v>
      </c>
      <c r="K289" s="768">
        <v>0.2</v>
      </c>
      <c r="L289" s="481" t="s">
        <v>429</v>
      </c>
      <c r="M289" s="925" t="str">
        <f t="shared" si="17"/>
        <v/>
      </c>
      <c r="N289" s="331" t="s">
        <v>599</v>
      </c>
      <c r="O289" s="853"/>
      <c r="P289" s="1338">
        <f t="shared" si="19"/>
        <v>0</v>
      </c>
    </row>
    <row r="290" spans="1:16" s="328" customFormat="1" ht="29.25" customHeight="1" thickBot="1">
      <c r="A290" s="308"/>
      <c r="B290" s="1660"/>
      <c r="C290" s="539" t="s">
        <v>606</v>
      </c>
      <c r="D290" s="729"/>
      <c r="E290" s="729"/>
      <c r="F290" s="729"/>
      <c r="G290" s="729"/>
      <c r="H290" s="540" t="s">
        <v>430</v>
      </c>
      <c r="I290" s="541" t="str">
        <f t="shared" si="18"/>
        <v/>
      </c>
      <c r="J290" s="542" t="s">
        <v>599</v>
      </c>
      <c r="K290" s="770">
        <v>0.15</v>
      </c>
      <c r="L290" s="540" t="s">
        <v>431</v>
      </c>
      <c r="M290" s="541" t="str">
        <f t="shared" si="17"/>
        <v/>
      </c>
      <c r="N290" s="542" t="s">
        <v>599</v>
      </c>
      <c r="O290" s="853"/>
      <c r="P290" s="1338">
        <f t="shared" si="19"/>
        <v>0</v>
      </c>
    </row>
    <row r="291" spans="1:16" s="328" customFormat="1" ht="29.25" customHeight="1">
      <c r="A291" s="308"/>
      <c r="B291" s="1662" t="s">
        <v>1759</v>
      </c>
      <c r="C291" s="760" t="s">
        <v>1800</v>
      </c>
      <c r="D291" s="726"/>
      <c r="E291" s="726"/>
      <c r="F291" s="726"/>
      <c r="G291" s="726"/>
      <c r="H291" s="480" t="s">
        <v>432</v>
      </c>
      <c r="I291" s="926" t="str">
        <f t="shared" si="18"/>
        <v/>
      </c>
      <c r="J291" s="333" t="s">
        <v>599</v>
      </c>
      <c r="K291" s="767">
        <v>1</v>
      </c>
      <c r="L291" s="480" t="s">
        <v>433</v>
      </c>
      <c r="M291" s="926" t="str">
        <f t="shared" si="17"/>
        <v/>
      </c>
      <c r="N291" s="333" t="s">
        <v>599</v>
      </c>
      <c r="O291" s="853"/>
      <c r="P291" s="1338">
        <f t="shared" si="19"/>
        <v>0</v>
      </c>
    </row>
    <row r="292" spans="1:16" s="328" customFormat="1" ht="29.25" customHeight="1" thickBot="1">
      <c r="A292" s="308"/>
      <c r="B292" s="1663"/>
      <c r="C292" s="870" t="s">
        <v>579</v>
      </c>
      <c r="D292" s="730"/>
      <c r="E292" s="730"/>
      <c r="F292" s="730"/>
      <c r="G292" s="730"/>
      <c r="H292" s="543" t="s">
        <v>434</v>
      </c>
      <c r="I292" s="538" t="str">
        <f t="shared" si="18"/>
        <v/>
      </c>
      <c r="J292" s="544" t="s">
        <v>599</v>
      </c>
      <c r="K292" s="771">
        <v>1</v>
      </c>
      <c r="L292" s="543" t="s">
        <v>435</v>
      </c>
      <c r="M292" s="538" t="str">
        <f t="shared" si="17"/>
        <v/>
      </c>
      <c r="N292" s="544" t="s">
        <v>599</v>
      </c>
      <c r="O292" s="853"/>
      <c r="P292" s="1338">
        <f t="shared" si="19"/>
        <v>0</v>
      </c>
    </row>
    <row r="293" spans="1:16" s="328" customFormat="1" ht="29.25" customHeight="1">
      <c r="A293" s="308"/>
      <c r="B293" s="1664" t="s">
        <v>1758</v>
      </c>
      <c r="C293" s="760" t="s">
        <v>1800</v>
      </c>
      <c r="D293" s="726"/>
      <c r="E293" s="726"/>
      <c r="F293" s="726"/>
      <c r="G293" s="726"/>
      <c r="H293" s="480" t="s">
        <v>436</v>
      </c>
      <c r="I293" s="926" t="str">
        <f t="shared" si="18"/>
        <v/>
      </c>
      <c r="J293" s="333" t="s">
        <v>599</v>
      </c>
      <c r="K293" s="767">
        <v>0.2</v>
      </c>
      <c r="L293" s="480" t="s">
        <v>437</v>
      </c>
      <c r="M293" s="926" t="str">
        <f t="shared" si="17"/>
        <v/>
      </c>
      <c r="N293" s="333" t="s">
        <v>599</v>
      </c>
      <c r="O293" s="853"/>
      <c r="P293" s="1338">
        <f t="shared" si="19"/>
        <v>0</v>
      </c>
    </row>
    <row r="294" spans="1:16" s="328" customFormat="1" ht="29.25" customHeight="1" thickBot="1">
      <c r="A294" s="308"/>
      <c r="B294" s="1665"/>
      <c r="C294" s="870" t="s">
        <v>579</v>
      </c>
      <c r="D294" s="730"/>
      <c r="E294" s="730"/>
      <c r="F294" s="730"/>
      <c r="G294" s="730"/>
      <c r="H294" s="543" t="s">
        <v>438</v>
      </c>
      <c r="I294" s="538" t="str">
        <f t="shared" si="18"/>
        <v/>
      </c>
      <c r="J294" s="544" t="s">
        <v>599</v>
      </c>
      <c r="K294" s="771">
        <v>0.2</v>
      </c>
      <c r="L294" s="543" t="s">
        <v>439</v>
      </c>
      <c r="M294" s="538" t="str">
        <f t="shared" si="17"/>
        <v/>
      </c>
      <c r="N294" s="544" t="s">
        <v>599</v>
      </c>
      <c r="O294" s="853"/>
      <c r="P294" s="1338">
        <f t="shared" si="19"/>
        <v>0</v>
      </c>
    </row>
    <row r="295" spans="1:16" s="328" customFormat="1" ht="29.25" customHeight="1">
      <c r="A295" s="308"/>
      <c r="B295" s="1649" t="s">
        <v>1756</v>
      </c>
      <c r="C295" s="760" t="s">
        <v>1800</v>
      </c>
      <c r="D295" s="726"/>
      <c r="E295" s="726"/>
      <c r="F295" s="726"/>
      <c r="G295" s="726"/>
      <c r="H295" s="480" t="s">
        <v>440</v>
      </c>
      <c r="I295" s="926" t="str">
        <f t="shared" si="18"/>
        <v/>
      </c>
      <c r="J295" s="333" t="s">
        <v>599</v>
      </c>
      <c r="K295" s="767">
        <v>1</v>
      </c>
      <c r="L295" s="480" t="s">
        <v>441</v>
      </c>
      <c r="M295" s="926" t="str">
        <f t="shared" si="17"/>
        <v/>
      </c>
      <c r="N295" s="333" t="s">
        <v>599</v>
      </c>
      <c r="O295" s="853"/>
      <c r="P295" s="1338">
        <f t="shared" si="19"/>
        <v>0</v>
      </c>
    </row>
    <row r="296" spans="1:16" s="328" customFormat="1" ht="29.25" customHeight="1" thickBot="1">
      <c r="A296" s="308"/>
      <c r="B296" s="1650"/>
      <c r="C296" s="870" t="s">
        <v>579</v>
      </c>
      <c r="D296" s="730"/>
      <c r="E296" s="730"/>
      <c r="F296" s="730"/>
      <c r="G296" s="730"/>
      <c r="H296" s="543" t="s">
        <v>442</v>
      </c>
      <c r="I296" s="538" t="str">
        <f t="shared" si="18"/>
        <v/>
      </c>
      <c r="J296" s="544" t="s">
        <v>599</v>
      </c>
      <c r="K296" s="771">
        <v>1</v>
      </c>
      <c r="L296" s="543" t="s">
        <v>443</v>
      </c>
      <c r="M296" s="538" t="str">
        <f t="shared" si="17"/>
        <v/>
      </c>
      <c r="N296" s="544" t="s">
        <v>599</v>
      </c>
      <c r="O296" s="853"/>
      <c r="P296" s="1338">
        <f t="shared" si="19"/>
        <v>0</v>
      </c>
    </row>
    <row r="297" spans="1:16" s="328" customFormat="1" ht="29.25" customHeight="1">
      <c r="A297" s="308"/>
      <c r="B297" s="1649" t="s">
        <v>1757</v>
      </c>
      <c r="C297" s="760" t="s">
        <v>1800</v>
      </c>
      <c r="D297" s="731"/>
      <c r="E297" s="731"/>
      <c r="F297" s="731"/>
      <c r="G297" s="731"/>
      <c r="H297" s="510" t="s">
        <v>444</v>
      </c>
      <c r="I297" s="926" t="str">
        <f t="shared" si="18"/>
        <v/>
      </c>
      <c r="J297" s="330" t="s">
        <v>599</v>
      </c>
      <c r="K297" s="772">
        <v>0.2</v>
      </c>
      <c r="L297" s="510" t="s">
        <v>445</v>
      </c>
      <c r="M297" s="926" t="str">
        <f t="shared" si="17"/>
        <v/>
      </c>
      <c r="N297" s="333" t="s">
        <v>599</v>
      </c>
      <c r="O297" s="853"/>
      <c r="P297" s="1338">
        <f t="shared" si="19"/>
        <v>0</v>
      </c>
    </row>
    <row r="298" spans="1:16" s="328" customFormat="1" ht="29.25" customHeight="1" thickBot="1">
      <c r="A298" s="308"/>
      <c r="B298" s="1650"/>
      <c r="C298" s="870" t="s">
        <v>579</v>
      </c>
      <c r="D298" s="728"/>
      <c r="E298" s="728"/>
      <c r="F298" s="728"/>
      <c r="G298" s="728"/>
      <c r="H298" s="482" t="s">
        <v>446</v>
      </c>
      <c r="I298" s="538" t="str">
        <f t="shared" si="18"/>
        <v/>
      </c>
      <c r="J298" s="332" t="s">
        <v>599</v>
      </c>
      <c r="K298" s="769">
        <v>0.2</v>
      </c>
      <c r="L298" s="482" t="s">
        <v>447</v>
      </c>
      <c r="M298" s="538" t="str">
        <f t="shared" si="17"/>
        <v/>
      </c>
      <c r="N298" s="544" t="s">
        <v>599</v>
      </c>
      <c r="O298" s="853"/>
      <c r="P298" s="1338">
        <f t="shared" si="19"/>
        <v>0</v>
      </c>
    </row>
    <row r="299" spans="1:16" s="328" customFormat="1" ht="29.25" customHeight="1" thickBot="1">
      <c r="A299" s="308"/>
      <c r="B299" s="1651" t="s">
        <v>1760</v>
      </c>
      <c r="C299" s="1652"/>
      <c r="D299" s="732"/>
      <c r="E299" s="732"/>
      <c r="F299" s="732"/>
      <c r="G299" s="732"/>
      <c r="H299" s="567" t="s">
        <v>448</v>
      </c>
      <c r="I299" s="568" t="str">
        <f t="shared" si="18"/>
        <v/>
      </c>
      <c r="J299" s="569" t="s">
        <v>599</v>
      </c>
      <c r="K299" s="773">
        <v>0.2</v>
      </c>
      <c r="L299" s="567" t="s">
        <v>449</v>
      </c>
      <c r="M299" s="568" t="str">
        <f t="shared" si="17"/>
        <v/>
      </c>
      <c r="N299" s="569" t="s">
        <v>599</v>
      </c>
      <c r="O299" s="853"/>
      <c r="P299" s="1338">
        <f t="shared" si="19"/>
        <v>0</v>
      </c>
    </row>
    <row r="300" spans="1:16" s="328" customFormat="1" ht="29.25" customHeight="1" thickBot="1">
      <c r="A300" s="308"/>
      <c r="B300" s="1461" t="s">
        <v>1665</v>
      </c>
      <c r="C300" s="1653"/>
      <c r="D300" s="733"/>
      <c r="E300" s="733"/>
      <c r="F300" s="733"/>
      <c r="G300" s="733"/>
      <c r="H300" s="483" t="s">
        <v>450</v>
      </c>
      <c r="I300" s="928" t="str">
        <f t="shared" si="18"/>
        <v/>
      </c>
      <c r="J300" s="922" t="s">
        <v>599</v>
      </c>
      <c r="K300" s="774">
        <v>1</v>
      </c>
      <c r="L300" s="483" t="s">
        <v>1572</v>
      </c>
      <c r="M300" s="928" t="str">
        <f t="shared" si="17"/>
        <v/>
      </c>
      <c r="N300" s="922" t="s">
        <v>599</v>
      </c>
      <c r="O300" s="853"/>
      <c r="P300" s="1338">
        <f t="shared" si="19"/>
        <v>0</v>
      </c>
    </row>
    <row r="301" spans="1:16" s="337" customFormat="1" ht="29.25" customHeight="1" thickBot="1">
      <c r="A301" s="334"/>
      <c r="B301" s="1654" t="s">
        <v>233</v>
      </c>
      <c r="C301" s="1655"/>
      <c r="D301" s="227" t="str">
        <f>IF($D274="","",SUM(D277:D300))</f>
        <v/>
      </c>
      <c r="E301" s="227" t="str">
        <f t="shared" ref="E301:G301" si="20">IF($D274="","",SUM(E277:E300))</f>
        <v/>
      </c>
      <c r="F301" s="227" t="str">
        <f t="shared" si="20"/>
        <v/>
      </c>
      <c r="G301" s="227" t="str">
        <f t="shared" si="20"/>
        <v/>
      </c>
      <c r="H301" s="483" t="s">
        <v>1567</v>
      </c>
      <c r="I301" s="927" t="str">
        <f>IF($D274="","",SUM(I277:I300))</f>
        <v/>
      </c>
      <c r="J301" s="923" t="s">
        <v>599</v>
      </c>
      <c r="K301" s="335"/>
      <c r="L301" s="483" t="s">
        <v>1568</v>
      </c>
      <c r="M301" s="927" t="str">
        <f>IF($D274="","",SUM(M277:M300))</f>
        <v/>
      </c>
      <c r="N301" s="923" t="s">
        <v>599</v>
      </c>
      <c r="O301" s="854"/>
      <c r="P301" s="1339"/>
    </row>
    <row r="302" spans="1:16" s="341" customFormat="1" ht="4.5" customHeight="1" thickBot="1">
      <c r="A302" s="338"/>
      <c r="B302" s="339"/>
      <c r="C302" s="339"/>
      <c r="D302" s="339"/>
      <c r="E302" s="339"/>
      <c r="F302" s="339"/>
      <c r="G302" s="339"/>
      <c r="H302" s="511"/>
      <c r="I302" s="339"/>
      <c r="J302" s="339"/>
      <c r="K302" s="339"/>
      <c r="L302" s="527"/>
      <c r="M302" s="339"/>
      <c r="N302" s="339"/>
      <c r="O302" s="855"/>
      <c r="P302" s="422"/>
    </row>
    <row r="303" spans="1:16" s="152" customFormat="1" ht="20.25" customHeight="1" thickTop="1" thickBot="1">
      <c r="A303" s="370" t="s">
        <v>1751</v>
      </c>
      <c r="B303" s="342"/>
      <c r="C303" s="342"/>
      <c r="D303" s="342"/>
      <c r="E303" s="342"/>
      <c r="F303" s="342"/>
      <c r="G303" s="342"/>
      <c r="H303" s="1621" t="str">
        <f>IF(AND(SUM(D277:G300)&gt;0,D274=""),"W części GR.2 wpisz nazwę miejscowości.","")</f>
        <v/>
      </c>
      <c r="I303" s="1621"/>
      <c r="J303" s="1621"/>
      <c r="K303" s="1621"/>
      <c r="L303" s="1621"/>
      <c r="M303" s="1621"/>
      <c r="N303" s="1621"/>
      <c r="O303" s="856"/>
      <c r="P303" s="1340"/>
    </row>
    <row r="304" spans="1:16" s="348" customFormat="1" ht="30" customHeight="1">
      <c r="A304" s="346"/>
      <c r="B304" s="408" t="s">
        <v>1768</v>
      </c>
      <c r="C304" s="347"/>
      <c r="D304" s="347"/>
      <c r="E304" s="347"/>
      <c r="F304" s="347"/>
      <c r="G304" s="347"/>
      <c r="H304" s="512"/>
      <c r="I304" s="398" t="s">
        <v>1801</v>
      </c>
      <c r="J304" s="485" t="s">
        <v>1709</v>
      </c>
      <c r="K304" s="1642" t="str">
        <f>IF(D274="","",IF(N274=1,M301,IF(N274=2,I301,"")))</f>
        <v/>
      </c>
      <c r="L304" s="1642"/>
      <c r="M304" s="1642"/>
      <c r="N304" s="423" t="s">
        <v>599</v>
      </c>
      <c r="O304" s="857"/>
      <c r="P304" s="1341"/>
    </row>
    <row r="305" spans="1:16" s="348" customFormat="1" ht="30" customHeight="1">
      <c r="A305" s="346"/>
      <c r="B305" s="409" t="s">
        <v>1798</v>
      </c>
      <c r="C305" s="349"/>
      <c r="D305" s="349"/>
      <c r="E305" s="1643" t="s">
        <v>2155</v>
      </c>
      <c r="F305" s="1644"/>
      <c r="G305" s="1644"/>
      <c r="H305" s="1644"/>
      <c r="I305" s="1645"/>
      <c r="J305" s="486" t="s">
        <v>1569</v>
      </c>
      <c r="K305" s="1646" t="str">
        <f>IF(D274="","",IF(N274=1,SUM(M283:M284,M289:M290,M291,M293,M295,M297),SUM(I283:I284,I289:I290,I291,I293,I295,I297)))</f>
        <v/>
      </c>
      <c r="L305" s="1646"/>
      <c r="M305" s="1646"/>
      <c r="N305" s="424" t="s">
        <v>599</v>
      </c>
      <c r="O305" s="857"/>
      <c r="P305" s="1341"/>
    </row>
    <row r="306" spans="1:16" s="348" customFormat="1" ht="30" customHeight="1" thickBot="1">
      <c r="A306" s="346"/>
      <c r="B306" s="410" t="s">
        <v>1772</v>
      </c>
      <c r="C306" s="351"/>
      <c r="D306" s="351"/>
      <c r="E306" s="351"/>
      <c r="F306" s="351"/>
      <c r="G306" s="351"/>
      <c r="H306" s="513"/>
      <c r="I306" s="400" t="s">
        <v>1802</v>
      </c>
      <c r="J306" s="533" t="s">
        <v>1570</v>
      </c>
      <c r="K306" s="1647" t="str">
        <f>IF(D274="","",IF(N274=1,SUM(M299),SUM(I299)))</f>
        <v/>
      </c>
      <c r="L306" s="1647"/>
      <c r="M306" s="1647"/>
      <c r="N306" s="425" t="s">
        <v>599</v>
      </c>
      <c r="O306" s="857"/>
      <c r="P306" s="1341"/>
    </row>
    <row r="307" spans="1:16" s="348" customFormat="1" ht="30" customHeight="1" thickBot="1">
      <c r="A307" s="346"/>
      <c r="B307" s="411" t="s">
        <v>1773</v>
      </c>
      <c r="C307" s="380"/>
      <c r="D307" s="380"/>
      <c r="E307" s="380"/>
      <c r="F307" s="380"/>
      <c r="G307" s="380"/>
      <c r="H307" s="514"/>
      <c r="I307" s="401" t="s">
        <v>1804</v>
      </c>
      <c r="J307" s="534" t="s">
        <v>1571</v>
      </c>
      <c r="K307" s="1648" t="str">
        <f>IF(D274="","",SUM(K304,-K305,-K306))</f>
        <v/>
      </c>
      <c r="L307" s="1648"/>
      <c r="M307" s="1648"/>
      <c r="N307" s="426" t="s">
        <v>599</v>
      </c>
      <c r="O307" s="857"/>
      <c r="P307" s="1341"/>
    </row>
    <row r="308" spans="1:16" s="348" customFormat="1" ht="30" customHeight="1" thickBot="1">
      <c r="A308" s="346"/>
      <c r="B308" s="417" t="s">
        <v>1262</v>
      </c>
      <c r="C308" s="418"/>
      <c r="D308" s="418"/>
      <c r="E308" s="418"/>
      <c r="F308" s="418"/>
      <c r="G308" s="418"/>
      <c r="H308" s="515"/>
      <c r="I308" s="402"/>
      <c r="J308" s="487" t="s">
        <v>1710</v>
      </c>
      <c r="K308" s="1633">
        <f>Info!$J$2*2.5*GR!$N$16</f>
        <v>0</v>
      </c>
      <c r="L308" s="1634"/>
      <c r="M308" s="1634"/>
      <c r="N308" s="427" t="s">
        <v>1144</v>
      </c>
      <c r="O308" s="857"/>
      <c r="P308" s="1341"/>
    </row>
    <row r="309" spans="1:16" s="348" customFormat="1" ht="30" customHeight="1" thickBot="1">
      <c r="A309" s="346"/>
      <c r="B309" s="417" t="s">
        <v>1873</v>
      </c>
      <c r="C309" s="418"/>
      <c r="D309" s="418"/>
      <c r="E309" s="418"/>
      <c r="F309" s="418"/>
      <c r="G309" s="418"/>
      <c r="H309" s="515"/>
      <c r="I309" s="402" t="s">
        <v>1805</v>
      </c>
      <c r="J309" s="487" t="s">
        <v>1711</v>
      </c>
      <c r="K309" s="1635" t="str">
        <f>IF(D274="","",ROUND(K307*K308,2))</f>
        <v/>
      </c>
      <c r="L309" s="1635"/>
      <c r="M309" s="1635"/>
      <c r="N309" s="427" t="s">
        <v>1144</v>
      </c>
      <c r="O309" s="857"/>
      <c r="P309" s="1341"/>
    </row>
    <row r="310" spans="1:16" s="348" customFormat="1" ht="30" customHeight="1" thickBot="1">
      <c r="A310" s="346"/>
      <c r="B310" s="413" t="s">
        <v>2264</v>
      </c>
      <c r="C310" s="414"/>
      <c r="D310" s="414"/>
      <c r="E310" s="414"/>
      <c r="F310" s="414"/>
      <c r="G310" s="414"/>
      <c r="H310" s="516"/>
      <c r="I310" s="416"/>
      <c r="J310" s="488" t="s">
        <v>1712</v>
      </c>
      <c r="K310" s="1636"/>
      <c r="L310" s="1637"/>
      <c r="M310" s="1637"/>
      <c r="N310" s="428" t="s">
        <v>1144</v>
      </c>
      <c r="O310" s="857"/>
      <c r="P310" s="1338">
        <f>IF(K310="",0,1)</f>
        <v>0</v>
      </c>
    </row>
    <row r="311" spans="1:16" s="348" customFormat="1" ht="30" customHeight="1" thickBot="1">
      <c r="A311" s="346"/>
      <c r="B311" s="412" t="s">
        <v>1769</v>
      </c>
      <c r="C311" s="393"/>
      <c r="D311" s="393"/>
      <c r="E311" s="393"/>
      <c r="F311" s="393"/>
      <c r="G311" s="393"/>
      <c r="H311" s="517"/>
      <c r="I311" s="402" t="s">
        <v>1874</v>
      </c>
      <c r="J311" s="487" t="s">
        <v>1803</v>
      </c>
      <c r="K311" s="1638" t="str">
        <f>IF(D274="","",IF(SUM(K309,-K310)&lt;0,"BŁĄD !!!",ROUND(K309-K310,2)))</f>
        <v/>
      </c>
      <c r="L311" s="1638"/>
      <c r="M311" s="1638"/>
      <c r="N311" s="429" t="s">
        <v>1144</v>
      </c>
      <c r="O311" s="857"/>
      <c r="P311" s="1341"/>
    </row>
    <row r="312" spans="1:16" s="348" customFormat="1" ht="4.5" customHeight="1" thickBot="1">
      <c r="A312" s="403"/>
      <c r="B312" s="404"/>
      <c r="C312" s="404"/>
      <c r="D312" s="404"/>
      <c r="E312" s="404"/>
      <c r="F312" s="404"/>
      <c r="G312" s="404"/>
      <c r="H312" s="518"/>
      <c r="I312" s="404"/>
      <c r="J312" s="404"/>
      <c r="K312" s="404"/>
      <c r="L312" s="528"/>
      <c r="M312" s="404"/>
      <c r="N312" s="404"/>
      <c r="O312" s="858"/>
      <c r="P312" s="1341"/>
    </row>
    <row r="313" spans="1:16" s="357" customFormat="1" ht="20.25" customHeight="1" thickTop="1" thickBot="1">
      <c r="A313" s="371" t="s">
        <v>1747</v>
      </c>
      <c r="B313" s="352"/>
      <c r="C313" s="352"/>
      <c r="D313" s="352"/>
      <c r="E313" s="352"/>
      <c r="F313" s="352"/>
      <c r="G313" s="352"/>
      <c r="H313" s="519"/>
      <c r="I313" s="352"/>
      <c r="J313" s="354"/>
      <c r="K313" s="352"/>
      <c r="L313" s="529"/>
      <c r="M313" s="352"/>
      <c r="N313" s="354"/>
      <c r="O313" s="859"/>
      <c r="P313" s="1340"/>
    </row>
    <row r="314" spans="1:16" s="363" customFormat="1" ht="23.25" customHeight="1">
      <c r="A314" s="358"/>
      <c r="B314" s="756" t="s">
        <v>1806</v>
      </c>
      <c r="C314" s="359"/>
      <c r="D314" s="359"/>
      <c r="E314" s="359"/>
      <c r="F314" s="749"/>
      <c r="G314" s="749"/>
      <c r="H314" s="749"/>
      <c r="I314" s="361"/>
      <c r="J314" s="1639" t="s">
        <v>1807</v>
      </c>
      <c r="K314" s="1640"/>
      <c r="L314" s="1640"/>
      <c r="M314" s="1640"/>
      <c r="N314" s="1641"/>
      <c r="O314" s="860"/>
      <c r="P314" s="1342"/>
    </row>
    <row r="315" spans="1:16" s="363" customFormat="1" ht="27.75" customHeight="1">
      <c r="A315" s="358"/>
      <c r="B315" s="1630"/>
      <c r="C315" s="1631"/>
      <c r="D315" s="1631"/>
      <c r="E315" s="1631"/>
      <c r="F315" s="1631"/>
      <c r="G315" s="1631"/>
      <c r="H315" s="1631"/>
      <c r="I315" s="1632"/>
      <c r="J315" s="1630"/>
      <c r="K315" s="1631"/>
      <c r="L315" s="1631"/>
      <c r="M315" s="1631"/>
      <c r="N315" s="1632"/>
      <c r="O315" s="860"/>
      <c r="P315" s="1338">
        <f>IF(B315&amp;J315="",0,1)</f>
        <v>0</v>
      </c>
    </row>
    <row r="316" spans="1:16" s="363" customFormat="1" ht="27.75" customHeight="1">
      <c r="A316" s="358"/>
      <c r="B316" s="1624"/>
      <c r="C316" s="1625"/>
      <c r="D316" s="1625"/>
      <c r="E316" s="1625"/>
      <c r="F316" s="1625"/>
      <c r="G316" s="1625"/>
      <c r="H316" s="1625"/>
      <c r="I316" s="1626"/>
      <c r="J316" s="1624"/>
      <c r="K316" s="1625"/>
      <c r="L316" s="1625"/>
      <c r="M316" s="1625"/>
      <c r="N316" s="1626"/>
      <c r="O316" s="860"/>
      <c r="P316" s="1338">
        <f t="shared" ref="P316:P335" si="21">IF(B316&amp;J316="",0,1)</f>
        <v>0</v>
      </c>
    </row>
    <row r="317" spans="1:16" s="363" customFormat="1" ht="27.75" customHeight="1">
      <c r="A317" s="358"/>
      <c r="B317" s="1624"/>
      <c r="C317" s="1625"/>
      <c r="D317" s="1625"/>
      <c r="E317" s="1625"/>
      <c r="F317" s="1625"/>
      <c r="G317" s="1625"/>
      <c r="H317" s="1625"/>
      <c r="I317" s="1626"/>
      <c r="J317" s="1624"/>
      <c r="K317" s="1625"/>
      <c r="L317" s="1625"/>
      <c r="M317" s="1625"/>
      <c r="N317" s="1626"/>
      <c r="O317" s="860"/>
      <c r="P317" s="1338">
        <f t="shared" si="21"/>
        <v>0</v>
      </c>
    </row>
    <row r="318" spans="1:16" s="363" customFormat="1" ht="27.75" customHeight="1">
      <c r="A318" s="358"/>
      <c r="B318" s="1624"/>
      <c r="C318" s="1625"/>
      <c r="D318" s="1625"/>
      <c r="E318" s="1625"/>
      <c r="F318" s="1625"/>
      <c r="G318" s="1625"/>
      <c r="H318" s="1625"/>
      <c r="I318" s="1626"/>
      <c r="J318" s="1624"/>
      <c r="K318" s="1625"/>
      <c r="L318" s="1625"/>
      <c r="M318" s="1625"/>
      <c r="N318" s="1626"/>
      <c r="O318" s="860"/>
      <c r="P318" s="1338">
        <f t="shared" si="21"/>
        <v>0</v>
      </c>
    </row>
    <row r="319" spans="1:16" s="363" customFormat="1" ht="27.75" customHeight="1">
      <c r="A319" s="358"/>
      <c r="B319" s="1624"/>
      <c r="C319" s="1625"/>
      <c r="D319" s="1625"/>
      <c r="E319" s="1625"/>
      <c r="F319" s="1625"/>
      <c r="G319" s="1625"/>
      <c r="H319" s="1625"/>
      <c r="I319" s="1626"/>
      <c r="J319" s="1624"/>
      <c r="K319" s="1625"/>
      <c r="L319" s="1625"/>
      <c r="M319" s="1625"/>
      <c r="N319" s="1626"/>
      <c r="O319" s="860"/>
      <c r="P319" s="1338">
        <f t="shared" si="21"/>
        <v>0</v>
      </c>
    </row>
    <row r="320" spans="1:16" s="363" customFormat="1" ht="27.75" customHeight="1">
      <c r="A320" s="358"/>
      <c r="B320" s="1624"/>
      <c r="C320" s="1625"/>
      <c r="D320" s="1625"/>
      <c r="E320" s="1625"/>
      <c r="F320" s="1625"/>
      <c r="G320" s="1625"/>
      <c r="H320" s="1625"/>
      <c r="I320" s="1626"/>
      <c r="J320" s="1624"/>
      <c r="K320" s="1625"/>
      <c r="L320" s="1625"/>
      <c r="M320" s="1625"/>
      <c r="N320" s="1626"/>
      <c r="O320" s="860"/>
      <c r="P320" s="1338">
        <f t="shared" si="21"/>
        <v>0</v>
      </c>
    </row>
    <row r="321" spans="1:16" s="363" customFormat="1" ht="27.75" customHeight="1">
      <c r="A321" s="358"/>
      <c r="B321" s="1624"/>
      <c r="C321" s="1625"/>
      <c r="D321" s="1625"/>
      <c r="E321" s="1625"/>
      <c r="F321" s="1625"/>
      <c r="G321" s="1625"/>
      <c r="H321" s="1625"/>
      <c r="I321" s="1626"/>
      <c r="J321" s="1624"/>
      <c r="K321" s="1625"/>
      <c r="L321" s="1625"/>
      <c r="M321" s="1625"/>
      <c r="N321" s="1626"/>
      <c r="O321" s="860"/>
      <c r="P321" s="1338">
        <f t="shared" si="21"/>
        <v>0</v>
      </c>
    </row>
    <row r="322" spans="1:16" s="363" customFormat="1" ht="27.75" customHeight="1">
      <c r="A322" s="358"/>
      <c r="B322" s="1624"/>
      <c r="C322" s="1625"/>
      <c r="D322" s="1625"/>
      <c r="E322" s="1625"/>
      <c r="F322" s="1625"/>
      <c r="G322" s="1625"/>
      <c r="H322" s="1625"/>
      <c r="I322" s="1626"/>
      <c r="J322" s="1624"/>
      <c r="K322" s="1625"/>
      <c r="L322" s="1625"/>
      <c r="M322" s="1625"/>
      <c r="N322" s="1626"/>
      <c r="O322" s="860"/>
      <c r="P322" s="1338">
        <f t="shared" si="21"/>
        <v>0</v>
      </c>
    </row>
    <row r="323" spans="1:16" s="363" customFormat="1" ht="27.75" customHeight="1">
      <c r="A323" s="358"/>
      <c r="B323" s="1624"/>
      <c r="C323" s="1625"/>
      <c r="D323" s="1625"/>
      <c r="E323" s="1625"/>
      <c r="F323" s="1625"/>
      <c r="G323" s="1625"/>
      <c r="H323" s="1625"/>
      <c r="I323" s="1626"/>
      <c r="J323" s="1624"/>
      <c r="K323" s="1625"/>
      <c r="L323" s="1625"/>
      <c r="M323" s="1625"/>
      <c r="N323" s="1626"/>
      <c r="O323" s="860"/>
      <c r="P323" s="1338">
        <f t="shared" si="21"/>
        <v>0</v>
      </c>
    </row>
    <row r="324" spans="1:16" s="363" customFormat="1" ht="27.75" customHeight="1">
      <c r="A324" s="358"/>
      <c r="B324" s="1624"/>
      <c r="C324" s="1625"/>
      <c r="D324" s="1625"/>
      <c r="E324" s="1625"/>
      <c r="F324" s="1625"/>
      <c r="G324" s="1625"/>
      <c r="H324" s="1625"/>
      <c r="I324" s="1626"/>
      <c r="J324" s="1624"/>
      <c r="K324" s="1625"/>
      <c r="L324" s="1625"/>
      <c r="M324" s="1625"/>
      <c r="N324" s="1626"/>
      <c r="O324" s="860"/>
      <c r="P324" s="1338">
        <f t="shared" si="21"/>
        <v>0</v>
      </c>
    </row>
    <row r="325" spans="1:16" s="363" customFormat="1" ht="27.75" customHeight="1">
      <c r="A325" s="358"/>
      <c r="B325" s="1624"/>
      <c r="C325" s="1625"/>
      <c r="D325" s="1625"/>
      <c r="E325" s="1625"/>
      <c r="F325" s="1625"/>
      <c r="G325" s="1625"/>
      <c r="H325" s="1625"/>
      <c r="I325" s="1626"/>
      <c r="J325" s="1624"/>
      <c r="K325" s="1625"/>
      <c r="L325" s="1625"/>
      <c r="M325" s="1625"/>
      <c r="N325" s="1626"/>
      <c r="O325" s="860"/>
      <c r="P325" s="1338">
        <f t="shared" si="21"/>
        <v>0</v>
      </c>
    </row>
    <row r="326" spans="1:16" s="363" customFormat="1" ht="27.75" customHeight="1">
      <c r="A326" s="358"/>
      <c r="B326" s="1624"/>
      <c r="C326" s="1625"/>
      <c r="D326" s="1625"/>
      <c r="E326" s="1625"/>
      <c r="F326" s="1625"/>
      <c r="G326" s="1625"/>
      <c r="H326" s="1625"/>
      <c r="I326" s="1626"/>
      <c r="J326" s="1624"/>
      <c r="K326" s="1625"/>
      <c r="L326" s="1625"/>
      <c r="M326" s="1625"/>
      <c r="N326" s="1626"/>
      <c r="O326" s="860"/>
      <c r="P326" s="1338">
        <f t="shared" si="21"/>
        <v>0</v>
      </c>
    </row>
    <row r="327" spans="1:16" s="363" customFormat="1" ht="27.75" customHeight="1">
      <c r="A327" s="358"/>
      <c r="B327" s="1624"/>
      <c r="C327" s="1625"/>
      <c r="D327" s="1625"/>
      <c r="E327" s="1625"/>
      <c r="F327" s="1625"/>
      <c r="G327" s="1625"/>
      <c r="H327" s="1625"/>
      <c r="I327" s="1626"/>
      <c r="J327" s="1624"/>
      <c r="K327" s="1625"/>
      <c r="L327" s="1625"/>
      <c r="M327" s="1625"/>
      <c r="N327" s="1626"/>
      <c r="O327" s="860"/>
      <c r="P327" s="1338">
        <f t="shared" si="21"/>
        <v>0</v>
      </c>
    </row>
    <row r="328" spans="1:16" s="363" customFormat="1" ht="27.75" customHeight="1">
      <c r="A328" s="358"/>
      <c r="B328" s="1624"/>
      <c r="C328" s="1625"/>
      <c r="D328" s="1625"/>
      <c r="E328" s="1625"/>
      <c r="F328" s="1625"/>
      <c r="G328" s="1625"/>
      <c r="H328" s="1625"/>
      <c r="I328" s="1626"/>
      <c r="J328" s="1624"/>
      <c r="K328" s="1625"/>
      <c r="L328" s="1625"/>
      <c r="M328" s="1625"/>
      <c r="N328" s="1626"/>
      <c r="O328" s="860"/>
      <c r="P328" s="1338">
        <f t="shared" si="21"/>
        <v>0</v>
      </c>
    </row>
    <row r="329" spans="1:16" s="363" customFormat="1" ht="27.75" customHeight="1">
      <c r="A329" s="358"/>
      <c r="B329" s="1624"/>
      <c r="C329" s="1625"/>
      <c r="D329" s="1625"/>
      <c r="E329" s="1625"/>
      <c r="F329" s="1625"/>
      <c r="G329" s="1625"/>
      <c r="H329" s="1625"/>
      <c r="I329" s="1626"/>
      <c r="J329" s="1624"/>
      <c r="K329" s="1625"/>
      <c r="L329" s="1625"/>
      <c r="M329" s="1625"/>
      <c r="N329" s="1626"/>
      <c r="O329" s="860"/>
      <c r="P329" s="1338">
        <f t="shared" si="21"/>
        <v>0</v>
      </c>
    </row>
    <row r="330" spans="1:16" s="363" customFormat="1" ht="27.75" customHeight="1">
      <c r="A330" s="358"/>
      <c r="B330" s="1624"/>
      <c r="C330" s="1625"/>
      <c r="D330" s="1625"/>
      <c r="E330" s="1625"/>
      <c r="F330" s="1625"/>
      <c r="G330" s="1625"/>
      <c r="H330" s="1625"/>
      <c r="I330" s="1626"/>
      <c r="J330" s="1624"/>
      <c r="K330" s="1625"/>
      <c r="L330" s="1625"/>
      <c r="M330" s="1625"/>
      <c r="N330" s="1626"/>
      <c r="O330" s="860"/>
      <c r="P330" s="1338">
        <f t="shared" si="21"/>
        <v>0</v>
      </c>
    </row>
    <row r="331" spans="1:16" s="363" customFormat="1" ht="27.75" customHeight="1">
      <c r="A331" s="358"/>
      <c r="B331" s="1624"/>
      <c r="C331" s="1625"/>
      <c r="D331" s="1625"/>
      <c r="E331" s="1625"/>
      <c r="F331" s="1625"/>
      <c r="G331" s="1625"/>
      <c r="H331" s="1625"/>
      <c r="I331" s="1626"/>
      <c r="J331" s="1624"/>
      <c r="K331" s="1625"/>
      <c r="L331" s="1625"/>
      <c r="M331" s="1625"/>
      <c r="N331" s="1626"/>
      <c r="O331" s="860"/>
      <c r="P331" s="1338">
        <f t="shared" si="21"/>
        <v>0</v>
      </c>
    </row>
    <row r="332" spans="1:16" s="363" customFormat="1" ht="27.75" customHeight="1">
      <c r="A332" s="358"/>
      <c r="B332" s="1624"/>
      <c r="C332" s="1625"/>
      <c r="D332" s="1625"/>
      <c r="E332" s="1625"/>
      <c r="F332" s="1625"/>
      <c r="G332" s="1625"/>
      <c r="H332" s="1625"/>
      <c r="I332" s="1626"/>
      <c r="J332" s="1624"/>
      <c r="K332" s="1625"/>
      <c r="L332" s="1625"/>
      <c r="M332" s="1625"/>
      <c r="N332" s="1626"/>
      <c r="O332" s="860"/>
      <c r="P332" s="1338">
        <f t="shared" si="21"/>
        <v>0</v>
      </c>
    </row>
    <row r="333" spans="1:16" s="363" customFormat="1" ht="27.75" customHeight="1">
      <c r="A333" s="358"/>
      <c r="B333" s="1624"/>
      <c r="C333" s="1625"/>
      <c r="D333" s="1625"/>
      <c r="E333" s="1625"/>
      <c r="F333" s="1625"/>
      <c r="G333" s="1625"/>
      <c r="H333" s="1625"/>
      <c r="I333" s="1626"/>
      <c r="J333" s="1624"/>
      <c r="K333" s="1625"/>
      <c r="L333" s="1625"/>
      <c r="M333" s="1625"/>
      <c r="N333" s="1626"/>
      <c r="O333" s="860"/>
      <c r="P333" s="1338">
        <f t="shared" si="21"/>
        <v>0</v>
      </c>
    </row>
    <row r="334" spans="1:16" s="363" customFormat="1" ht="27.75" customHeight="1">
      <c r="A334" s="358"/>
      <c r="B334" s="1624"/>
      <c r="C334" s="1625"/>
      <c r="D334" s="1625"/>
      <c r="E334" s="1625"/>
      <c r="F334" s="1625"/>
      <c r="G334" s="1625"/>
      <c r="H334" s="1625"/>
      <c r="I334" s="1626"/>
      <c r="J334" s="1624"/>
      <c r="K334" s="1625"/>
      <c r="L334" s="1625"/>
      <c r="M334" s="1625"/>
      <c r="N334" s="1626"/>
      <c r="O334" s="860"/>
      <c r="P334" s="1338">
        <f t="shared" si="21"/>
        <v>0</v>
      </c>
    </row>
    <row r="335" spans="1:16" s="363" customFormat="1" ht="27.75" customHeight="1" thickBot="1">
      <c r="A335" s="358"/>
      <c r="B335" s="1627"/>
      <c r="C335" s="1628"/>
      <c r="D335" s="1628"/>
      <c r="E335" s="1628"/>
      <c r="F335" s="1628"/>
      <c r="G335" s="1628"/>
      <c r="H335" s="1628"/>
      <c r="I335" s="1629"/>
      <c r="J335" s="1627"/>
      <c r="K335" s="1628"/>
      <c r="L335" s="1628"/>
      <c r="M335" s="1628"/>
      <c r="N335" s="1629"/>
      <c r="O335" s="860"/>
      <c r="P335" s="1338">
        <f t="shared" si="21"/>
        <v>0</v>
      </c>
    </row>
    <row r="336" spans="1:16" s="363" customFormat="1" ht="26.25" customHeight="1" thickBot="1">
      <c r="A336" s="358"/>
      <c r="B336" s="535" t="s">
        <v>1808</v>
      </c>
      <c r="C336" s="364"/>
      <c r="D336" s="1622" t="s">
        <v>1111</v>
      </c>
      <c r="E336" s="1622"/>
      <c r="F336" s="1622"/>
      <c r="G336" s="1622"/>
      <c r="H336" s="1622"/>
      <c r="I336" s="1622"/>
      <c r="J336" s="1622"/>
      <c r="K336" s="1622"/>
      <c r="L336" s="1622"/>
      <c r="M336" s="1622"/>
      <c r="N336" s="1623"/>
      <c r="O336" s="860"/>
      <c r="P336" s="1342"/>
    </row>
    <row r="337" spans="1:16" s="348" customFormat="1" ht="6" customHeight="1" thickBot="1">
      <c r="A337" s="403"/>
      <c r="B337" s="404"/>
      <c r="C337" s="404"/>
      <c r="D337" s="404"/>
      <c r="E337" s="404"/>
      <c r="F337" s="404"/>
      <c r="G337" s="404"/>
      <c r="H337" s="518"/>
      <c r="I337" s="404"/>
      <c r="J337" s="404"/>
      <c r="K337" s="404"/>
      <c r="L337" s="528"/>
      <c r="M337" s="404"/>
      <c r="N337" s="404"/>
      <c r="O337" s="858"/>
      <c r="P337" s="1341"/>
    </row>
    <row r="338" spans="1:16" s="341" customFormat="1" ht="14.25" customHeight="1" thickTop="1">
      <c r="A338" s="395" t="s">
        <v>673</v>
      </c>
      <c r="B338" s="100" t="s">
        <v>2154</v>
      </c>
      <c r="H338" s="502"/>
      <c r="L338" s="520"/>
      <c r="O338" s="422"/>
      <c r="P338" s="422"/>
    </row>
    <row r="339" spans="1:16" s="341" customFormat="1" ht="14.25" customHeight="1">
      <c r="A339" s="395" t="s">
        <v>751</v>
      </c>
      <c r="B339" s="100" t="s">
        <v>1762</v>
      </c>
      <c r="H339" s="502"/>
      <c r="L339" s="520"/>
      <c r="O339" s="422"/>
      <c r="P339" s="422"/>
    </row>
    <row r="340" spans="1:16" s="341" customFormat="1" ht="14.25" customHeight="1">
      <c r="A340" s="395" t="s">
        <v>1207</v>
      </c>
      <c r="B340" s="100" t="s">
        <v>1664</v>
      </c>
      <c r="H340" s="502"/>
      <c r="L340" s="520"/>
      <c r="O340" s="422"/>
      <c r="P340" s="422"/>
    </row>
    <row r="341" spans="1:16" s="341" customFormat="1" ht="14.25" customHeight="1">
      <c r="A341" s="395" t="s">
        <v>1208</v>
      </c>
      <c r="B341" s="100" t="s">
        <v>1875</v>
      </c>
      <c r="H341" s="502"/>
      <c r="J341" s="373"/>
      <c r="L341" s="520"/>
      <c r="O341" s="422"/>
      <c r="P341" s="422"/>
    </row>
    <row r="342" spans="1:16" s="341" customFormat="1" ht="14.25" customHeight="1">
      <c r="A342" s="395" t="s">
        <v>496</v>
      </c>
      <c r="B342" s="100" t="s">
        <v>1763</v>
      </c>
      <c r="H342" s="502"/>
      <c r="L342" s="520"/>
      <c r="O342" s="422"/>
      <c r="P342" s="422"/>
    </row>
    <row r="343" spans="1:16" s="341" customFormat="1" ht="14.25" customHeight="1">
      <c r="A343" s="395" t="s">
        <v>1766</v>
      </c>
      <c r="B343" s="100" t="s">
        <v>1871</v>
      </c>
      <c r="H343" s="502"/>
      <c r="L343" s="520"/>
      <c r="N343" s="1319" t="str">
        <f ca="1">$A$1&amp;wersja&amp;INFO("wersja")</f>
        <v>GR_2018.1.15.0</v>
      </c>
      <c r="O343" s="422"/>
      <c r="P343" s="422"/>
    </row>
    <row r="344" spans="1:16" s="341" customFormat="1" ht="14.25" customHeight="1">
      <c r="A344" s="395" t="s">
        <v>1765</v>
      </c>
      <c r="B344" s="100" t="s">
        <v>1872</v>
      </c>
      <c r="H344" s="502"/>
      <c r="L344" s="520"/>
      <c r="O344" s="422"/>
      <c r="P344" s="422"/>
    </row>
    <row r="345" spans="1:16" s="341" customFormat="1" ht="20.25" customHeight="1" thickBot="1">
      <c r="A345" s="577" t="s">
        <v>1820</v>
      </c>
      <c r="H345" s="502"/>
      <c r="L345" s="520"/>
      <c r="N345" s="592" t="str">
        <f>$N$1</f>
        <v>Załącznik Nr 4 do Uchwały Nr XL/396/17 Rady Miejskiej w Kluczborku z dnia 27 września 2017r.</v>
      </c>
      <c r="O345" s="844"/>
      <c r="P345" s="422"/>
    </row>
    <row r="346" spans="1:16" s="2" customFormat="1" ht="20.25" customHeight="1" thickTop="1">
      <c r="A346" s="1688" t="s">
        <v>854</v>
      </c>
      <c r="B346" s="1689"/>
      <c r="C346" s="1689"/>
      <c r="D346" s="1690"/>
      <c r="E346" s="1691" t="s">
        <v>987</v>
      </c>
      <c r="F346" s="1691"/>
      <c r="G346" s="1691"/>
      <c r="H346" s="1691"/>
      <c r="I346" s="1691"/>
      <c r="J346" s="1691"/>
      <c r="K346" s="1691"/>
      <c r="L346" s="1691"/>
      <c r="M346" s="1691"/>
      <c r="N346" s="1691"/>
      <c r="O346" s="1692"/>
      <c r="P346" s="1323"/>
    </row>
    <row r="347" spans="1:16" s="2" customFormat="1" ht="26.25" customHeight="1" thickBot="1">
      <c r="A347" s="1695"/>
      <c r="B347" s="1696"/>
      <c r="C347" s="1696"/>
      <c r="D347" s="1697"/>
      <c r="E347" s="1693"/>
      <c r="F347" s="1693"/>
      <c r="G347" s="1693"/>
      <c r="H347" s="1693"/>
      <c r="I347" s="1693"/>
      <c r="J347" s="1693"/>
      <c r="K347" s="1693"/>
      <c r="L347" s="1693"/>
      <c r="M347" s="1693"/>
      <c r="N347" s="1693"/>
      <c r="O347" s="1694"/>
      <c r="P347" s="1323"/>
    </row>
    <row r="348" spans="1:16" s="2" customFormat="1" ht="4.5" customHeight="1">
      <c r="A348" s="580"/>
      <c r="B348" s="581"/>
      <c r="C348" s="581"/>
      <c r="D348" s="582"/>
      <c r="E348" s="582"/>
      <c r="F348" s="582"/>
      <c r="G348" s="582"/>
      <c r="H348" s="583"/>
      <c r="I348" s="583"/>
      <c r="J348" s="583"/>
      <c r="K348" s="583"/>
      <c r="L348" s="584"/>
      <c r="M348" s="583"/>
      <c r="N348" s="585"/>
      <c r="O348" s="845"/>
      <c r="P348" s="1323"/>
    </row>
    <row r="349" spans="1:16" s="1" customFormat="1" ht="23.25" customHeight="1">
      <c r="A349" s="1675" t="s">
        <v>1921</v>
      </c>
      <c r="B349" s="1676"/>
      <c r="C349" s="1676"/>
      <c r="D349" s="1676"/>
      <c r="E349" s="1676"/>
      <c r="F349" s="1676"/>
      <c r="G349" s="1676"/>
      <c r="H349" s="1676"/>
      <c r="I349" s="1676"/>
      <c r="J349" s="1676"/>
      <c r="K349" s="1676"/>
      <c r="L349" s="1676"/>
      <c r="M349" s="1676"/>
      <c r="N349" s="1676"/>
      <c r="O349" s="1677"/>
      <c r="P349" s="1323"/>
    </row>
    <row r="350" spans="1:16" s="2" customFormat="1" ht="4.5" customHeight="1" thickBot="1">
      <c r="A350" s="587"/>
      <c r="B350" s="588"/>
      <c r="C350" s="588"/>
      <c r="D350" s="588"/>
      <c r="E350" s="588"/>
      <c r="F350" s="588"/>
      <c r="G350" s="588"/>
      <c r="H350" s="588"/>
      <c r="I350" s="588"/>
      <c r="J350" s="588"/>
      <c r="K350" s="589"/>
      <c r="L350" s="590"/>
      <c r="M350" s="583"/>
      <c r="N350" s="583"/>
      <c r="O350" s="846"/>
      <c r="P350" s="1323"/>
    </row>
    <row r="351" spans="1:16" s="306" customFormat="1" ht="4.5" customHeight="1" thickTop="1" thickBot="1">
      <c r="A351" s="300"/>
      <c r="B351" s="301"/>
      <c r="C351" s="301"/>
      <c r="D351" s="301"/>
      <c r="E351" s="302"/>
      <c r="F351" s="302"/>
      <c r="G351" s="302"/>
      <c r="H351" s="503"/>
      <c r="I351" s="302"/>
      <c r="J351" s="304"/>
      <c r="K351" s="302"/>
      <c r="L351" s="521"/>
      <c r="M351" s="302"/>
      <c r="N351" s="304"/>
      <c r="O351" s="847"/>
      <c r="P351" s="1338"/>
    </row>
    <row r="352" spans="1:16" s="306" customFormat="1" ht="24" customHeight="1" thickBot="1">
      <c r="A352" s="308"/>
      <c r="B352" s="1678" t="s">
        <v>1924</v>
      </c>
      <c r="C352" s="1678"/>
      <c r="D352" s="1678"/>
      <c r="E352" s="1678"/>
      <c r="F352" s="1678"/>
      <c r="G352" s="1678"/>
      <c r="H352" s="1678"/>
      <c r="I352" s="1678"/>
      <c r="J352" s="1679"/>
      <c r="K352" s="530" t="s">
        <v>1870</v>
      </c>
      <c r="L352" s="757"/>
      <c r="M352" s="1680" t="str">
        <f>IF(O360=1,SUM($O$1:O360),"")</f>
        <v/>
      </c>
      <c r="N352" s="1681"/>
      <c r="O352" s="848"/>
      <c r="P352" s="1338"/>
    </row>
    <row r="353" spans="1:16" s="306" customFormat="1" ht="4.5" customHeight="1" thickBot="1">
      <c r="A353" s="310"/>
      <c r="B353" s="311"/>
      <c r="C353" s="311"/>
      <c r="D353" s="311"/>
      <c r="E353" s="311"/>
      <c r="F353" s="311"/>
      <c r="G353" s="311"/>
      <c r="H353" s="504"/>
      <c r="I353" s="312"/>
      <c r="J353" s="314"/>
      <c r="K353" s="312"/>
      <c r="L353" s="522"/>
      <c r="M353" s="312"/>
      <c r="N353" s="314"/>
      <c r="O353" s="849"/>
      <c r="P353" s="1338"/>
    </row>
    <row r="354" spans="1:16" s="306" customFormat="1" ht="20.25" customHeight="1" thickTop="1" thickBot="1">
      <c r="A354" s="369" t="s">
        <v>1745</v>
      </c>
      <c r="B354" s="323"/>
      <c r="C354" s="323"/>
      <c r="D354" s="323"/>
      <c r="E354" s="323"/>
      <c r="F354" s="323"/>
      <c r="G354" s="323"/>
      <c r="H354" s="505"/>
      <c r="I354" s="323"/>
      <c r="J354" s="323"/>
      <c r="K354" s="323"/>
      <c r="L354" s="505"/>
      <c r="M354" s="323"/>
      <c r="N354" s="323"/>
      <c r="O354" s="850"/>
      <c r="P354" s="1338"/>
    </row>
    <row r="355" spans="1:16" s="306" customFormat="1" ht="12.75" customHeight="1">
      <c r="A355" s="317"/>
      <c r="B355" s="532" t="s">
        <v>1666</v>
      </c>
      <c r="C355" s="375"/>
      <c r="D355" s="375"/>
      <c r="E355" s="375"/>
      <c r="F355" s="375"/>
      <c r="G355" s="375"/>
      <c r="H355" s="506"/>
      <c r="I355" s="375"/>
      <c r="J355" s="377"/>
      <c r="K355" s="531" t="s">
        <v>1750</v>
      </c>
      <c r="L355" s="523"/>
      <c r="M355" s="375"/>
      <c r="N355" s="379"/>
      <c r="O355" s="851"/>
      <c r="P355" s="1338"/>
    </row>
    <row r="356" spans="1:16" s="320" customFormat="1" ht="33" customHeight="1" thickBot="1">
      <c r="A356" s="319"/>
      <c r="B356" s="1682" t="str">
        <f>IF($B$12="","",$B$12)</f>
        <v/>
      </c>
      <c r="C356" s="1683"/>
      <c r="D356" s="1683"/>
      <c r="E356" s="1683"/>
      <c r="F356" s="1683"/>
      <c r="G356" s="1683"/>
      <c r="H356" s="1683"/>
      <c r="I356" s="1683"/>
      <c r="J356" s="1684"/>
      <c r="K356" s="1685" t="str">
        <f>IF($K$12="","",$K$12)</f>
        <v/>
      </c>
      <c r="L356" s="1686"/>
      <c r="M356" s="1686"/>
      <c r="N356" s="1687"/>
      <c r="O356" s="851"/>
      <c r="P356" s="1338">
        <f>IF(B356&amp;K356="",0,1)</f>
        <v>0</v>
      </c>
    </row>
    <row r="357" spans="1:16" s="306" customFormat="1" ht="4.5" customHeight="1" thickBot="1">
      <c r="A357" s="321"/>
      <c r="B357" s="322"/>
      <c r="C357" s="322"/>
      <c r="D357" s="322"/>
      <c r="E357" s="312"/>
      <c r="F357" s="312"/>
      <c r="G357" s="312"/>
      <c r="H357" s="504"/>
      <c r="I357" s="312"/>
      <c r="J357" s="314"/>
      <c r="K357" s="312"/>
      <c r="L357" s="522"/>
      <c r="M357" s="312"/>
      <c r="N357" s="314"/>
      <c r="O357" s="849"/>
      <c r="P357" s="1338"/>
    </row>
    <row r="358" spans="1:16" s="328" customFormat="1" ht="20.25" customHeight="1" thickTop="1" thickBot="1">
      <c r="A358" s="370" t="s">
        <v>1746</v>
      </c>
      <c r="B358" s="323"/>
      <c r="C358" s="323"/>
      <c r="D358" s="323"/>
      <c r="E358" s="323"/>
      <c r="F358" s="323"/>
      <c r="G358" s="323"/>
      <c r="H358" s="507"/>
      <c r="I358" s="323"/>
      <c r="J358" s="325"/>
      <c r="K358" s="323"/>
      <c r="L358" s="524"/>
      <c r="M358" s="323"/>
      <c r="N358" s="325"/>
      <c r="O358" s="850"/>
      <c r="P358" s="1338"/>
    </row>
    <row r="359" spans="1:16" s="328" customFormat="1" ht="5.25" customHeight="1">
      <c r="A359" s="98"/>
      <c r="B359" s="381"/>
      <c r="C359" s="382"/>
      <c r="D359" s="382"/>
      <c r="E359" s="382"/>
      <c r="F359" s="382"/>
      <c r="G359" s="382"/>
      <c r="H359" s="508"/>
      <c r="I359" s="382"/>
      <c r="J359" s="384"/>
      <c r="K359" s="382"/>
      <c r="L359" s="525"/>
      <c r="M359" s="382"/>
      <c r="N359" s="386"/>
      <c r="O359" s="852"/>
      <c r="P359" s="1338"/>
    </row>
    <row r="360" spans="1:16" s="328" customFormat="1" ht="25.5" customHeight="1">
      <c r="A360" s="396" t="s">
        <v>291</v>
      </c>
      <c r="B360" s="1666" t="s">
        <v>123</v>
      </c>
      <c r="C360" s="1667"/>
      <c r="D360" s="1668"/>
      <c r="E360" s="1669"/>
      <c r="F360" s="1670" t="s">
        <v>1791</v>
      </c>
      <c r="G360" s="1671"/>
      <c r="H360" s="1671"/>
      <c r="I360" s="1672"/>
      <c r="J360" s="740" t="str">
        <f>IF($J$16="","",$J$16)</f>
        <v/>
      </c>
      <c r="K360" s="420" t="s">
        <v>1755</v>
      </c>
      <c r="L360" s="740" t="str">
        <f>IF($L$16="","",$L$16)</f>
        <v/>
      </c>
      <c r="M360" s="420" t="s">
        <v>1764</v>
      </c>
      <c r="N360" s="397">
        <f>IF(AND(J360="",L360=""),0,IF(J360="",2,1))</f>
        <v>0</v>
      </c>
      <c r="O360" s="812">
        <f>IF(D360&lt;&gt;"",1,0)</f>
        <v>0</v>
      </c>
      <c r="P360" s="1338">
        <f>IF(D360&amp;J360&amp;L360="",0,1)</f>
        <v>0</v>
      </c>
    </row>
    <row r="361" spans="1:16" s="328" customFormat="1" ht="5.25" customHeight="1" thickBot="1">
      <c r="A361" s="98"/>
      <c r="B361" s="387"/>
      <c r="C361" s="388"/>
      <c r="D361" s="388"/>
      <c r="E361" s="388"/>
      <c r="F361" s="388"/>
      <c r="G361" s="388"/>
      <c r="H361" s="509"/>
      <c r="I361" s="388"/>
      <c r="J361" s="390"/>
      <c r="K361" s="388"/>
      <c r="L361" s="526"/>
      <c r="M361" s="388"/>
      <c r="N361" s="392"/>
      <c r="O361" s="852"/>
      <c r="P361" s="1338"/>
    </row>
    <row r="362" spans="1:16" s="328" customFormat="1" ht="27" customHeight="1" thickBot="1">
      <c r="A362" s="308"/>
      <c r="B362" s="1673" t="s">
        <v>1065</v>
      </c>
      <c r="C362" s="1674"/>
      <c r="D362" s="1088" t="s">
        <v>1770</v>
      </c>
      <c r="E362" s="764" t="s">
        <v>1748</v>
      </c>
      <c r="F362" s="764" t="s">
        <v>1752</v>
      </c>
      <c r="G362" s="765" t="s">
        <v>1520</v>
      </c>
      <c r="H362" s="1656" t="s">
        <v>233</v>
      </c>
      <c r="I362" s="1657"/>
      <c r="J362" s="1658"/>
      <c r="K362" s="766" t="s">
        <v>1767</v>
      </c>
      <c r="L362" s="1656" t="s">
        <v>1749</v>
      </c>
      <c r="M362" s="1657"/>
      <c r="N362" s="1658"/>
      <c r="O362" s="853"/>
      <c r="P362" s="1338"/>
    </row>
    <row r="363" spans="1:16" s="328" customFormat="1" ht="29.25" customHeight="1">
      <c r="A363" s="308"/>
      <c r="B363" s="1659" t="s">
        <v>1753</v>
      </c>
      <c r="C363" s="333" t="s">
        <v>598</v>
      </c>
      <c r="D363" s="726"/>
      <c r="E363" s="726"/>
      <c r="F363" s="726"/>
      <c r="G363" s="726"/>
      <c r="H363" s="510" t="s">
        <v>1771</v>
      </c>
      <c r="I363" s="926" t="str">
        <f>IF(D363&amp;E363&amp;F363&amp;G363="","",SUM(D363:G363))</f>
        <v/>
      </c>
      <c r="J363" s="330" t="s">
        <v>599</v>
      </c>
      <c r="K363" s="767">
        <v>1.95</v>
      </c>
      <c r="L363" s="510" t="s">
        <v>1390</v>
      </c>
      <c r="M363" s="926" t="str">
        <f t="shared" ref="M363:M386" si="22">IF(AND(I363&lt;&gt;"",N$16=1),ROUND(I363*K363,4),"")</f>
        <v/>
      </c>
      <c r="N363" s="330" t="s">
        <v>599</v>
      </c>
      <c r="O363" s="853"/>
      <c r="P363" s="1338">
        <f>IF(D363&amp;E363&amp;F363&amp;G363="",0,1)</f>
        <v>0</v>
      </c>
    </row>
    <row r="364" spans="1:16" s="328" customFormat="1" ht="29.25" customHeight="1">
      <c r="A364" s="308"/>
      <c r="B364" s="1660"/>
      <c r="C364" s="331" t="s">
        <v>600</v>
      </c>
      <c r="D364" s="727"/>
      <c r="E364" s="727"/>
      <c r="F364" s="727"/>
      <c r="G364" s="727"/>
      <c r="H364" s="481" t="s">
        <v>406</v>
      </c>
      <c r="I364" s="925" t="str">
        <f t="shared" ref="I364:I386" si="23">IF(D364&amp;E364&amp;F364&amp;G364="","",SUM(D364:G364))</f>
        <v/>
      </c>
      <c r="J364" s="331" t="s">
        <v>599</v>
      </c>
      <c r="K364" s="768">
        <v>1.8</v>
      </c>
      <c r="L364" s="481" t="s">
        <v>407</v>
      </c>
      <c r="M364" s="925" t="str">
        <f t="shared" si="22"/>
        <v/>
      </c>
      <c r="N364" s="331" t="s">
        <v>599</v>
      </c>
      <c r="O364" s="853"/>
      <c r="P364" s="1338">
        <f t="shared" ref="P364:P386" si="24">IF(D364&amp;E364&amp;F364&amp;G364="",0,1)</f>
        <v>0</v>
      </c>
    </row>
    <row r="365" spans="1:16" s="328" customFormat="1" ht="29.25" customHeight="1">
      <c r="A365" s="308"/>
      <c r="B365" s="1660"/>
      <c r="C365" s="331" t="s">
        <v>601</v>
      </c>
      <c r="D365" s="727"/>
      <c r="E365" s="727"/>
      <c r="F365" s="727"/>
      <c r="G365" s="727"/>
      <c r="H365" s="481" t="s">
        <v>408</v>
      </c>
      <c r="I365" s="925" t="str">
        <f t="shared" si="23"/>
        <v/>
      </c>
      <c r="J365" s="331" t="s">
        <v>599</v>
      </c>
      <c r="K365" s="768">
        <v>1.65</v>
      </c>
      <c r="L365" s="481" t="s">
        <v>409</v>
      </c>
      <c r="M365" s="925" t="str">
        <f t="shared" si="22"/>
        <v/>
      </c>
      <c r="N365" s="331" t="s">
        <v>599</v>
      </c>
      <c r="O365" s="853"/>
      <c r="P365" s="1338">
        <f t="shared" si="24"/>
        <v>0</v>
      </c>
    </row>
    <row r="366" spans="1:16" s="328" customFormat="1" ht="29.25" customHeight="1">
      <c r="A366" s="308"/>
      <c r="B366" s="1660"/>
      <c r="C366" s="331" t="s">
        <v>602</v>
      </c>
      <c r="D366" s="727"/>
      <c r="E366" s="727"/>
      <c r="F366" s="727"/>
      <c r="G366" s="727"/>
      <c r="H366" s="481" t="s">
        <v>410</v>
      </c>
      <c r="I366" s="925" t="str">
        <f t="shared" si="23"/>
        <v/>
      </c>
      <c r="J366" s="331" t="s">
        <v>599</v>
      </c>
      <c r="K366" s="768">
        <v>1.35</v>
      </c>
      <c r="L366" s="481" t="s">
        <v>411</v>
      </c>
      <c r="M366" s="925" t="str">
        <f t="shared" si="22"/>
        <v/>
      </c>
      <c r="N366" s="331" t="s">
        <v>599</v>
      </c>
      <c r="O366" s="853"/>
      <c r="P366" s="1338">
        <f t="shared" si="24"/>
        <v>0</v>
      </c>
    </row>
    <row r="367" spans="1:16" s="328" customFormat="1" ht="29.25" customHeight="1">
      <c r="A367" s="308"/>
      <c r="B367" s="1660"/>
      <c r="C367" s="331" t="s">
        <v>603</v>
      </c>
      <c r="D367" s="727"/>
      <c r="E367" s="727"/>
      <c r="F367" s="727"/>
      <c r="G367" s="727"/>
      <c r="H367" s="481" t="s">
        <v>412</v>
      </c>
      <c r="I367" s="925" t="str">
        <f t="shared" si="23"/>
        <v/>
      </c>
      <c r="J367" s="331" t="s">
        <v>599</v>
      </c>
      <c r="K367" s="768">
        <v>1.1000000000000001</v>
      </c>
      <c r="L367" s="481" t="s">
        <v>413</v>
      </c>
      <c r="M367" s="925" t="str">
        <f t="shared" si="22"/>
        <v/>
      </c>
      <c r="N367" s="331" t="s">
        <v>599</v>
      </c>
      <c r="O367" s="853"/>
      <c r="P367" s="1338">
        <f t="shared" si="24"/>
        <v>0</v>
      </c>
    </row>
    <row r="368" spans="1:16" s="328" customFormat="1" ht="29.25" customHeight="1">
      <c r="A368" s="308"/>
      <c r="B368" s="1660"/>
      <c r="C368" s="331" t="s">
        <v>604</v>
      </c>
      <c r="D368" s="727"/>
      <c r="E368" s="727"/>
      <c r="F368" s="727"/>
      <c r="G368" s="727"/>
      <c r="H368" s="481" t="s">
        <v>414</v>
      </c>
      <c r="I368" s="925" t="str">
        <f t="shared" si="23"/>
        <v/>
      </c>
      <c r="J368" s="331" t="s">
        <v>599</v>
      </c>
      <c r="K368" s="768">
        <v>0.8</v>
      </c>
      <c r="L368" s="481" t="s">
        <v>415</v>
      </c>
      <c r="M368" s="925" t="str">
        <f t="shared" si="22"/>
        <v/>
      </c>
      <c r="N368" s="331" t="s">
        <v>599</v>
      </c>
      <c r="O368" s="853"/>
      <c r="P368" s="1338">
        <f t="shared" si="24"/>
        <v>0</v>
      </c>
    </row>
    <row r="369" spans="1:16" s="328" customFormat="1" ht="29.25" customHeight="1">
      <c r="A369" s="308"/>
      <c r="B369" s="1660"/>
      <c r="C369" s="331" t="s">
        <v>605</v>
      </c>
      <c r="D369" s="727"/>
      <c r="E369" s="727"/>
      <c r="F369" s="727"/>
      <c r="G369" s="727"/>
      <c r="H369" s="481" t="s">
        <v>416</v>
      </c>
      <c r="I369" s="925" t="str">
        <f t="shared" si="23"/>
        <v/>
      </c>
      <c r="J369" s="331" t="s">
        <v>599</v>
      </c>
      <c r="K369" s="768">
        <v>0.35</v>
      </c>
      <c r="L369" s="481" t="s">
        <v>417</v>
      </c>
      <c r="M369" s="925" t="str">
        <f t="shared" si="22"/>
        <v/>
      </c>
      <c r="N369" s="331" t="s">
        <v>599</v>
      </c>
      <c r="O369" s="853"/>
      <c r="P369" s="1338">
        <f t="shared" si="24"/>
        <v>0</v>
      </c>
    </row>
    <row r="370" spans="1:16" s="328" customFormat="1" ht="29.25" customHeight="1" thickBot="1">
      <c r="A370" s="308"/>
      <c r="B370" s="1661"/>
      <c r="C370" s="332" t="s">
        <v>606</v>
      </c>
      <c r="D370" s="728"/>
      <c r="E370" s="728"/>
      <c r="F370" s="728"/>
      <c r="G370" s="728"/>
      <c r="H370" s="482" t="s">
        <v>418</v>
      </c>
      <c r="I370" s="924" t="str">
        <f t="shared" si="23"/>
        <v/>
      </c>
      <c r="J370" s="332" t="s">
        <v>599</v>
      </c>
      <c r="K370" s="769">
        <v>0.2</v>
      </c>
      <c r="L370" s="482" t="s">
        <v>419</v>
      </c>
      <c r="M370" s="924" t="str">
        <f t="shared" si="22"/>
        <v/>
      </c>
      <c r="N370" s="332" t="s">
        <v>599</v>
      </c>
      <c r="O370" s="853"/>
      <c r="P370" s="1338">
        <f t="shared" si="24"/>
        <v>0</v>
      </c>
    </row>
    <row r="371" spans="1:16" s="328" customFormat="1" ht="29.25" customHeight="1">
      <c r="A371" s="308"/>
      <c r="B371" s="1659" t="s">
        <v>1754</v>
      </c>
      <c r="C371" s="367" t="s">
        <v>598</v>
      </c>
      <c r="D371" s="726"/>
      <c r="E371" s="726"/>
      <c r="F371" s="726"/>
      <c r="G371" s="726"/>
      <c r="H371" s="480" t="s">
        <v>420</v>
      </c>
      <c r="I371" s="926" t="str">
        <f t="shared" si="23"/>
        <v/>
      </c>
      <c r="J371" s="333" t="s">
        <v>599</v>
      </c>
      <c r="K371" s="767">
        <v>1.75</v>
      </c>
      <c r="L371" s="480" t="s">
        <v>421</v>
      </c>
      <c r="M371" s="926" t="str">
        <f t="shared" si="22"/>
        <v/>
      </c>
      <c r="N371" s="333" t="s">
        <v>599</v>
      </c>
      <c r="O371" s="853"/>
      <c r="P371" s="1338">
        <f t="shared" si="24"/>
        <v>0</v>
      </c>
    </row>
    <row r="372" spans="1:16" s="328" customFormat="1" ht="29.25" customHeight="1">
      <c r="A372" s="308"/>
      <c r="B372" s="1660"/>
      <c r="C372" s="368" t="s">
        <v>600</v>
      </c>
      <c r="D372" s="727"/>
      <c r="E372" s="727"/>
      <c r="F372" s="727"/>
      <c r="G372" s="727"/>
      <c r="H372" s="481" t="s">
        <v>422</v>
      </c>
      <c r="I372" s="925" t="str">
        <f t="shared" si="23"/>
        <v/>
      </c>
      <c r="J372" s="331" t="s">
        <v>599</v>
      </c>
      <c r="K372" s="768">
        <v>1.45</v>
      </c>
      <c r="L372" s="481" t="s">
        <v>423</v>
      </c>
      <c r="M372" s="925" t="str">
        <f t="shared" si="22"/>
        <v/>
      </c>
      <c r="N372" s="331" t="s">
        <v>599</v>
      </c>
      <c r="O372" s="853"/>
      <c r="P372" s="1338">
        <f t="shared" si="24"/>
        <v>0</v>
      </c>
    </row>
    <row r="373" spans="1:16" s="328" customFormat="1" ht="29.25" customHeight="1">
      <c r="A373" s="308"/>
      <c r="B373" s="1660"/>
      <c r="C373" s="368" t="s">
        <v>620</v>
      </c>
      <c r="D373" s="727"/>
      <c r="E373" s="727"/>
      <c r="F373" s="727"/>
      <c r="G373" s="727"/>
      <c r="H373" s="481" t="s">
        <v>424</v>
      </c>
      <c r="I373" s="925" t="str">
        <f t="shared" si="23"/>
        <v/>
      </c>
      <c r="J373" s="331" t="s">
        <v>599</v>
      </c>
      <c r="K373" s="768">
        <v>1.25</v>
      </c>
      <c r="L373" s="481" t="s">
        <v>425</v>
      </c>
      <c r="M373" s="925" t="str">
        <f t="shared" si="22"/>
        <v/>
      </c>
      <c r="N373" s="331" t="s">
        <v>599</v>
      </c>
      <c r="O373" s="853"/>
      <c r="P373" s="1338">
        <f t="shared" si="24"/>
        <v>0</v>
      </c>
    </row>
    <row r="374" spans="1:16" s="328" customFormat="1" ht="29.25" customHeight="1">
      <c r="A374" s="308"/>
      <c r="B374" s="1660"/>
      <c r="C374" s="368" t="s">
        <v>621</v>
      </c>
      <c r="D374" s="727"/>
      <c r="E374" s="727"/>
      <c r="F374" s="727"/>
      <c r="G374" s="727"/>
      <c r="H374" s="481" t="s">
        <v>426</v>
      </c>
      <c r="I374" s="925" t="str">
        <f t="shared" si="23"/>
        <v/>
      </c>
      <c r="J374" s="331" t="s">
        <v>599</v>
      </c>
      <c r="K374" s="768">
        <v>0.75</v>
      </c>
      <c r="L374" s="481" t="s">
        <v>427</v>
      </c>
      <c r="M374" s="925" t="str">
        <f t="shared" si="22"/>
        <v/>
      </c>
      <c r="N374" s="331" t="s">
        <v>599</v>
      </c>
      <c r="O374" s="853"/>
      <c r="P374" s="1338">
        <f t="shared" si="24"/>
        <v>0</v>
      </c>
    </row>
    <row r="375" spans="1:16" s="328" customFormat="1" ht="29.25" customHeight="1">
      <c r="A375" s="308"/>
      <c r="B375" s="1660"/>
      <c r="C375" s="368" t="s">
        <v>605</v>
      </c>
      <c r="D375" s="727"/>
      <c r="E375" s="727"/>
      <c r="F375" s="727"/>
      <c r="G375" s="727"/>
      <c r="H375" s="481" t="s">
        <v>428</v>
      </c>
      <c r="I375" s="925" t="str">
        <f t="shared" si="23"/>
        <v/>
      </c>
      <c r="J375" s="331" t="s">
        <v>599</v>
      </c>
      <c r="K375" s="768">
        <v>0.2</v>
      </c>
      <c r="L375" s="481" t="s">
        <v>429</v>
      </c>
      <c r="M375" s="925" t="str">
        <f t="shared" si="22"/>
        <v/>
      </c>
      <c r="N375" s="331" t="s">
        <v>599</v>
      </c>
      <c r="O375" s="853"/>
      <c r="P375" s="1338">
        <f t="shared" si="24"/>
        <v>0</v>
      </c>
    </row>
    <row r="376" spans="1:16" s="328" customFormat="1" ht="29.25" customHeight="1" thickBot="1">
      <c r="A376" s="308"/>
      <c r="B376" s="1660"/>
      <c r="C376" s="539" t="s">
        <v>606</v>
      </c>
      <c r="D376" s="729"/>
      <c r="E376" s="729"/>
      <c r="F376" s="729"/>
      <c r="G376" s="729"/>
      <c r="H376" s="540" t="s">
        <v>430</v>
      </c>
      <c r="I376" s="541" t="str">
        <f t="shared" si="23"/>
        <v/>
      </c>
      <c r="J376" s="542" t="s">
        <v>599</v>
      </c>
      <c r="K376" s="770">
        <v>0.15</v>
      </c>
      <c r="L376" s="540" t="s">
        <v>431</v>
      </c>
      <c r="M376" s="541" t="str">
        <f t="shared" si="22"/>
        <v/>
      </c>
      <c r="N376" s="542" t="s">
        <v>599</v>
      </c>
      <c r="O376" s="853"/>
      <c r="P376" s="1338">
        <f t="shared" si="24"/>
        <v>0</v>
      </c>
    </row>
    <row r="377" spans="1:16" s="328" customFormat="1" ht="29.25" customHeight="1">
      <c r="A377" s="308"/>
      <c r="B377" s="1662" t="s">
        <v>1759</v>
      </c>
      <c r="C377" s="760" t="s">
        <v>1800</v>
      </c>
      <c r="D377" s="726"/>
      <c r="E377" s="726"/>
      <c r="F377" s="726"/>
      <c r="G377" s="726"/>
      <c r="H377" s="480" t="s">
        <v>432</v>
      </c>
      <c r="I377" s="926" t="str">
        <f t="shared" si="23"/>
        <v/>
      </c>
      <c r="J377" s="333" t="s">
        <v>599</v>
      </c>
      <c r="K377" s="767">
        <v>1</v>
      </c>
      <c r="L377" s="480" t="s">
        <v>433</v>
      </c>
      <c r="M377" s="926" t="str">
        <f t="shared" si="22"/>
        <v/>
      </c>
      <c r="N377" s="333" t="s">
        <v>599</v>
      </c>
      <c r="O377" s="853"/>
      <c r="P377" s="1338">
        <f t="shared" si="24"/>
        <v>0</v>
      </c>
    </row>
    <row r="378" spans="1:16" s="328" customFormat="1" ht="29.25" customHeight="1" thickBot="1">
      <c r="A378" s="308"/>
      <c r="B378" s="1663"/>
      <c r="C378" s="870" t="s">
        <v>579</v>
      </c>
      <c r="D378" s="730"/>
      <c r="E378" s="730"/>
      <c r="F378" s="730"/>
      <c r="G378" s="730"/>
      <c r="H378" s="543" t="s">
        <v>434</v>
      </c>
      <c r="I378" s="538" t="str">
        <f t="shared" si="23"/>
        <v/>
      </c>
      <c r="J378" s="544" t="s">
        <v>599</v>
      </c>
      <c r="K378" s="771">
        <v>1</v>
      </c>
      <c r="L378" s="543" t="s">
        <v>435</v>
      </c>
      <c r="M378" s="538" t="str">
        <f t="shared" si="22"/>
        <v/>
      </c>
      <c r="N378" s="544" t="s">
        <v>599</v>
      </c>
      <c r="O378" s="853"/>
      <c r="P378" s="1338">
        <f t="shared" si="24"/>
        <v>0</v>
      </c>
    </row>
    <row r="379" spans="1:16" s="328" customFormat="1" ht="29.25" customHeight="1">
      <c r="A379" s="308"/>
      <c r="B379" s="1664" t="s">
        <v>1758</v>
      </c>
      <c r="C379" s="760" t="s">
        <v>1800</v>
      </c>
      <c r="D379" s="726"/>
      <c r="E379" s="726"/>
      <c r="F379" s="726"/>
      <c r="G379" s="726"/>
      <c r="H379" s="480" t="s">
        <v>436</v>
      </c>
      <c r="I379" s="926" t="str">
        <f t="shared" si="23"/>
        <v/>
      </c>
      <c r="J379" s="333" t="s">
        <v>599</v>
      </c>
      <c r="K379" s="767">
        <v>0.2</v>
      </c>
      <c r="L379" s="480" t="s">
        <v>437</v>
      </c>
      <c r="M379" s="926" t="str">
        <f t="shared" si="22"/>
        <v/>
      </c>
      <c r="N379" s="333" t="s">
        <v>599</v>
      </c>
      <c r="O379" s="853"/>
      <c r="P379" s="1338">
        <f t="shared" si="24"/>
        <v>0</v>
      </c>
    </row>
    <row r="380" spans="1:16" s="328" customFormat="1" ht="29.25" customHeight="1" thickBot="1">
      <c r="A380" s="308"/>
      <c r="B380" s="1665"/>
      <c r="C380" s="870" t="s">
        <v>579</v>
      </c>
      <c r="D380" s="730"/>
      <c r="E380" s="730"/>
      <c r="F380" s="730"/>
      <c r="G380" s="730"/>
      <c r="H380" s="543" t="s">
        <v>438</v>
      </c>
      <c r="I380" s="538" t="str">
        <f t="shared" si="23"/>
        <v/>
      </c>
      <c r="J380" s="544" t="s">
        <v>599</v>
      </c>
      <c r="K380" s="771">
        <v>0.2</v>
      </c>
      <c r="L380" s="543" t="s">
        <v>439</v>
      </c>
      <c r="M380" s="538" t="str">
        <f t="shared" si="22"/>
        <v/>
      </c>
      <c r="N380" s="544" t="s">
        <v>599</v>
      </c>
      <c r="O380" s="853"/>
      <c r="P380" s="1338">
        <f t="shared" si="24"/>
        <v>0</v>
      </c>
    </row>
    <row r="381" spans="1:16" s="328" customFormat="1" ht="29.25" customHeight="1">
      <c r="A381" s="308"/>
      <c r="B381" s="1649" t="s">
        <v>1756</v>
      </c>
      <c r="C381" s="760" t="s">
        <v>1800</v>
      </c>
      <c r="D381" s="726"/>
      <c r="E381" s="726"/>
      <c r="F381" s="726"/>
      <c r="G381" s="726"/>
      <c r="H381" s="480" t="s">
        <v>440</v>
      </c>
      <c r="I381" s="926" t="str">
        <f t="shared" si="23"/>
        <v/>
      </c>
      <c r="J381" s="333" t="s">
        <v>599</v>
      </c>
      <c r="K381" s="767">
        <v>1</v>
      </c>
      <c r="L381" s="480" t="s">
        <v>441</v>
      </c>
      <c r="M381" s="926" t="str">
        <f t="shared" si="22"/>
        <v/>
      </c>
      <c r="N381" s="333" t="s">
        <v>599</v>
      </c>
      <c r="O381" s="853"/>
      <c r="P381" s="1338">
        <f t="shared" si="24"/>
        <v>0</v>
      </c>
    </row>
    <row r="382" spans="1:16" s="328" customFormat="1" ht="29.25" customHeight="1" thickBot="1">
      <c r="A382" s="308"/>
      <c r="B382" s="1650"/>
      <c r="C382" s="870" t="s">
        <v>579</v>
      </c>
      <c r="D382" s="730"/>
      <c r="E382" s="730"/>
      <c r="F382" s="730"/>
      <c r="G382" s="730"/>
      <c r="H382" s="543" t="s">
        <v>442</v>
      </c>
      <c r="I382" s="538" t="str">
        <f t="shared" si="23"/>
        <v/>
      </c>
      <c r="J382" s="544" t="s">
        <v>599</v>
      </c>
      <c r="K382" s="771">
        <v>1</v>
      </c>
      <c r="L382" s="543" t="s">
        <v>443</v>
      </c>
      <c r="M382" s="538" t="str">
        <f t="shared" si="22"/>
        <v/>
      </c>
      <c r="N382" s="544" t="s">
        <v>599</v>
      </c>
      <c r="O382" s="853"/>
      <c r="P382" s="1338">
        <f t="shared" si="24"/>
        <v>0</v>
      </c>
    </row>
    <row r="383" spans="1:16" s="328" customFormat="1" ht="29.25" customHeight="1">
      <c r="A383" s="308"/>
      <c r="B383" s="1649" t="s">
        <v>1757</v>
      </c>
      <c r="C383" s="760" t="s">
        <v>1800</v>
      </c>
      <c r="D383" s="731"/>
      <c r="E383" s="731"/>
      <c r="F383" s="731"/>
      <c r="G383" s="731"/>
      <c r="H383" s="510" t="s">
        <v>444</v>
      </c>
      <c r="I383" s="926" t="str">
        <f t="shared" si="23"/>
        <v/>
      </c>
      <c r="J383" s="330" t="s">
        <v>599</v>
      </c>
      <c r="K383" s="772">
        <v>0.2</v>
      </c>
      <c r="L383" s="510" t="s">
        <v>445</v>
      </c>
      <c r="M383" s="926" t="str">
        <f t="shared" si="22"/>
        <v/>
      </c>
      <c r="N383" s="333" t="s">
        <v>599</v>
      </c>
      <c r="O383" s="853"/>
      <c r="P383" s="1338">
        <f t="shared" si="24"/>
        <v>0</v>
      </c>
    </row>
    <row r="384" spans="1:16" s="328" customFormat="1" ht="29.25" customHeight="1" thickBot="1">
      <c r="A384" s="308"/>
      <c r="B384" s="1650"/>
      <c r="C384" s="870" t="s">
        <v>579</v>
      </c>
      <c r="D384" s="728"/>
      <c r="E384" s="728"/>
      <c r="F384" s="728"/>
      <c r="G384" s="728"/>
      <c r="H384" s="482" t="s">
        <v>446</v>
      </c>
      <c r="I384" s="538" t="str">
        <f t="shared" si="23"/>
        <v/>
      </c>
      <c r="J384" s="332" t="s">
        <v>599</v>
      </c>
      <c r="K384" s="769">
        <v>0.2</v>
      </c>
      <c r="L384" s="482" t="s">
        <v>447</v>
      </c>
      <c r="M384" s="538" t="str">
        <f t="shared" si="22"/>
        <v/>
      </c>
      <c r="N384" s="544" t="s">
        <v>599</v>
      </c>
      <c r="O384" s="853"/>
      <c r="P384" s="1338">
        <f t="shared" si="24"/>
        <v>0</v>
      </c>
    </row>
    <row r="385" spans="1:16" s="328" customFormat="1" ht="29.25" customHeight="1" thickBot="1">
      <c r="A385" s="308"/>
      <c r="B385" s="1651" t="s">
        <v>1760</v>
      </c>
      <c r="C385" s="1652"/>
      <c r="D385" s="732"/>
      <c r="E385" s="732"/>
      <c r="F385" s="732"/>
      <c r="G385" s="732"/>
      <c r="H385" s="567" t="s">
        <v>448</v>
      </c>
      <c r="I385" s="568" t="str">
        <f t="shared" si="23"/>
        <v/>
      </c>
      <c r="J385" s="569" t="s">
        <v>599</v>
      </c>
      <c r="K385" s="773">
        <v>0.2</v>
      </c>
      <c r="L385" s="567" t="s">
        <v>449</v>
      </c>
      <c r="M385" s="568" t="str">
        <f t="shared" si="22"/>
        <v/>
      </c>
      <c r="N385" s="569" t="s">
        <v>599</v>
      </c>
      <c r="O385" s="853"/>
      <c r="P385" s="1338">
        <f t="shared" si="24"/>
        <v>0</v>
      </c>
    </row>
    <row r="386" spans="1:16" s="328" customFormat="1" ht="29.25" customHeight="1" thickBot="1">
      <c r="A386" s="308"/>
      <c r="B386" s="1461" t="s">
        <v>1665</v>
      </c>
      <c r="C386" s="1653"/>
      <c r="D386" s="733"/>
      <c r="E386" s="733"/>
      <c r="F386" s="733"/>
      <c r="G386" s="733"/>
      <c r="H386" s="483" t="s">
        <v>450</v>
      </c>
      <c r="I386" s="928" t="str">
        <f t="shared" si="23"/>
        <v/>
      </c>
      <c r="J386" s="922" t="s">
        <v>599</v>
      </c>
      <c r="K386" s="774">
        <v>1</v>
      </c>
      <c r="L386" s="483" t="s">
        <v>1572</v>
      </c>
      <c r="M386" s="928" t="str">
        <f t="shared" si="22"/>
        <v/>
      </c>
      <c r="N386" s="922" t="s">
        <v>599</v>
      </c>
      <c r="O386" s="853"/>
      <c r="P386" s="1338">
        <f t="shared" si="24"/>
        <v>0</v>
      </c>
    </row>
    <row r="387" spans="1:16" s="337" customFormat="1" ht="29.25" customHeight="1" thickBot="1">
      <c r="A387" s="334"/>
      <c r="B387" s="1654" t="s">
        <v>233</v>
      </c>
      <c r="C387" s="1655"/>
      <c r="D387" s="227" t="str">
        <f>IF($D360="","",SUM(D363:D386))</f>
        <v/>
      </c>
      <c r="E387" s="227" t="str">
        <f t="shared" ref="E387:G387" si="25">IF($D360="","",SUM(E363:E386))</f>
        <v/>
      </c>
      <c r="F387" s="227" t="str">
        <f t="shared" si="25"/>
        <v/>
      </c>
      <c r="G387" s="227" t="str">
        <f t="shared" si="25"/>
        <v/>
      </c>
      <c r="H387" s="483" t="s">
        <v>1567</v>
      </c>
      <c r="I387" s="927" t="str">
        <f>IF($D360="","",SUM(I363:I386))</f>
        <v/>
      </c>
      <c r="J387" s="923" t="s">
        <v>599</v>
      </c>
      <c r="K387" s="335"/>
      <c r="L387" s="483" t="s">
        <v>1568</v>
      </c>
      <c r="M387" s="927" t="str">
        <f>IF($D360="","",SUM(M363:M386))</f>
        <v/>
      </c>
      <c r="N387" s="923" t="s">
        <v>599</v>
      </c>
      <c r="O387" s="854"/>
      <c r="P387" s="1339"/>
    </row>
    <row r="388" spans="1:16" s="341" customFormat="1" ht="4.5" customHeight="1" thickBot="1">
      <c r="A388" s="338"/>
      <c r="B388" s="339"/>
      <c r="C388" s="339"/>
      <c r="D388" s="339"/>
      <c r="E388" s="339"/>
      <c r="F388" s="339"/>
      <c r="G388" s="339"/>
      <c r="H388" s="511"/>
      <c r="I388" s="339"/>
      <c r="J388" s="339"/>
      <c r="K388" s="339"/>
      <c r="L388" s="527"/>
      <c r="M388" s="339"/>
      <c r="N388" s="339"/>
      <c r="O388" s="855"/>
      <c r="P388" s="422"/>
    </row>
    <row r="389" spans="1:16" s="152" customFormat="1" ht="20.25" customHeight="1" thickTop="1" thickBot="1">
      <c r="A389" s="370" t="s">
        <v>1751</v>
      </c>
      <c r="B389" s="342"/>
      <c r="C389" s="342"/>
      <c r="D389" s="342"/>
      <c r="E389" s="342"/>
      <c r="F389" s="342"/>
      <c r="G389" s="342"/>
      <c r="H389" s="1621" t="str">
        <f>IF(AND(SUM(D363:G386)&gt;0,D360=""),"W części GR.2 wpisz nazwę miejscowości.","")</f>
        <v/>
      </c>
      <c r="I389" s="1621"/>
      <c r="J389" s="1621"/>
      <c r="K389" s="1621"/>
      <c r="L389" s="1621"/>
      <c r="M389" s="1621"/>
      <c r="N389" s="1621"/>
      <c r="O389" s="856"/>
      <c r="P389" s="1340"/>
    </row>
    <row r="390" spans="1:16" s="348" customFormat="1" ht="30" customHeight="1">
      <c r="A390" s="346"/>
      <c r="B390" s="408" t="s">
        <v>1768</v>
      </c>
      <c r="C390" s="347"/>
      <c r="D390" s="347"/>
      <c r="E390" s="347"/>
      <c r="F390" s="347"/>
      <c r="G390" s="347"/>
      <c r="H390" s="512"/>
      <c r="I390" s="398" t="s">
        <v>1801</v>
      </c>
      <c r="J390" s="485" t="s">
        <v>1709</v>
      </c>
      <c r="K390" s="1642" t="str">
        <f>IF(D360="","",IF(N360=1,M387,IF(N360=2,I387,"")))</f>
        <v/>
      </c>
      <c r="L390" s="1642"/>
      <c r="M390" s="1642"/>
      <c r="N390" s="423" t="s">
        <v>599</v>
      </c>
      <c r="O390" s="857"/>
      <c r="P390" s="1341"/>
    </row>
    <row r="391" spans="1:16" s="348" customFormat="1" ht="30" customHeight="1">
      <c r="A391" s="346"/>
      <c r="B391" s="409" t="s">
        <v>1798</v>
      </c>
      <c r="C391" s="349"/>
      <c r="D391" s="349"/>
      <c r="E391" s="1643" t="s">
        <v>2155</v>
      </c>
      <c r="F391" s="1644"/>
      <c r="G391" s="1644"/>
      <c r="H391" s="1644"/>
      <c r="I391" s="1645"/>
      <c r="J391" s="486" t="s">
        <v>1569</v>
      </c>
      <c r="K391" s="1646" t="str">
        <f>IF(D360="","",IF(N360=1,SUM(M369:M370,M375:M376,M377,M379,M381,M383),SUM(I369:I370,I375:I376,I377,I379,I381,I383)))</f>
        <v/>
      </c>
      <c r="L391" s="1646"/>
      <c r="M391" s="1646"/>
      <c r="N391" s="424" t="s">
        <v>599</v>
      </c>
      <c r="O391" s="857"/>
      <c r="P391" s="1341"/>
    </row>
    <row r="392" spans="1:16" s="348" customFormat="1" ht="30" customHeight="1" thickBot="1">
      <c r="A392" s="346"/>
      <c r="B392" s="410" t="s">
        <v>1772</v>
      </c>
      <c r="C392" s="351"/>
      <c r="D392" s="351"/>
      <c r="E392" s="351"/>
      <c r="F392" s="351"/>
      <c r="G392" s="351"/>
      <c r="H392" s="513"/>
      <c r="I392" s="400" t="s">
        <v>1802</v>
      </c>
      <c r="J392" s="533" t="s">
        <v>1570</v>
      </c>
      <c r="K392" s="1647" t="str">
        <f>IF(D360="","",IF(N360=1,SUM(M385),SUM(I385)))</f>
        <v/>
      </c>
      <c r="L392" s="1647"/>
      <c r="M392" s="1647"/>
      <c r="N392" s="425" t="s">
        <v>599</v>
      </c>
      <c r="O392" s="857"/>
      <c r="P392" s="1341"/>
    </row>
    <row r="393" spans="1:16" s="348" customFormat="1" ht="30" customHeight="1" thickBot="1">
      <c r="A393" s="346"/>
      <c r="B393" s="411" t="s">
        <v>1773</v>
      </c>
      <c r="C393" s="380"/>
      <c r="D393" s="380"/>
      <c r="E393" s="380"/>
      <c r="F393" s="380"/>
      <c r="G393" s="380"/>
      <c r="H393" s="514"/>
      <c r="I393" s="401" t="s">
        <v>1804</v>
      </c>
      <c r="J393" s="534" t="s">
        <v>1571</v>
      </c>
      <c r="K393" s="1648" t="str">
        <f>IF(D360="","",SUM(K390,-K391,-K392))</f>
        <v/>
      </c>
      <c r="L393" s="1648"/>
      <c r="M393" s="1648"/>
      <c r="N393" s="426" t="s">
        <v>599</v>
      </c>
      <c r="O393" s="857"/>
      <c r="P393" s="1341"/>
    </row>
    <row r="394" spans="1:16" s="348" customFormat="1" ht="30" customHeight="1" thickBot="1">
      <c r="A394" s="346"/>
      <c r="B394" s="417" t="s">
        <v>1262</v>
      </c>
      <c r="C394" s="418"/>
      <c r="D394" s="418"/>
      <c r="E394" s="418"/>
      <c r="F394" s="418"/>
      <c r="G394" s="418"/>
      <c r="H394" s="515"/>
      <c r="I394" s="402"/>
      <c r="J394" s="487" t="s">
        <v>1710</v>
      </c>
      <c r="K394" s="1633">
        <f>Info!$J$2*2.5*GR!$N$16</f>
        <v>0</v>
      </c>
      <c r="L394" s="1634"/>
      <c r="M394" s="1634"/>
      <c r="N394" s="427" t="s">
        <v>1144</v>
      </c>
      <c r="O394" s="857"/>
      <c r="P394" s="1341"/>
    </row>
    <row r="395" spans="1:16" s="348" customFormat="1" ht="30" customHeight="1" thickBot="1">
      <c r="A395" s="346"/>
      <c r="B395" s="417" t="s">
        <v>1873</v>
      </c>
      <c r="C395" s="418"/>
      <c r="D395" s="418"/>
      <c r="E395" s="418"/>
      <c r="F395" s="418"/>
      <c r="G395" s="418"/>
      <c r="H395" s="515"/>
      <c r="I395" s="402" t="s">
        <v>1805</v>
      </c>
      <c r="J395" s="487" t="s">
        <v>1711</v>
      </c>
      <c r="K395" s="1635" t="str">
        <f>IF(D360="","",ROUND(K393*K394,2))</f>
        <v/>
      </c>
      <c r="L395" s="1635"/>
      <c r="M395" s="1635"/>
      <c r="N395" s="427" t="s">
        <v>1144</v>
      </c>
      <c r="O395" s="857"/>
      <c r="P395" s="1341"/>
    </row>
    <row r="396" spans="1:16" s="348" customFormat="1" ht="30" customHeight="1" thickBot="1">
      <c r="A396" s="346"/>
      <c r="B396" s="413" t="s">
        <v>2264</v>
      </c>
      <c r="C396" s="414"/>
      <c r="D396" s="414"/>
      <c r="E396" s="414"/>
      <c r="F396" s="414"/>
      <c r="G396" s="414"/>
      <c r="H396" s="516"/>
      <c r="I396" s="416"/>
      <c r="J396" s="488" t="s">
        <v>1712</v>
      </c>
      <c r="K396" s="1636"/>
      <c r="L396" s="1637"/>
      <c r="M396" s="1637"/>
      <c r="N396" s="428" t="s">
        <v>1144</v>
      </c>
      <c r="O396" s="857"/>
      <c r="P396" s="1338">
        <f>IF(K396="",0,1)</f>
        <v>0</v>
      </c>
    </row>
    <row r="397" spans="1:16" s="348" customFormat="1" ht="30" customHeight="1" thickBot="1">
      <c r="A397" s="346"/>
      <c r="B397" s="412" t="s">
        <v>1769</v>
      </c>
      <c r="C397" s="393"/>
      <c r="D397" s="393"/>
      <c r="E397" s="393"/>
      <c r="F397" s="393"/>
      <c r="G397" s="393"/>
      <c r="H397" s="517"/>
      <c r="I397" s="402" t="s">
        <v>1874</v>
      </c>
      <c r="J397" s="487" t="s">
        <v>1803</v>
      </c>
      <c r="K397" s="1638" t="str">
        <f>IF(D360="","",IF(SUM(K395,-K396)&lt;0,"BŁĄD !!!",ROUND(K395-K396,2)))</f>
        <v/>
      </c>
      <c r="L397" s="1638"/>
      <c r="M397" s="1638"/>
      <c r="N397" s="429" t="s">
        <v>1144</v>
      </c>
      <c r="O397" s="857"/>
      <c r="P397" s="1341"/>
    </row>
    <row r="398" spans="1:16" s="348" customFormat="1" ht="4.5" customHeight="1" thickBot="1">
      <c r="A398" s="403"/>
      <c r="B398" s="404"/>
      <c r="C398" s="404"/>
      <c r="D398" s="404"/>
      <c r="E398" s="404"/>
      <c r="F398" s="404"/>
      <c r="G398" s="404"/>
      <c r="H398" s="518"/>
      <c r="I398" s="404"/>
      <c r="J398" s="404"/>
      <c r="K398" s="404"/>
      <c r="L398" s="528"/>
      <c r="M398" s="404"/>
      <c r="N398" s="404"/>
      <c r="O398" s="858"/>
      <c r="P398" s="1341"/>
    </row>
    <row r="399" spans="1:16" s="357" customFormat="1" ht="20.25" customHeight="1" thickTop="1" thickBot="1">
      <c r="A399" s="371" t="s">
        <v>1747</v>
      </c>
      <c r="B399" s="352"/>
      <c r="C399" s="352"/>
      <c r="D399" s="352"/>
      <c r="E399" s="352"/>
      <c r="F399" s="352"/>
      <c r="G399" s="352"/>
      <c r="H399" s="519"/>
      <c r="I399" s="352"/>
      <c r="J399" s="354"/>
      <c r="K399" s="352"/>
      <c r="L399" s="529"/>
      <c r="M399" s="352"/>
      <c r="N399" s="354"/>
      <c r="O399" s="859"/>
      <c r="P399" s="1340"/>
    </row>
    <row r="400" spans="1:16" s="363" customFormat="1" ht="23.25" customHeight="1">
      <c r="A400" s="358"/>
      <c r="B400" s="756" t="s">
        <v>1806</v>
      </c>
      <c r="C400" s="359"/>
      <c r="D400" s="359"/>
      <c r="E400" s="359"/>
      <c r="F400" s="749"/>
      <c r="G400" s="749"/>
      <c r="H400" s="749"/>
      <c r="I400" s="361"/>
      <c r="J400" s="1639" t="s">
        <v>1807</v>
      </c>
      <c r="K400" s="1640"/>
      <c r="L400" s="1640"/>
      <c r="M400" s="1640"/>
      <c r="N400" s="1641"/>
      <c r="O400" s="860"/>
      <c r="P400" s="1342"/>
    </row>
    <row r="401" spans="1:16" s="363" customFormat="1" ht="27.75" customHeight="1">
      <c r="A401" s="358"/>
      <c r="B401" s="1630"/>
      <c r="C401" s="1631"/>
      <c r="D401" s="1631"/>
      <c r="E401" s="1631"/>
      <c r="F401" s="1631"/>
      <c r="G401" s="1631"/>
      <c r="H401" s="1631"/>
      <c r="I401" s="1632"/>
      <c r="J401" s="1630"/>
      <c r="K401" s="1631"/>
      <c r="L401" s="1631"/>
      <c r="M401" s="1631"/>
      <c r="N401" s="1632"/>
      <c r="O401" s="860"/>
      <c r="P401" s="1338">
        <f>IF(B401&amp;J401="",0,1)</f>
        <v>0</v>
      </c>
    </row>
    <row r="402" spans="1:16" s="363" customFormat="1" ht="27.75" customHeight="1">
      <c r="A402" s="358"/>
      <c r="B402" s="1624"/>
      <c r="C402" s="1625"/>
      <c r="D402" s="1625"/>
      <c r="E402" s="1625"/>
      <c r="F402" s="1625"/>
      <c r="G402" s="1625"/>
      <c r="H402" s="1625"/>
      <c r="I402" s="1626"/>
      <c r="J402" s="1624"/>
      <c r="K402" s="1625"/>
      <c r="L402" s="1625"/>
      <c r="M402" s="1625"/>
      <c r="N402" s="1626"/>
      <c r="O402" s="860"/>
      <c r="P402" s="1338">
        <f t="shared" ref="P402:P421" si="26">IF(B402&amp;J402="",0,1)</f>
        <v>0</v>
      </c>
    </row>
    <row r="403" spans="1:16" s="363" customFormat="1" ht="27.75" customHeight="1">
      <c r="A403" s="358"/>
      <c r="B403" s="1624"/>
      <c r="C403" s="1625"/>
      <c r="D403" s="1625"/>
      <c r="E403" s="1625"/>
      <c r="F403" s="1625"/>
      <c r="G403" s="1625"/>
      <c r="H403" s="1625"/>
      <c r="I403" s="1626"/>
      <c r="J403" s="1624"/>
      <c r="K403" s="1625"/>
      <c r="L403" s="1625"/>
      <c r="M403" s="1625"/>
      <c r="N403" s="1626"/>
      <c r="O403" s="860"/>
      <c r="P403" s="1338">
        <f t="shared" si="26"/>
        <v>0</v>
      </c>
    </row>
    <row r="404" spans="1:16" s="363" customFormat="1" ht="27.75" customHeight="1">
      <c r="A404" s="358"/>
      <c r="B404" s="1624"/>
      <c r="C404" s="1625"/>
      <c r="D404" s="1625"/>
      <c r="E404" s="1625"/>
      <c r="F404" s="1625"/>
      <c r="G404" s="1625"/>
      <c r="H404" s="1625"/>
      <c r="I404" s="1626"/>
      <c r="J404" s="1624"/>
      <c r="K404" s="1625"/>
      <c r="L404" s="1625"/>
      <c r="M404" s="1625"/>
      <c r="N404" s="1626"/>
      <c r="O404" s="860"/>
      <c r="P404" s="1338">
        <f t="shared" si="26"/>
        <v>0</v>
      </c>
    </row>
    <row r="405" spans="1:16" s="363" customFormat="1" ht="27.75" customHeight="1">
      <c r="A405" s="358"/>
      <c r="B405" s="1624"/>
      <c r="C405" s="1625"/>
      <c r="D405" s="1625"/>
      <c r="E405" s="1625"/>
      <c r="F405" s="1625"/>
      <c r="G405" s="1625"/>
      <c r="H405" s="1625"/>
      <c r="I405" s="1626"/>
      <c r="J405" s="1624"/>
      <c r="K405" s="1625"/>
      <c r="L405" s="1625"/>
      <c r="M405" s="1625"/>
      <c r="N405" s="1626"/>
      <c r="O405" s="860"/>
      <c r="P405" s="1338">
        <f t="shared" si="26"/>
        <v>0</v>
      </c>
    </row>
    <row r="406" spans="1:16" s="363" customFormat="1" ht="27.75" customHeight="1">
      <c r="A406" s="358"/>
      <c r="B406" s="1624"/>
      <c r="C406" s="1625"/>
      <c r="D406" s="1625"/>
      <c r="E406" s="1625"/>
      <c r="F406" s="1625"/>
      <c r="G406" s="1625"/>
      <c r="H406" s="1625"/>
      <c r="I406" s="1626"/>
      <c r="J406" s="1624"/>
      <c r="K406" s="1625"/>
      <c r="L406" s="1625"/>
      <c r="M406" s="1625"/>
      <c r="N406" s="1626"/>
      <c r="O406" s="860"/>
      <c r="P406" s="1338">
        <f t="shared" si="26"/>
        <v>0</v>
      </c>
    </row>
    <row r="407" spans="1:16" s="363" customFormat="1" ht="27.75" customHeight="1">
      <c r="A407" s="358"/>
      <c r="B407" s="1624"/>
      <c r="C407" s="1625"/>
      <c r="D407" s="1625"/>
      <c r="E407" s="1625"/>
      <c r="F407" s="1625"/>
      <c r="G407" s="1625"/>
      <c r="H407" s="1625"/>
      <c r="I407" s="1626"/>
      <c r="J407" s="1624"/>
      <c r="K407" s="1625"/>
      <c r="L407" s="1625"/>
      <c r="M407" s="1625"/>
      <c r="N407" s="1626"/>
      <c r="O407" s="860"/>
      <c r="P407" s="1338">
        <f t="shared" si="26"/>
        <v>0</v>
      </c>
    </row>
    <row r="408" spans="1:16" s="363" customFormat="1" ht="27.75" customHeight="1">
      <c r="A408" s="358"/>
      <c r="B408" s="1624"/>
      <c r="C408" s="1625"/>
      <c r="D408" s="1625"/>
      <c r="E408" s="1625"/>
      <c r="F408" s="1625"/>
      <c r="G408" s="1625"/>
      <c r="H408" s="1625"/>
      <c r="I408" s="1626"/>
      <c r="J408" s="1624"/>
      <c r="K408" s="1625"/>
      <c r="L408" s="1625"/>
      <c r="M408" s="1625"/>
      <c r="N408" s="1626"/>
      <c r="O408" s="860"/>
      <c r="P408" s="1338">
        <f t="shared" si="26"/>
        <v>0</v>
      </c>
    </row>
    <row r="409" spans="1:16" s="363" customFormat="1" ht="27.75" customHeight="1">
      <c r="A409" s="358"/>
      <c r="B409" s="1624"/>
      <c r="C409" s="1625"/>
      <c r="D409" s="1625"/>
      <c r="E409" s="1625"/>
      <c r="F409" s="1625"/>
      <c r="G409" s="1625"/>
      <c r="H409" s="1625"/>
      <c r="I409" s="1626"/>
      <c r="J409" s="1624"/>
      <c r="K409" s="1625"/>
      <c r="L409" s="1625"/>
      <c r="M409" s="1625"/>
      <c r="N409" s="1626"/>
      <c r="O409" s="860"/>
      <c r="P409" s="1338">
        <f t="shared" si="26"/>
        <v>0</v>
      </c>
    </row>
    <row r="410" spans="1:16" s="363" customFormat="1" ht="27.75" customHeight="1">
      <c r="A410" s="358"/>
      <c r="B410" s="1624"/>
      <c r="C410" s="1625"/>
      <c r="D410" s="1625"/>
      <c r="E410" s="1625"/>
      <c r="F410" s="1625"/>
      <c r="G410" s="1625"/>
      <c r="H410" s="1625"/>
      <c r="I410" s="1626"/>
      <c r="J410" s="1624"/>
      <c r="K410" s="1625"/>
      <c r="L410" s="1625"/>
      <c r="M410" s="1625"/>
      <c r="N410" s="1626"/>
      <c r="O410" s="860"/>
      <c r="P410" s="1338">
        <f t="shared" si="26"/>
        <v>0</v>
      </c>
    </row>
    <row r="411" spans="1:16" s="363" customFormat="1" ht="27.75" customHeight="1">
      <c r="A411" s="358"/>
      <c r="B411" s="1624"/>
      <c r="C411" s="1625"/>
      <c r="D411" s="1625"/>
      <c r="E411" s="1625"/>
      <c r="F411" s="1625"/>
      <c r="G411" s="1625"/>
      <c r="H411" s="1625"/>
      <c r="I411" s="1626"/>
      <c r="J411" s="1624"/>
      <c r="K411" s="1625"/>
      <c r="L411" s="1625"/>
      <c r="M411" s="1625"/>
      <c r="N411" s="1626"/>
      <c r="O411" s="860"/>
      <c r="P411" s="1338">
        <f t="shared" si="26"/>
        <v>0</v>
      </c>
    </row>
    <row r="412" spans="1:16" s="363" customFormat="1" ht="27.75" customHeight="1">
      <c r="A412" s="358"/>
      <c r="B412" s="1624"/>
      <c r="C412" s="1625"/>
      <c r="D412" s="1625"/>
      <c r="E412" s="1625"/>
      <c r="F412" s="1625"/>
      <c r="G412" s="1625"/>
      <c r="H412" s="1625"/>
      <c r="I412" s="1626"/>
      <c r="J412" s="1624"/>
      <c r="K412" s="1625"/>
      <c r="L412" s="1625"/>
      <c r="M412" s="1625"/>
      <c r="N412" s="1626"/>
      <c r="O412" s="860"/>
      <c r="P412" s="1338">
        <f t="shared" si="26"/>
        <v>0</v>
      </c>
    </row>
    <row r="413" spans="1:16" s="363" customFormat="1" ht="27.75" customHeight="1">
      <c r="A413" s="358"/>
      <c r="B413" s="1624"/>
      <c r="C413" s="1625"/>
      <c r="D413" s="1625"/>
      <c r="E413" s="1625"/>
      <c r="F413" s="1625"/>
      <c r="G413" s="1625"/>
      <c r="H413" s="1625"/>
      <c r="I413" s="1626"/>
      <c r="J413" s="1624"/>
      <c r="K413" s="1625"/>
      <c r="L413" s="1625"/>
      <c r="M413" s="1625"/>
      <c r="N413" s="1626"/>
      <c r="O413" s="860"/>
      <c r="P413" s="1338">
        <f t="shared" si="26"/>
        <v>0</v>
      </c>
    </row>
    <row r="414" spans="1:16" s="363" customFormat="1" ht="27.75" customHeight="1">
      <c r="A414" s="358"/>
      <c r="B414" s="1624"/>
      <c r="C414" s="1625"/>
      <c r="D414" s="1625"/>
      <c r="E414" s="1625"/>
      <c r="F414" s="1625"/>
      <c r="G414" s="1625"/>
      <c r="H414" s="1625"/>
      <c r="I414" s="1626"/>
      <c r="J414" s="1624"/>
      <c r="K414" s="1625"/>
      <c r="L414" s="1625"/>
      <c r="M414" s="1625"/>
      <c r="N414" s="1626"/>
      <c r="O414" s="860"/>
      <c r="P414" s="1338">
        <f t="shared" si="26"/>
        <v>0</v>
      </c>
    </row>
    <row r="415" spans="1:16" s="363" customFormat="1" ht="27.75" customHeight="1">
      <c r="A415" s="358"/>
      <c r="B415" s="1624"/>
      <c r="C415" s="1625"/>
      <c r="D415" s="1625"/>
      <c r="E415" s="1625"/>
      <c r="F415" s="1625"/>
      <c r="G415" s="1625"/>
      <c r="H415" s="1625"/>
      <c r="I415" s="1626"/>
      <c r="J415" s="1624"/>
      <c r="K415" s="1625"/>
      <c r="L415" s="1625"/>
      <c r="M415" s="1625"/>
      <c r="N415" s="1626"/>
      <c r="O415" s="860"/>
      <c r="P415" s="1338">
        <f t="shared" si="26"/>
        <v>0</v>
      </c>
    </row>
    <row r="416" spans="1:16" s="363" customFormat="1" ht="27.75" customHeight="1">
      <c r="A416" s="358"/>
      <c r="B416" s="1624"/>
      <c r="C416" s="1625"/>
      <c r="D416" s="1625"/>
      <c r="E416" s="1625"/>
      <c r="F416" s="1625"/>
      <c r="G416" s="1625"/>
      <c r="H416" s="1625"/>
      <c r="I416" s="1626"/>
      <c r="J416" s="1624"/>
      <c r="K416" s="1625"/>
      <c r="L416" s="1625"/>
      <c r="M416" s="1625"/>
      <c r="N416" s="1626"/>
      <c r="O416" s="860"/>
      <c r="P416" s="1338">
        <f t="shared" si="26"/>
        <v>0</v>
      </c>
    </row>
    <row r="417" spans="1:16" s="363" customFormat="1" ht="27.75" customHeight="1">
      <c r="A417" s="358"/>
      <c r="B417" s="1624"/>
      <c r="C417" s="1625"/>
      <c r="D417" s="1625"/>
      <c r="E417" s="1625"/>
      <c r="F417" s="1625"/>
      <c r="G417" s="1625"/>
      <c r="H417" s="1625"/>
      <c r="I417" s="1626"/>
      <c r="J417" s="1624"/>
      <c r="K417" s="1625"/>
      <c r="L417" s="1625"/>
      <c r="M417" s="1625"/>
      <c r="N417" s="1626"/>
      <c r="O417" s="860"/>
      <c r="P417" s="1338">
        <f t="shared" si="26"/>
        <v>0</v>
      </c>
    </row>
    <row r="418" spans="1:16" s="363" customFormat="1" ht="27.75" customHeight="1">
      <c r="A418" s="358"/>
      <c r="B418" s="1624"/>
      <c r="C418" s="1625"/>
      <c r="D418" s="1625"/>
      <c r="E418" s="1625"/>
      <c r="F418" s="1625"/>
      <c r="G418" s="1625"/>
      <c r="H418" s="1625"/>
      <c r="I418" s="1626"/>
      <c r="J418" s="1624"/>
      <c r="K418" s="1625"/>
      <c r="L418" s="1625"/>
      <c r="M418" s="1625"/>
      <c r="N418" s="1626"/>
      <c r="O418" s="860"/>
      <c r="P418" s="1338">
        <f t="shared" si="26"/>
        <v>0</v>
      </c>
    </row>
    <row r="419" spans="1:16" s="363" customFormat="1" ht="27.75" customHeight="1">
      <c r="A419" s="358"/>
      <c r="B419" s="1624"/>
      <c r="C419" s="1625"/>
      <c r="D419" s="1625"/>
      <c r="E419" s="1625"/>
      <c r="F419" s="1625"/>
      <c r="G419" s="1625"/>
      <c r="H419" s="1625"/>
      <c r="I419" s="1626"/>
      <c r="J419" s="1624"/>
      <c r="K419" s="1625"/>
      <c r="L419" s="1625"/>
      <c r="M419" s="1625"/>
      <c r="N419" s="1626"/>
      <c r="O419" s="860"/>
      <c r="P419" s="1338">
        <f t="shared" si="26"/>
        <v>0</v>
      </c>
    </row>
    <row r="420" spans="1:16" s="363" customFormat="1" ht="27.75" customHeight="1">
      <c r="A420" s="358"/>
      <c r="B420" s="1624"/>
      <c r="C420" s="1625"/>
      <c r="D420" s="1625"/>
      <c r="E420" s="1625"/>
      <c r="F420" s="1625"/>
      <c r="G420" s="1625"/>
      <c r="H420" s="1625"/>
      <c r="I420" s="1626"/>
      <c r="J420" s="1624"/>
      <c r="K420" s="1625"/>
      <c r="L420" s="1625"/>
      <c r="M420" s="1625"/>
      <c r="N420" s="1626"/>
      <c r="O420" s="860"/>
      <c r="P420" s="1338">
        <f t="shared" si="26"/>
        <v>0</v>
      </c>
    </row>
    <row r="421" spans="1:16" s="363" customFormat="1" ht="27.75" customHeight="1" thickBot="1">
      <c r="A421" s="358"/>
      <c r="B421" s="1627"/>
      <c r="C421" s="1628"/>
      <c r="D421" s="1628"/>
      <c r="E421" s="1628"/>
      <c r="F421" s="1628"/>
      <c r="G421" s="1628"/>
      <c r="H421" s="1628"/>
      <c r="I421" s="1629"/>
      <c r="J421" s="1627"/>
      <c r="K421" s="1628"/>
      <c r="L421" s="1628"/>
      <c r="M421" s="1628"/>
      <c r="N421" s="1629"/>
      <c r="O421" s="860"/>
      <c r="P421" s="1338">
        <f t="shared" si="26"/>
        <v>0</v>
      </c>
    </row>
    <row r="422" spans="1:16" s="363" customFormat="1" ht="26.25" customHeight="1" thickBot="1">
      <c r="A422" s="358"/>
      <c r="B422" s="535" t="s">
        <v>1808</v>
      </c>
      <c r="C422" s="364"/>
      <c r="D422" s="1622" t="s">
        <v>1111</v>
      </c>
      <c r="E422" s="1622"/>
      <c r="F422" s="1622"/>
      <c r="G422" s="1622"/>
      <c r="H422" s="1622"/>
      <c r="I422" s="1622"/>
      <c r="J422" s="1622"/>
      <c r="K422" s="1622"/>
      <c r="L422" s="1622"/>
      <c r="M422" s="1622"/>
      <c r="N422" s="1623"/>
      <c r="O422" s="860"/>
      <c r="P422" s="1342"/>
    </row>
    <row r="423" spans="1:16" s="348" customFormat="1" ht="6" customHeight="1" thickBot="1">
      <c r="A423" s="403"/>
      <c r="B423" s="404"/>
      <c r="C423" s="404"/>
      <c r="D423" s="404"/>
      <c r="E423" s="404"/>
      <c r="F423" s="404"/>
      <c r="G423" s="404"/>
      <c r="H423" s="518"/>
      <c r="I423" s="404"/>
      <c r="J423" s="404"/>
      <c r="K423" s="404"/>
      <c r="L423" s="528"/>
      <c r="M423" s="404"/>
      <c r="N423" s="404"/>
      <c r="O423" s="858"/>
      <c r="P423" s="1341"/>
    </row>
    <row r="424" spans="1:16" s="341" customFormat="1" ht="14.25" customHeight="1" thickTop="1">
      <c r="A424" s="395" t="s">
        <v>673</v>
      </c>
      <c r="B424" s="100" t="s">
        <v>2154</v>
      </c>
      <c r="H424" s="502"/>
      <c r="L424" s="520"/>
      <c r="O424" s="422"/>
      <c r="P424" s="422"/>
    </row>
    <row r="425" spans="1:16" s="341" customFormat="1" ht="14.25" customHeight="1">
      <c r="A425" s="395" t="s">
        <v>751</v>
      </c>
      <c r="B425" s="100" t="s">
        <v>1762</v>
      </c>
      <c r="H425" s="502"/>
      <c r="L425" s="520"/>
      <c r="O425" s="422"/>
      <c r="P425" s="422"/>
    </row>
    <row r="426" spans="1:16" s="341" customFormat="1" ht="14.25" customHeight="1">
      <c r="A426" s="395" t="s">
        <v>1207</v>
      </c>
      <c r="B426" s="100" t="s">
        <v>1664</v>
      </c>
      <c r="H426" s="502"/>
      <c r="L426" s="520"/>
      <c r="O426" s="422"/>
      <c r="P426" s="422"/>
    </row>
    <row r="427" spans="1:16" s="341" customFormat="1" ht="14.25" customHeight="1">
      <c r="A427" s="395" t="s">
        <v>1208</v>
      </c>
      <c r="B427" s="100" t="s">
        <v>1875</v>
      </c>
      <c r="H427" s="502"/>
      <c r="J427" s="373"/>
      <c r="L427" s="520"/>
      <c r="O427" s="422"/>
      <c r="P427" s="422"/>
    </row>
    <row r="428" spans="1:16" s="341" customFormat="1" ht="14.25" customHeight="1">
      <c r="A428" s="395" t="s">
        <v>496</v>
      </c>
      <c r="B428" s="100" t="s">
        <v>1763</v>
      </c>
      <c r="H428" s="502"/>
      <c r="L428" s="520"/>
      <c r="O428" s="422"/>
      <c r="P428" s="422"/>
    </row>
    <row r="429" spans="1:16" s="341" customFormat="1" ht="14.25" customHeight="1">
      <c r="A429" s="395" t="s">
        <v>1766</v>
      </c>
      <c r="B429" s="100" t="s">
        <v>1871</v>
      </c>
      <c r="H429" s="502"/>
      <c r="L429" s="520"/>
      <c r="N429" s="1319" t="str">
        <f ca="1">$A$1&amp;wersja&amp;INFO("wersja")</f>
        <v>GR_2018.1.15.0</v>
      </c>
      <c r="O429" s="422"/>
      <c r="P429" s="422"/>
    </row>
    <row r="430" spans="1:16" s="341" customFormat="1" ht="14.25" customHeight="1">
      <c r="A430" s="395" t="s">
        <v>1765</v>
      </c>
      <c r="B430" s="100" t="s">
        <v>1872</v>
      </c>
      <c r="H430" s="502"/>
      <c r="L430" s="520"/>
      <c r="O430" s="422"/>
      <c r="P430" s="422"/>
    </row>
    <row r="431" spans="1:16" s="341" customFormat="1" ht="20.25" customHeight="1" thickBot="1">
      <c r="A431" s="577" t="s">
        <v>1820</v>
      </c>
      <c r="H431" s="502"/>
      <c r="L431" s="520"/>
      <c r="N431" s="592" t="str">
        <f>$N$1</f>
        <v>Załącznik Nr 4 do Uchwały Nr XL/396/17 Rady Miejskiej w Kluczborku z dnia 27 września 2017r.</v>
      </c>
      <c r="O431" s="844"/>
      <c r="P431" s="422"/>
    </row>
    <row r="432" spans="1:16" s="2" customFormat="1" ht="20.25" customHeight="1" thickTop="1">
      <c r="A432" s="1688" t="s">
        <v>854</v>
      </c>
      <c r="B432" s="1689"/>
      <c r="C432" s="1689"/>
      <c r="D432" s="1690"/>
      <c r="E432" s="1691" t="s">
        <v>987</v>
      </c>
      <c r="F432" s="1691"/>
      <c r="G432" s="1691"/>
      <c r="H432" s="1691"/>
      <c r="I432" s="1691"/>
      <c r="J432" s="1691"/>
      <c r="K432" s="1691"/>
      <c r="L432" s="1691"/>
      <c r="M432" s="1691"/>
      <c r="N432" s="1691"/>
      <c r="O432" s="1692"/>
      <c r="P432" s="1323"/>
    </row>
    <row r="433" spans="1:16" s="2" customFormat="1" ht="26.25" customHeight="1" thickBot="1">
      <c r="A433" s="1695"/>
      <c r="B433" s="1696"/>
      <c r="C433" s="1696"/>
      <c r="D433" s="1697"/>
      <c r="E433" s="1693"/>
      <c r="F433" s="1693"/>
      <c r="G433" s="1693"/>
      <c r="H433" s="1693"/>
      <c r="I433" s="1693"/>
      <c r="J433" s="1693"/>
      <c r="K433" s="1693"/>
      <c r="L433" s="1693"/>
      <c r="M433" s="1693"/>
      <c r="N433" s="1693"/>
      <c r="O433" s="1694"/>
      <c r="P433" s="1323"/>
    </row>
    <row r="434" spans="1:16" s="2" customFormat="1" ht="4.5" customHeight="1">
      <c r="A434" s="580"/>
      <c r="B434" s="581"/>
      <c r="C434" s="581"/>
      <c r="D434" s="582"/>
      <c r="E434" s="582"/>
      <c r="F434" s="582"/>
      <c r="G434" s="582"/>
      <c r="H434" s="583"/>
      <c r="I434" s="583"/>
      <c r="J434" s="583"/>
      <c r="K434" s="583"/>
      <c r="L434" s="584"/>
      <c r="M434" s="583"/>
      <c r="N434" s="585"/>
      <c r="O434" s="845"/>
      <c r="P434" s="1323"/>
    </row>
    <row r="435" spans="1:16" s="1" customFormat="1" ht="23.25" customHeight="1">
      <c r="A435" s="1675" t="s">
        <v>1921</v>
      </c>
      <c r="B435" s="1676"/>
      <c r="C435" s="1676"/>
      <c r="D435" s="1676"/>
      <c r="E435" s="1676"/>
      <c r="F435" s="1676"/>
      <c r="G435" s="1676"/>
      <c r="H435" s="1676"/>
      <c r="I435" s="1676"/>
      <c r="J435" s="1676"/>
      <c r="K435" s="1676"/>
      <c r="L435" s="1676"/>
      <c r="M435" s="1676"/>
      <c r="N435" s="1676"/>
      <c r="O435" s="1677"/>
      <c r="P435" s="1323"/>
    </row>
    <row r="436" spans="1:16" s="2" customFormat="1" ht="4.5" customHeight="1" thickBot="1">
      <c r="A436" s="587"/>
      <c r="B436" s="588"/>
      <c r="C436" s="588"/>
      <c r="D436" s="588"/>
      <c r="E436" s="588"/>
      <c r="F436" s="588"/>
      <c r="G436" s="588"/>
      <c r="H436" s="588"/>
      <c r="I436" s="588"/>
      <c r="J436" s="588"/>
      <c r="K436" s="589"/>
      <c r="L436" s="590"/>
      <c r="M436" s="583"/>
      <c r="N436" s="583"/>
      <c r="O436" s="846"/>
      <c r="P436" s="1323"/>
    </row>
    <row r="437" spans="1:16" s="306" customFormat="1" ht="4.5" customHeight="1" thickTop="1" thickBot="1">
      <c r="A437" s="300"/>
      <c r="B437" s="301"/>
      <c r="C437" s="301"/>
      <c r="D437" s="301"/>
      <c r="E437" s="302"/>
      <c r="F437" s="302"/>
      <c r="G437" s="302"/>
      <c r="H437" s="503"/>
      <c r="I437" s="302"/>
      <c r="J437" s="304"/>
      <c r="K437" s="302"/>
      <c r="L437" s="521"/>
      <c r="M437" s="302"/>
      <c r="N437" s="304"/>
      <c r="O437" s="847"/>
      <c r="P437" s="1338"/>
    </row>
    <row r="438" spans="1:16" s="306" customFormat="1" ht="24" customHeight="1" thickBot="1">
      <c r="A438" s="308"/>
      <c r="B438" s="1678" t="s">
        <v>1924</v>
      </c>
      <c r="C438" s="1678"/>
      <c r="D438" s="1678"/>
      <c r="E438" s="1678"/>
      <c r="F438" s="1678"/>
      <c r="G438" s="1678"/>
      <c r="H438" s="1678"/>
      <c r="I438" s="1678"/>
      <c r="J438" s="1679"/>
      <c r="K438" s="530" t="s">
        <v>1870</v>
      </c>
      <c r="L438" s="757"/>
      <c r="M438" s="1680" t="str">
        <f>IF(O446=1,SUM($O$1:O446),"")</f>
        <v/>
      </c>
      <c r="N438" s="1681"/>
      <c r="O438" s="848"/>
      <c r="P438" s="1338"/>
    </row>
    <row r="439" spans="1:16" s="306" customFormat="1" ht="4.5" customHeight="1" thickBot="1">
      <c r="A439" s="310"/>
      <c r="B439" s="311"/>
      <c r="C439" s="311"/>
      <c r="D439" s="311"/>
      <c r="E439" s="311"/>
      <c r="F439" s="311"/>
      <c r="G439" s="311"/>
      <c r="H439" s="504"/>
      <c r="I439" s="312"/>
      <c r="J439" s="314"/>
      <c r="K439" s="312"/>
      <c r="L439" s="522"/>
      <c r="M439" s="312"/>
      <c r="N439" s="314"/>
      <c r="O439" s="849"/>
      <c r="P439" s="1338"/>
    </row>
    <row r="440" spans="1:16" s="306" customFormat="1" ht="20.25" customHeight="1" thickTop="1" thickBot="1">
      <c r="A440" s="369" t="s">
        <v>1745</v>
      </c>
      <c r="B440" s="323"/>
      <c r="C440" s="323"/>
      <c r="D440" s="323"/>
      <c r="E440" s="323"/>
      <c r="F440" s="323"/>
      <c r="G440" s="323"/>
      <c r="H440" s="505"/>
      <c r="I440" s="323"/>
      <c r="J440" s="323"/>
      <c r="K440" s="323"/>
      <c r="L440" s="505"/>
      <c r="M440" s="323"/>
      <c r="N440" s="323"/>
      <c r="O440" s="850"/>
      <c r="P440" s="1338"/>
    </row>
    <row r="441" spans="1:16" s="306" customFormat="1" ht="12.75" customHeight="1">
      <c r="A441" s="317"/>
      <c r="B441" s="532" t="s">
        <v>1666</v>
      </c>
      <c r="C441" s="375"/>
      <c r="D441" s="375"/>
      <c r="E441" s="375"/>
      <c r="F441" s="375"/>
      <c r="G441" s="375"/>
      <c r="H441" s="506"/>
      <c r="I441" s="375"/>
      <c r="J441" s="377"/>
      <c r="K441" s="531" t="s">
        <v>1750</v>
      </c>
      <c r="L441" s="523"/>
      <c r="M441" s="375"/>
      <c r="N441" s="379"/>
      <c r="O441" s="851"/>
      <c r="P441" s="1338"/>
    </row>
    <row r="442" spans="1:16" s="320" customFormat="1" ht="33" customHeight="1" thickBot="1">
      <c r="A442" s="319"/>
      <c r="B442" s="1682" t="str">
        <f>IF($B$12="","",$B$12)</f>
        <v/>
      </c>
      <c r="C442" s="1683"/>
      <c r="D442" s="1683"/>
      <c r="E442" s="1683"/>
      <c r="F442" s="1683"/>
      <c r="G442" s="1683"/>
      <c r="H442" s="1683"/>
      <c r="I442" s="1683"/>
      <c r="J442" s="1684"/>
      <c r="K442" s="1685" t="str">
        <f>IF($K$12="","",$K$12)</f>
        <v/>
      </c>
      <c r="L442" s="1686"/>
      <c r="M442" s="1686"/>
      <c r="N442" s="1687"/>
      <c r="O442" s="851"/>
      <c r="P442" s="1338">
        <f>IF(B442&amp;K442="",0,1)</f>
        <v>0</v>
      </c>
    </row>
    <row r="443" spans="1:16" s="306" customFormat="1" ht="4.5" customHeight="1" thickBot="1">
      <c r="A443" s="321"/>
      <c r="B443" s="322"/>
      <c r="C443" s="322"/>
      <c r="D443" s="322"/>
      <c r="E443" s="312"/>
      <c r="F443" s="312"/>
      <c r="G443" s="312"/>
      <c r="H443" s="504"/>
      <c r="I443" s="312"/>
      <c r="J443" s="314"/>
      <c r="K443" s="312"/>
      <c r="L443" s="522"/>
      <c r="M443" s="312"/>
      <c r="N443" s="314"/>
      <c r="O443" s="849"/>
      <c r="P443" s="1338"/>
    </row>
    <row r="444" spans="1:16" s="328" customFormat="1" ht="20.25" customHeight="1" thickTop="1" thickBot="1">
      <c r="A444" s="370" t="s">
        <v>1746</v>
      </c>
      <c r="B444" s="323"/>
      <c r="C444" s="323"/>
      <c r="D444" s="323"/>
      <c r="E444" s="323"/>
      <c r="F444" s="323"/>
      <c r="G444" s="323"/>
      <c r="H444" s="507"/>
      <c r="I444" s="323"/>
      <c r="J444" s="325"/>
      <c r="K444" s="323"/>
      <c r="L444" s="524"/>
      <c r="M444" s="323"/>
      <c r="N444" s="325"/>
      <c r="O444" s="850"/>
      <c r="P444" s="1338"/>
    </row>
    <row r="445" spans="1:16" s="328" customFormat="1" ht="5.25" customHeight="1">
      <c r="A445" s="98"/>
      <c r="B445" s="381"/>
      <c r="C445" s="382"/>
      <c r="D445" s="382"/>
      <c r="E445" s="382"/>
      <c r="F445" s="382"/>
      <c r="G445" s="382"/>
      <c r="H445" s="508"/>
      <c r="I445" s="382"/>
      <c r="J445" s="384"/>
      <c r="K445" s="382"/>
      <c r="L445" s="525"/>
      <c r="M445" s="382"/>
      <c r="N445" s="386"/>
      <c r="O445" s="852"/>
      <c r="P445" s="1338"/>
    </row>
    <row r="446" spans="1:16" s="328" customFormat="1" ht="25.5" customHeight="1">
      <c r="A446" s="396" t="s">
        <v>291</v>
      </c>
      <c r="B446" s="1666" t="s">
        <v>123</v>
      </c>
      <c r="C446" s="1667"/>
      <c r="D446" s="1668"/>
      <c r="E446" s="1669"/>
      <c r="F446" s="1670" t="s">
        <v>1791</v>
      </c>
      <c r="G446" s="1671"/>
      <c r="H446" s="1671"/>
      <c r="I446" s="1672"/>
      <c r="J446" s="740" t="str">
        <f>IF($J$16="","",$J$16)</f>
        <v/>
      </c>
      <c r="K446" s="420" t="s">
        <v>1755</v>
      </c>
      <c r="L446" s="740" t="str">
        <f>IF($L$16="","",$L$16)</f>
        <v/>
      </c>
      <c r="M446" s="420" t="s">
        <v>1764</v>
      </c>
      <c r="N446" s="397">
        <f>IF(AND(J446="",L446=""),0,IF(J446="",2,1))</f>
        <v>0</v>
      </c>
      <c r="O446" s="812">
        <f>IF(D446&lt;&gt;"",1,0)</f>
        <v>0</v>
      </c>
      <c r="P446" s="1338">
        <f>IF(D446&amp;J446&amp;L446="",0,1)</f>
        <v>0</v>
      </c>
    </row>
    <row r="447" spans="1:16" s="328" customFormat="1" ht="5.25" customHeight="1" thickBot="1">
      <c r="A447" s="98"/>
      <c r="B447" s="387"/>
      <c r="C447" s="388"/>
      <c r="D447" s="388"/>
      <c r="E447" s="388"/>
      <c r="F447" s="388"/>
      <c r="G447" s="388"/>
      <c r="H447" s="509"/>
      <c r="I447" s="388"/>
      <c r="J447" s="390"/>
      <c r="K447" s="388"/>
      <c r="L447" s="526"/>
      <c r="M447" s="388"/>
      <c r="N447" s="392"/>
      <c r="O447" s="852"/>
      <c r="P447" s="1338"/>
    </row>
    <row r="448" spans="1:16" s="328" customFormat="1" ht="27" customHeight="1" thickBot="1">
      <c r="A448" s="308"/>
      <c r="B448" s="1673" t="s">
        <v>1065</v>
      </c>
      <c r="C448" s="1674"/>
      <c r="D448" s="1088" t="s">
        <v>1770</v>
      </c>
      <c r="E448" s="764" t="s">
        <v>1748</v>
      </c>
      <c r="F448" s="764" t="s">
        <v>1752</v>
      </c>
      <c r="G448" s="765" t="s">
        <v>1520</v>
      </c>
      <c r="H448" s="1656" t="s">
        <v>233</v>
      </c>
      <c r="I448" s="1657"/>
      <c r="J448" s="1658"/>
      <c r="K448" s="766" t="s">
        <v>1767</v>
      </c>
      <c r="L448" s="1656" t="s">
        <v>1749</v>
      </c>
      <c r="M448" s="1657"/>
      <c r="N448" s="1658"/>
      <c r="O448" s="853"/>
      <c r="P448" s="1338"/>
    </row>
    <row r="449" spans="1:16" s="328" customFormat="1" ht="29.25" customHeight="1">
      <c r="A449" s="308"/>
      <c r="B449" s="1659" t="s">
        <v>1753</v>
      </c>
      <c r="C449" s="333" t="s">
        <v>598</v>
      </c>
      <c r="D449" s="726"/>
      <c r="E449" s="726"/>
      <c r="F449" s="726"/>
      <c r="G449" s="726"/>
      <c r="H449" s="510" t="s">
        <v>1771</v>
      </c>
      <c r="I449" s="926" t="str">
        <f>IF(D449&amp;E449&amp;F449&amp;G449="","",SUM(D449:G449))</f>
        <v/>
      </c>
      <c r="J449" s="330" t="s">
        <v>599</v>
      </c>
      <c r="K449" s="767">
        <v>1.95</v>
      </c>
      <c r="L449" s="510" t="s">
        <v>1390</v>
      </c>
      <c r="M449" s="926" t="str">
        <f t="shared" ref="M449:M472" si="27">IF(AND(I449&lt;&gt;"",N$16=1),ROUND(I449*K449,4),"")</f>
        <v/>
      </c>
      <c r="N449" s="330" t="s">
        <v>599</v>
      </c>
      <c r="O449" s="853"/>
      <c r="P449" s="1338">
        <f>IF(D449&amp;E449&amp;F449&amp;G449="",0,1)</f>
        <v>0</v>
      </c>
    </row>
    <row r="450" spans="1:16" s="328" customFormat="1" ht="29.25" customHeight="1">
      <c r="A450" s="308"/>
      <c r="B450" s="1660"/>
      <c r="C450" s="331" t="s">
        <v>600</v>
      </c>
      <c r="D450" s="727"/>
      <c r="E450" s="727"/>
      <c r="F450" s="727"/>
      <c r="G450" s="727"/>
      <c r="H450" s="481" t="s">
        <v>406</v>
      </c>
      <c r="I450" s="925" t="str">
        <f t="shared" ref="I450:I472" si="28">IF(D450&amp;E450&amp;F450&amp;G450="","",SUM(D450:G450))</f>
        <v/>
      </c>
      <c r="J450" s="331" t="s">
        <v>599</v>
      </c>
      <c r="K450" s="768">
        <v>1.8</v>
      </c>
      <c r="L450" s="481" t="s">
        <v>407</v>
      </c>
      <c r="M450" s="925" t="str">
        <f t="shared" si="27"/>
        <v/>
      </c>
      <c r="N450" s="331" t="s">
        <v>599</v>
      </c>
      <c r="O450" s="853"/>
      <c r="P450" s="1338">
        <f t="shared" ref="P450:P472" si="29">IF(D450&amp;E450&amp;F450&amp;G450="",0,1)</f>
        <v>0</v>
      </c>
    </row>
    <row r="451" spans="1:16" s="328" customFormat="1" ht="29.25" customHeight="1">
      <c r="A451" s="308"/>
      <c r="B451" s="1660"/>
      <c r="C451" s="331" t="s">
        <v>601</v>
      </c>
      <c r="D451" s="727"/>
      <c r="E451" s="727"/>
      <c r="F451" s="727"/>
      <c r="G451" s="727"/>
      <c r="H451" s="481" t="s">
        <v>408</v>
      </c>
      <c r="I451" s="925" t="str">
        <f t="shared" si="28"/>
        <v/>
      </c>
      <c r="J451" s="331" t="s">
        <v>599</v>
      </c>
      <c r="K451" s="768">
        <v>1.65</v>
      </c>
      <c r="L451" s="481" t="s">
        <v>409</v>
      </c>
      <c r="M451" s="925" t="str">
        <f t="shared" si="27"/>
        <v/>
      </c>
      <c r="N451" s="331" t="s">
        <v>599</v>
      </c>
      <c r="O451" s="853"/>
      <c r="P451" s="1338">
        <f t="shared" si="29"/>
        <v>0</v>
      </c>
    </row>
    <row r="452" spans="1:16" s="328" customFormat="1" ht="29.25" customHeight="1">
      <c r="A452" s="308"/>
      <c r="B452" s="1660"/>
      <c r="C452" s="331" t="s">
        <v>602</v>
      </c>
      <c r="D452" s="727"/>
      <c r="E452" s="727"/>
      <c r="F452" s="727"/>
      <c r="G452" s="727"/>
      <c r="H452" s="481" t="s">
        <v>410</v>
      </c>
      <c r="I452" s="925" t="str">
        <f t="shared" si="28"/>
        <v/>
      </c>
      <c r="J452" s="331" t="s">
        <v>599</v>
      </c>
      <c r="K452" s="768">
        <v>1.35</v>
      </c>
      <c r="L452" s="481" t="s">
        <v>411</v>
      </c>
      <c r="M452" s="925" t="str">
        <f t="shared" si="27"/>
        <v/>
      </c>
      <c r="N452" s="331" t="s">
        <v>599</v>
      </c>
      <c r="O452" s="853"/>
      <c r="P452" s="1338">
        <f t="shared" si="29"/>
        <v>0</v>
      </c>
    </row>
    <row r="453" spans="1:16" s="328" customFormat="1" ht="29.25" customHeight="1">
      <c r="A453" s="308"/>
      <c r="B453" s="1660"/>
      <c r="C453" s="331" t="s">
        <v>603</v>
      </c>
      <c r="D453" s="727"/>
      <c r="E453" s="727"/>
      <c r="F453" s="727"/>
      <c r="G453" s="727"/>
      <c r="H453" s="481" t="s">
        <v>412</v>
      </c>
      <c r="I453" s="925" t="str">
        <f t="shared" si="28"/>
        <v/>
      </c>
      <c r="J453" s="331" t="s">
        <v>599</v>
      </c>
      <c r="K453" s="768">
        <v>1.1000000000000001</v>
      </c>
      <c r="L453" s="481" t="s">
        <v>413</v>
      </c>
      <c r="M453" s="925" t="str">
        <f t="shared" si="27"/>
        <v/>
      </c>
      <c r="N453" s="331" t="s">
        <v>599</v>
      </c>
      <c r="O453" s="853"/>
      <c r="P453" s="1338">
        <f t="shared" si="29"/>
        <v>0</v>
      </c>
    </row>
    <row r="454" spans="1:16" s="328" customFormat="1" ht="29.25" customHeight="1">
      <c r="A454" s="308"/>
      <c r="B454" s="1660"/>
      <c r="C454" s="331" t="s">
        <v>604</v>
      </c>
      <c r="D454" s="727"/>
      <c r="E454" s="727"/>
      <c r="F454" s="727"/>
      <c r="G454" s="727"/>
      <c r="H454" s="481" t="s">
        <v>414</v>
      </c>
      <c r="I454" s="925" t="str">
        <f t="shared" si="28"/>
        <v/>
      </c>
      <c r="J454" s="331" t="s">
        <v>599</v>
      </c>
      <c r="K454" s="768">
        <v>0.8</v>
      </c>
      <c r="L454" s="481" t="s">
        <v>415</v>
      </c>
      <c r="M454" s="925" t="str">
        <f t="shared" si="27"/>
        <v/>
      </c>
      <c r="N454" s="331" t="s">
        <v>599</v>
      </c>
      <c r="O454" s="853"/>
      <c r="P454" s="1338">
        <f t="shared" si="29"/>
        <v>0</v>
      </c>
    </row>
    <row r="455" spans="1:16" s="328" customFormat="1" ht="29.25" customHeight="1">
      <c r="A455" s="308"/>
      <c r="B455" s="1660"/>
      <c r="C455" s="331" t="s">
        <v>605</v>
      </c>
      <c r="D455" s="727"/>
      <c r="E455" s="727"/>
      <c r="F455" s="727"/>
      <c r="G455" s="727"/>
      <c r="H455" s="481" t="s">
        <v>416</v>
      </c>
      <c r="I455" s="925" t="str">
        <f t="shared" si="28"/>
        <v/>
      </c>
      <c r="J455" s="331" t="s">
        <v>599</v>
      </c>
      <c r="K455" s="768">
        <v>0.35</v>
      </c>
      <c r="L455" s="481" t="s">
        <v>417</v>
      </c>
      <c r="M455" s="925" t="str">
        <f t="shared" si="27"/>
        <v/>
      </c>
      <c r="N455" s="331" t="s">
        <v>599</v>
      </c>
      <c r="O455" s="853"/>
      <c r="P455" s="1338">
        <f t="shared" si="29"/>
        <v>0</v>
      </c>
    </row>
    <row r="456" spans="1:16" s="328" customFormat="1" ht="29.25" customHeight="1" thickBot="1">
      <c r="A456" s="308"/>
      <c r="B456" s="1661"/>
      <c r="C456" s="332" t="s">
        <v>606</v>
      </c>
      <c r="D456" s="728"/>
      <c r="E456" s="728"/>
      <c r="F456" s="728"/>
      <c r="G456" s="728"/>
      <c r="H456" s="482" t="s">
        <v>418</v>
      </c>
      <c r="I456" s="924" t="str">
        <f t="shared" si="28"/>
        <v/>
      </c>
      <c r="J456" s="332" t="s">
        <v>599</v>
      </c>
      <c r="K456" s="769">
        <v>0.2</v>
      </c>
      <c r="L456" s="482" t="s">
        <v>419</v>
      </c>
      <c r="M456" s="924" t="str">
        <f t="shared" si="27"/>
        <v/>
      </c>
      <c r="N456" s="332" t="s">
        <v>599</v>
      </c>
      <c r="O456" s="853"/>
      <c r="P456" s="1338">
        <f t="shared" si="29"/>
        <v>0</v>
      </c>
    </row>
    <row r="457" spans="1:16" s="328" customFormat="1" ht="29.25" customHeight="1">
      <c r="A457" s="308"/>
      <c r="B457" s="1659" t="s">
        <v>1754</v>
      </c>
      <c r="C457" s="367" t="s">
        <v>598</v>
      </c>
      <c r="D457" s="726"/>
      <c r="E457" s="726"/>
      <c r="F457" s="726"/>
      <c r="G457" s="726"/>
      <c r="H457" s="480" t="s">
        <v>420</v>
      </c>
      <c r="I457" s="926" t="str">
        <f t="shared" si="28"/>
        <v/>
      </c>
      <c r="J457" s="333" t="s">
        <v>599</v>
      </c>
      <c r="K457" s="767">
        <v>1.75</v>
      </c>
      <c r="L457" s="480" t="s">
        <v>421</v>
      </c>
      <c r="M457" s="926" t="str">
        <f t="shared" si="27"/>
        <v/>
      </c>
      <c r="N457" s="333" t="s">
        <v>599</v>
      </c>
      <c r="O457" s="853"/>
      <c r="P457" s="1338">
        <f t="shared" si="29"/>
        <v>0</v>
      </c>
    </row>
    <row r="458" spans="1:16" s="328" customFormat="1" ht="29.25" customHeight="1">
      <c r="A458" s="308"/>
      <c r="B458" s="1660"/>
      <c r="C458" s="368" t="s">
        <v>600</v>
      </c>
      <c r="D458" s="727"/>
      <c r="E458" s="727"/>
      <c r="F458" s="727"/>
      <c r="G458" s="727"/>
      <c r="H458" s="481" t="s">
        <v>422</v>
      </c>
      <c r="I458" s="925" t="str">
        <f t="shared" si="28"/>
        <v/>
      </c>
      <c r="J458" s="331" t="s">
        <v>599</v>
      </c>
      <c r="K458" s="768">
        <v>1.45</v>
      </c>
      <c r="L458" s="481" t="s">
        <v>423</v>
      </c>
      <c r="M458" s="925" t="str">
        <f t="shared" si="27"/>
        <v/>
      </c>
      <c r="N458" s="331" t="s">
        <v>599</v>
      </c>
      <c r="O458" s="853"/>
      <c r="P458" s="1338">
        <f t="shared" si="29"/>
        <v>0</v>
      </c>
    </row>
    <row r="459" spans="1:16" s="328" customFormat="1" ht="29.25" customHeight="1">
      <c r="A459" s="308"/>
      <c r="B459" s="1660"/>
      <c r="C459" s="368" t="s">
        <v>620</v>
      </c>
      <c r="D459" s="727"/>
      <c r="E459" s="727"/>
      <c r="F459" s="727"/>
      <c r="G459" s="727"/>
      <c r="H459" s="481" t="s">
        <v>424</v>
      </c>
      <c r="I459" s="925" t="str">
        <f t="shared" si="28"/>
        <v/>
      </c>
      <c r="J459" s="331" t="s">
        <v>599</v>
      </c>
      <c r="K459" s="768">
        <v>1.25</v>
      </c>
      <c r="L459" s="481" t="s">
        <v>425</v>
      </c>
      <c r="M459" s="925" t="str">
        <f t="shared" si="27"/>
        <v/>
      </c>
      <c r="N459" s="331" t="s">
        <v>599</v>
      </c>
      <c r="O459" s="853"/>
      <c r="P459" s="1338">
        <f t="shared" si="29"/>
        <v>0</v>
      </c>
    </row>
    <row r="460" spans="1:16" s="328" customFormat="1" ht="29.25" customHeight="1">
      <c r="A460" s="308"/>
      <c r="B460" s="1660"/>
      <c r="C460" s="368" t="s">
        <v>621</v>
      </c>
      <c r="D460" s="727"/>
      <c r="E460" s="727"/>
      <c r="F460" s="727"/>
      <c r="G460" s="727"/>
      <c r="H460" s="481" t="s">
        <v>426</v>
      </c>
      <c r="I460" s="925" t="str">
        <f t="shared" si="28"/>
        <v/>
      </c>
      <c r="J460" s="331" t="s">
        <v>599</v>
      </c>
      <c r="K460" s="768">
        <v>0.75</v>
      </c>
      <c r="L460" s="481" t="s">
        <v>427</v>
      </c>
      <c r="M460" s="925" t="str">
        <f t="shared" si="27"/>
        <v/>
      </c>
      <c r="N460" s="331" t="s">
        <v>599</v>
      </c>
      <c r="O460" s="853"/>
      <c r="P460" s="1338">
        <f t="shared" si="29"/>
        <v>0</v>
      </c>
    </row>
    <row r="461" spans="1:16" s="328" customFormat="1" ht="29.25" customHeight="1">
      <c r="A461" s="308"/>
      <c r="B461" s="1660"/>
      <c r="C461" s="368" t="s">
        <v>605</v>
      </c>
      <c r="D461" s="727"/>
      <c r="E461" s="727"/>
      <c r="F461" s="727"/>
      <c r="G461" s="727"/>
      <c r="H461" s="481" t="s">
        <v>428</v>
      </c>
      <c r="I461" s="925" t="str">
        <f t="shared" si="28"/>
        <v/>
      </c>
      <c r="J461" s="331" t="s">
        <v>599</v>
      </c>
      <c r="K461" s="768">
        <v>0.2</v>
      </c>
      <c r="L461" s="481" t="s">
        <v>429</v>
      </c>
      <c r="M461" s="925" t="str">
        <f t="shared" si="27"/>
        <v/>
      </c>
      <c r="N461" s="331" t="s">
        <v>599</v>
      </c>
      <c r="O461" s="853"/>
      <c r="P461" s="1338">
        <f t="shared" si="29"/>
        <v>0</v>
      </c>
    </row>
    <row r="462" spans="1:16" s="328" customFormat="1" ht="29.25" customHeight="1" thickBot="1">
      <c r="A462" s="308"/>
      <c r="B462" s="1660"/>
      <c r="C462" s="539" t="s">
        <v>606</v>
      </c>
      <c r="D462" s="729"/>
      <c r="E462" s="729"/>
      <c r="F462" s="729"/>
      <c r="G462" s="729"/>
      <c r="H462" s="540" t="s">
        <v>430</v>
      </c>
      <c r="I462" s="541" t="str">
        <f t="shared" si="28"/>
        <v/>
      </c>
      <c r="J462" s="542" t="s">
        <v>599</v>
      </c>
      <c r="K462" s="770">
        <v>0.15</v>
      </c>
      <c r="L462" s="540" t="s">
        <v>431</v>
      </c>
      <c r="M462" s="541" t="str">
        <f t="shared" si="27"/>
        <v/>
      </c>
      <c r="N462" s="542" t="s">
        <v>599</v>
      </c>
      <c r="O462" s="853"/>
      <c r="P462" s="1338">
        <f t="shared" si="29"/>
        <v>0</v>
      </c>
    </row>
    <row r="463" spans="1:16" s="328" customFormat="1" ht="29.25" customHeight="1">
      <c r="A463" s="308"/>
      <c r="B463" s="1662" t="s">
        <v>1759</v>
      </c>
      <c r="C463" s="760" t="s">
        <v>1800</v>
      </c>
      <c r="D463" s="726"/>
      <c r="E463" s="726"/>
      <c r="F463" s="726"/>
      <c r="G463" s="726"/>
      <c r="H463" s="480" t="s">
        <v>432</v>
      </c>
      <c r="I463" s="926" t="str">
        <f t="shared" si="28"/>
        <v/>
      </c>
      <c r="J463" s="333" t="s">
        <v>599</v>
      </c>
      <c r="K463" s="767">
        <v>1</v>
      </c>
      <c r="L463" s="480" t="s">
        <v>433</v>
      </c>
      <c r="M463" s="926" t="str">
        <f t="shared" si="27"/>
        <v/>
      </c>
      <c r="N463" s="333" t="s">
        <v>599</v>
      </c>
      <c r="O463" s="853"/>
      <c r="P463" s="1338">
        <f t="shared" si="29"/>
        <v>0</v>
      </c>
    </row>
    <row r="464" spans="1:16" s="328" customFormat="1" ht="29.25" customHeight="1" thickBot="1">
      <c r="A464" s="308"/>
      <c r="B464" s="1663"/>
      <c r="C464" s="870" t="s">
        <v>579</v>
      </c>
      <c r="D464" s="730"/>
      <c r="E464" s="730"/>
      <c r="F464" s="730"/>
      <c r="G464" s="730"/>
      <c r="H464" s="543" t="s">
        <v>434</v>
      </c>
      <c r="I464" s="538" t="str">
        <f t="shared" si="28"/>
        <v/>
      </c>
      <c r="J464" s="544" t="s">
        <v>599</v>
      </c>
      <c r="K464" s="771">
        <v>1</v>
      </c>
      <c r="L464" s="543" t="s">
        <v>435</v>
      </c>
      <c r="M464" s="538" t="str">
        <f t="shared" si="27"/>
        <v/>
      </c>
      <c r="N464" s="544" t="s">
        <v>599</v>
      </c>
      <c r="O464" s="853"/>
      <c r="P464" s="1338">
        <f t="shared" si="29"/>
        <v>0</v>
      </c>
    </row>
    <row r="465" spans="1:16" s="328" customFormat="1" ht="29.25" customHeight="1">
      <c r="A465" s="308"/>
      <c r="B465" s="1664" t="s">
        <v>1758</v>
      </c>
      <c r="C465" s="760" t="s">
        <v>1800</v>
      </c>
      <c r="D465" s="726"/>
      <c r="E465" s="726"/>
      <c r="F465" s="726"/>
      <c r="G465" s="726"/>
      <c r="H465" s="480" t="s">
        <v>436</v>
      </c>
      <c r="I465" s="926" t="str">
        <f t="shared" si="28"/>
        <v/>
      </c>
      <c r="J465" s="333" t="s">
        <v>599</v>
      </c>
      <c r="K465" s="767">
        <v>0.2</v>
      </c>
      <c r="L465" s="480" t="s">
        <v>437</v>
      </c>
      <c r="M465" s="926" t="str">
        <f t="shared" si="27"/>
        <v/>
      </c>
      <c r="N465" s="333" t="s">
        <v>599</v>
      </c>
      <c r="O465" s="853"/>
      <c r="P465" s="1338">
        <f t="shared" si="29"/>
        <v>0</v>
      </c>
    </row>
    <row r="466" spans="1:16" s="328" customFormat="1" ht="29.25" customHeight="1" thickBot="1">
      <c r="A466" s="308"/>
      <c r="B466" s="1665"/>
      <c r="C466" s="870" t="s">
        <v>579</v>
      </c>
      <c r="D466" s="730"/>
      <c r="E466" s="730"/>
      <c r="F466" s="730"/>
      <c r="G466" s="730"/>
      <c r="H466" s="543" t="s">
        <v>438</v>
      </c>
      <c r="I466" s="538" t="str">
        <f t="shared" si="28"/>
        <v/>
      </c>
      <c r="J466" s="544" t="s">
        <v>599</v>
      </c>
      <c r="K466" s="771">
        <v>0.2</v>
      </c>
      <c r="L466" s="543" t="s">
        <v>439</v>
      </c>
      <c r="M466" s="538" t="str">
        <f t="shared" si="27"/>
        <v/>
      </c>
      <c r="N466" s="544" t="s">
        <v>599</v>
      </c>
      <c r="O466" s="853"/>
      <c r="P466" s="1338">
        <f t="shared" si="29"/>
        <v>0</v>
      </c>
    </row>
    <row r="467" spans="1:16" s="328" customFormat="1" ht="29.25" customHeight="1">
      <c r="A467" s="308"/>
      <c r="B467" s="1649" t="s">
        <v>1756</v>
      </c>
      <c r="C467" s="760" t="s">
        <v>1800</v>
      </c>
      <c r="D467" s="726"/>
      <c r="E467" s="726"/>
      <c r="F467" s="726"/>
      <c r="G467" s="726"/>
      <c r="H467" s="480" t="s">
        <v>440</v>
      </c>
      <c r="I467" s="926" t="str">
        <f t="shared" si="28"/>
        <v/>
      </c>
      <c r="J467" s="333" t="s">
        <v>599</v>
      </c>
      <c r="K467" s="767">
        <v>1</v>
      </c>
      <c r="L467" s="480" t="s">
        <v>441</v>
      </c>
      <c r="M467" s="926" t="str">
        <f t="shared" si="27"/>
        <v/>
      </c>
      <c r="N467" s="333" t="s">
        <v>599</v>
      </c>
      <c r="O467" s="853"/>
      <c r="P467" s="1338">
        <f t="shared" si="29"/>
        <v>0</v>
      </c>
    </row>
    <row r="468" spans="1:16" s="328" customFormat="1" ht="29.25" customHeight="1" thickBot="1">
      <c r="A468" s="308"/>
      <c r="B468" s="1650"/>
      <c r="C468" s="870" t="s">
        <v>579</v>
      </c>
      <c r="D468" s="730"/>
      <c r="E468" s="730"/>
      <c r="F468" s="730"/>
      <c r="G468" s="730"/>
      <c r="H468" s="543" t="s">
        <v>442</v>
      </c>
      <c r="I468" s="538" t="str">
        <f t="shared" si="28"/>
        <v/>
      </c>
      <c r="J468" s="544" t="s">
        <v>599</v>
      </c>
      <c r="K468" s="771">
        <v>1</v>
      </c>
      <c r="L468" s="543" t="s">
        <v>443</v>
      </c>
      <c r="M468" s="538" t="str">
        <f t="shared" si="27"/>
        <v/>
      </c>
      <c r="N468" s="544" t="s">
        <v>599</v>
      </c>
      <c r="O468" s="853"/>
      <c r="P468" s="1338">
        <f t="shared" si="29"/>
        <v>0</v>
      </c>
    </row>
    <row r="469" spans="1:16" s="328" customFormat="1" ht="29.25" customHeight="1">
      <c r="A469" s="308"/>
      <c r="B469" s="1649" t="s">
        <v>1757</v>
      </c>
      <c r="C469" s="760" t="s">
        <v>1800</v>
      </c>
      <c r="D469" s="731"/>
      <c r="E469" s="731"/>
      <c r="F469" s="731"/>
      <c r="G469" s="731"/>
      <c r="H469" s="510" t="s">
        <v>444</v>
      </c>
      <c r="I469" s="926" t="str">
        <f t="shared" si="28"/>
        <v/>
      </c>
      <c r="J469" s="330" t="s">
        <v>599</v>
      </c>
      <c r="K469" s="772">
        <v>0.2</v>
      </c>
      <c r="L469" s="510" t="s">
        <v>445</v>
      </c>
      <c r="M469" s="926" t="str">
        <f t="shared" si="27"/>
        <v/>
      </c>
      <c r="N469" s="333" t="s">
        <v>599</v>
      </c>
      <c r="O469" s="853"/>
      <c r="P469" s="1338">
        <f t="shared" si="29"/>
        <v>0</v>
      </c>
    </row>
    <row r="470" spans="1:16" s="328" customFormat="1" ht="29.25" customHeight="1" thickBot="1">
      <c r="A470" s="308"/>
      <c r="B470" s="1650"/>
      <c r="C470" s="870" t="s">
        <v>579</v>
      </c>
      <c r="D470" s="728"/>
      <c r="E470" s="728"/>
      <c r="F470" s="728"/>
      <c r="G470" s="728"/>
      <c r="H470" s="482" t="s">
        <v>446</v>
      </c>
      <c r="I470" s="538" t="str">
        <f t="shared" si="28"/>
        <v/>
      </c>
      <c r="J470" s="332" t="s">
        <v>599</v>
      </c>
      <c r="K470" s="769">
        <v>0.2</v>
      </c>
      <c r="L470" s="482" t="s">
        <v>447</v>
      </c>
      <c r="M470" s="538" t="str">
        <f t="shared" si="27"/>
        <v/>
      </c>
      <c r="N470" s="544" t="s">
        <v>599</v>
      </c>
      <c r="O470" s="853"/>
      <c r="P470" s="1338">
        <f t="shared" si="29"/>
        <v>0</v>
      </c>
    </row>
    <row r="471" spans="1:16" s="328" customFormat="1" ht="29.25" customHeight="1" thickBot="1">
      <c r="A471" s="308"/>
      <c r="B471" s="1651" t="s">
        <v>1760</v>
      </c>
      <c r="C471" s="1652"/>
      <c r="D471" s="732"/>
      <c r="E471" s="732"/>
      <c r="F471" s="732"/>
      <c r="G471" s="732"/>
      <c r="H471" s="567" t="s">
        <v>448</v>
      </c>
      <c r="I471" s="568" t="str">
        <f t="shared" si="28"/>
        <v/>
      </c>
      <c r="J471" s="569" t="s">
        <v>599</v>
      </c>
      <c r="K471" s="773">
        <v>0.2</v>
      </c>
      <c r="L471" s="567" t="s">
        <v>449</v>
      </c>
      <c r="M471" s="568" t="str">
        <f t="shared" si="27"/>
        <v/>
      </c>
      <c r="N471" s="569" t="s">
        <v>599</v>
      </c>
      <c r="O471" s="853"/>
      <c r="P471" s="1338">
        <f t="shared" si="29"/>
        <v>0</v>
      </c>
    </row>
    <row r="472" spans="1:16" s="328" customFormat="1" ht="29.25" customHeight="1" thickBot="1">
      <c r="A472" s="308"/>
      <c r="B472" s="1461" t="s">
        <v>1665</v>
      </c>
      <c r="C472" s="1653"/>
      <c r="D472" s="733"/>
      <c r="E472" s="733"/>
      <c r="F472" s="733"/>
      <c r="G472" s="733"/>
      <c r="H472" s="483" t="s">
        <v>450</v>
      </c>
      <c r="I472" s="928" t="str">
        <f t="shared" si="28"/>
        <v/>
      </c>
      <c r="J472" s="922" t="s">
        <v>599</v>
      </c>
      <c r="K472" s="774">
        <v>1</v>
      </c>
      <c r="L472" s="483" t="s">
        <v>1572</v>
      </c>
      <c r="M472" s="928" t="str">
        <f t="shared" si="27"/>
        <v/>
      </c>
      <c r="N472" s="922" t="s">
        <v>599</v>
      </c>
      <c r="O472" s="853"/>
      <c r="P472" s="1338">
        <f t="shared" si="29"/>
        <v>0</v>
      </c>
    </row>
    <row r="473" spans="1:16" s="337" customFormat="1" ht="29.25" customHeight="1" thickBot="1">
      <c r="A473" s="334"/>
      <c r="B473" s="1654" t="s">
        <v>233</v>
      </c>
      <c r="C473" s="1655"/>
      <c r="D473" s="227" t="str">
        <f>IF($D446="","",SUM(D449:D472))</f>
        <v/>
      </c>
      <c r="E473" s="227" t="str">
        <f t="shared" ref="E473:G473" si="30">IF($D446="","",SUM(E449:E472))</f>
        <v/>
      </c>
      <c r="F473" s="227" t="str">
        <f t="shared" si="30"/>
        <v/>
      </c>
      <c r="G473" s="227" t="str">
        <f t="shared" si="30"/>
        <v/>
      </c>
      <c r="H473" s="483" t="s">
        <v>1567</v>
      </c>
      <c r="I473" s="927" t="str">
        <f>IF($D446="","",SUM(I449:I472))</f>
        <v/>
      </c>
      <c r="J473" s="923" t="s">
        <v>599</v>
      </c>
      <c r="K473" s="335"/>
      <c r="L473" s="483" t="s">
        <v>1568</v>
      </c>
      <c r="M473" s="927" t="str">
        <f>IF($D446="","",SUM(M449:M472))</f>
        <v/>
      </c>
      <c r="N473" s="923" t="s">
        <v>599</v>
      </c>
      <c r="O473" s="854"/>
      <c r="P473" s="1339"/>
    </row>
    <row r="474" spans="1:16" s="341" customFormat="1" ht="4.5" customHeight="1" thickBot="1">
      <c r="A474" s="338"/>
      <c r="B474" s="339"/>
      <c r="C474" s="339"/>
      <c r="D474" s="339"/>
      <c r="E474" s="339"/>
      <c r="F474" s="339"/>
      <c r="G474" s="339"/>
      <c r="H474" s="511"/>
      <c r="I474" s="339"/>
      <c r="J474" s="339"/>
      <c r="K474" s="339"/>
      <c r="L474" s="527"/>
      <c r="M474" s="339"/>
      <c r="N474" s="339"/>
      <c r="O474" s="855"/>
      <c r="P474" s="422"/>
    </row>
    <row r="475" spans="1:16" s="152" customFormat="1" ht="20.25" customHeight="1" thickTop="1" thickBot="1">
      <c r="A475" s="370" t="s">
        <v>1751</v>
      </c>
      <c r="B475" s="342"/>
      <c r="C475" s="342"/>
      <c r="D475" s="342"/>
      <c r="E475" s="342"/>
      <c r="F475" s="342"/>
      <c r="G475" s="342"/>
      <c r="H475" s="1621" t="str">
        <f>IF(AND(SUM(D449:G472)&gt;0,D446=""),"W części GR.2 wpisz nazwę miejscowości.","")</f>
        <v/>
      </c>
      <c r="I475" s="1621"/>
      <c r="J475" s="1621"/>
      <c r="K475" s="1621"/>
      <c r="L475" s="1621"/>
      <c r="M475" s="1621"/>
      <c r="N475" s="1621"/>
      <c r="O475" s="856"/>
      <c r="P475" s="1340"/>
    </row>
    <row r="476" spans="1:16" s="348" customFormat="1" ht="30" customHeight="1">
      <c r="A476" s="346"/>
      <c r="B476" s="408" t="s">
        <v>1768</v>
      </c>
      <c r="C476" s="347"/>
      <c r="D476" s="347"/>
      <c r="E476" s="347"/>
      <c r="F476" s="347"/>
      <c r="G476" s="347"/>
      <c r="H476" s="512"/>
      <c r="I476" s="398" t="s">
        <v>1801</v>
      </c>
      <c r="J476" s="485" t="s">
        <v>1709</v>
      </c>
      <c r="K476" s="1642" t="str">
        <f>IF(D446="","",IF(N446=1,M473,IF(N446=2,I473,"")))</f>
        <v/>
      </c>
      <c r="L476" s="1642"/>
      <c r="M476" s="1642"/>
      <c r="N476" s="423" t="s">
        <v>599</v>
      </c>
      <c r="O476" s="857"/>
      <c r="P476" s="1341"/>
    </row>
    <row r="477" spans="1:16" s="348" customFormat="1" ht="30" customHeight="1">
      <c r="A477" s="346"/>
      <c r="B477" s="409" t="s">
        <v>1798</v>
      </c>
      <c r="C477" s="349"/>
      <c r="D477" s="349"/>
      <c r="E477" s="1643" t="s">
        <v>2155</v>
      </c>
      <c r="F477" s="1644"/>
      <c r="G477" s="1644"/>
      <c r="H477" s="1644"/>
      <c r="I477" s="1645"/>
      <c r="J477" s="486" t="s">
        <v>1569</v>
      </c>
      <c r="K477" s="1646" t="str">
        <f>IF(D446="","",IF(N446=1,SUM(M455:M456,M461:M462,M463,M465,M467,M469),SUM(I455:I456,I461:I462,I463,I465,I467,I469)))</f>
        <v/>
      </c>
      <c r="L477" s="1646"/>
      <c r="M477" s="1646"/>
      <c r="N477" s="424" t="s">
        <v>599</v>
      </c>
      <c r="O477" s="857"/>
      <c r="P477" s="1341"/>
    </row>
    <row r="478" spans="1:16" s="348" customFormat="1" ht="30" customHeight="1" thickBot="1">
      <c r="A478" s="346"/>
      <c r="B478" s="410" t="s">
        <v>1772</v>
      </c>
      <c r="C478" s="351"/>
      <c r="D478" s="351"/>
      <c r="E478" s="351"/>
      <c r="F478" s="351"/>
      <c r="G478" s="351"/>
      <c r="H478" s="513"/>
      <c r="I478" s="400" t="s">
        <v>1802</v>
      </c>
      <c r="J478" s="533" t="s">
        <v>1570</v>
      </c>
      <c r="K478" s="1647" t="str">
        <f>IF(D446="","",IF(N446=1,SUM(M471),SUM(I471)))</f>
        <v/>
      </c>
      <c r="L478" s="1647"/>
      <c r="M478" s="1647"/>
      <c r="N478" s="425" t="s">
        <v>599</v>
      </c>
      <c r="O478" s="857"/>
      <c r="P478" s="1341"/>
    </row>
    <row r="479" spans="1:16" s="348" customFormat="1" ht="30" customHeight="1" thickBot="1">
      <c r="A479" s="346"/>
      <c r="B479" s="411" t="s">
        <v>1773</v>
      </c>
      <c r="C479" s="380"/>
      <c r="D479" s="380"/>
      <c r="E479" s="380"/>
      <c r="F479" s="380"/>
      <c r="G479" s="380"/>
      <c r="H479" s="514"/>
      <c r="I479" s="401" t="s">
        <v>1804</v>
      </c>
      <c r="J479" s="534" t="s">
        <v>1571</v>
      </c>
      <c r="K479" s="1648" t="str">
        <f>IF(D446="","",SUM(K476,-K477,-K478))</f>
        <v/>
      </c>
      <c r="L479" s="1648"/>
      <c r="M479" s="1648"/>
      <c r="N479" s="426" t="s">
        <v>599</v>
      </c>
      <c r="O479" s="857"/>
      <c r="P479" s="1341"/>
    </row>
    <row r="480" spans="1:16" s="348" customFormat="1" ht="30" customHeight="1" thickBot="1">
      <c r="A480" s="346"/>
      <c r="B480" s="417" t="s">
        <v>1262</v>
      </c>
      <c r="C480" s="418"/>
      <c r="D480" s="418"/>
      <c r="E480" s="418"/>
      <c r="F480" s="418"/>
      <c r="G480" s="418"/>
      <c r="H480" s="515"/>
      <c r="I480" s="402"/>
      <c r="J480" s="487" t="s">
        <v>1710</v>
      </c>
      <c r="K480" s="1633">
        <f>Info!$J$2*2.5*GR!$N$16</f>
        <v>0</v>
      </c>
      <c r="L480" s="1634"/>
      <c r="M480" s="1634"/>
      <c r="N480" s="427" t="s">
        <v>1144</v>
      </c>
      <c r="O480" s="857"/>
      <c r="P480" s="1341"/>
    </row>
    <row r="481" spans="1:16" s="348" customFormat="1" ht="30" customHeight="1" thickBot="1">
      <c r="A481" s="346"/>
      <c r="B481" s="417" t="s">
        <v>1873</v>
      </c>
      <c r="C481" s="418"/>
      <c r="D481" s="418"/>
      <c r="E481" s="418"/>
      <c r="F481" s="418"/>
      <c r="G481" s="418"/>
      <c r="H481" s="515"/>
      <c r="I481" s="402" t="s">
        <v>1805</v>
      </c>
      <c r="J481" s="487" t="s">
        <v>1711</v>
      </c>
      <c r="K481" s="1635" t="str">
        <f>IF(D446="","",ROUND(K479*K480,2))</f>
        <v/>
      </c>
      <c r="L481" s="1635"/>
      <c r="M481" s="1635"/>
      <c r="N481" s="427" t="s">
        <v>1144</v>
      </c>
      <c r="O481" s="857"/>
      <c r="P481" s="1341"/>
    </row>
    <row r="482" spans="1:16" s="348" customFormat="1" ht="30" customHeight="1" thickBot="1">
      <c r="A482" s="346"/>
      <c r="B482" s="413" t="s">
        <v>2264</v>
      </c>
      <c r="C482" s="414"/>
      <c r="D482" s="414"/>
      <c r="E482" s="414"/>
      <c r="F482" s="414"/>
      <c r="G482" s="414"/>
      <c r="H482" s="516"/>
      <c r="I482" s="416"/>
      <c r="J482" s="488" t="s">
        <v>1712</v>
      </c>
      <c r="K482" s="1636"/>
      <c r="L482" s="1637"/>
      <c r="M482" s="1637"/>
      <c r="N482" s="428" t="s">
        <v>1144</v>
      </c>
      <c r="O482" s="857"/>
      <c r="P482" s="1338">
        <f>IF(K482="",0,1)</f>
        <v>0</v>
      </c>
    </row>
    <row r="483" spans="1:16" s="348" customFormat="1" ht="30" customHeight="1" thickBot="1">
      <c r="A483" s="346"/>
      <c r="B483" s="412" t="s">
        <v>1769</v>
      </c>
      <c r="C483" s="393"/>
      <c r="D483" s="393"/>
      <c r="E483" s="393"/>
      <c r="F483" s="393"/>
      <c r="G483" s="393"/>
      <c r="H483" s="517"/>
      <c r="I483" s="402" t="s">
        <v>1874</v>
      </c>
      <c r="J483" s="487" t="s">
        <v>1803</v>
      </c>
      <c r="K483" s="1638" t="str">
        <f>IF(D446="","",IF(SUM(K481,-K482)&lt;0,"BŁĄD !!!",ROUND(K481-K482,2)))</f>
        <v/>
      </c>
      <c r="L483" s="1638"/>
      <c r="M483" s="1638"/>
      <c r="N483" s="429" t="s">
        <v>1144</v>
      </c>
      <c r="O483" s="857"/>
      <c r="P483" s="1341"/>
    </row>
    <row r="484" spans="1:16" s="348" customFormat="1" ht="4.5" customHeight="1" thickBot="1">
      <c r="A484" s="403"/>
      <c r="B484" s="404"/>
      <c r="C484" s="404"/>
      <c r="D484" s="404"/>
      <c r="E484" s="404"/>
      <c r="F484" s="404"/>
      <c r="G484" s="404"/>
      <c r="H484" s="518"/>
      <c r="I484" s="404"/>
      <c r="J484" s="404"/>
      <c r="K484" s="404"/>
      <c r="L484" s="528"/>
      <c r="M484" s="404"/>
      <c r="N484" s="404"/>
      <c r="O484" s="858"/>
      <c r="P484" s="1341"/>
    </row>
    <row r="485" spans="1:16" s="357" customFormat="1" ht="20.25" customHeight="1" thickTop="1" thickBot="1">
      <c r="A485" s="371" t="s">
        <v>1747</v>
      </c>
      <c r="B485" s="352"/>
      <c r="C485" s="352"/>
      <c r="D485" s="352"/>
      <c r="E485" s="352"/>
      <c r="F485" s="352"/>
      <c r="G485" s="352"/>
      <c r="H485" s="519"/>
      <c r="I485" s="352"/>
      <c r="J485" s="354"/>
      <c r="K485" s="352"/>
      <c r="L485" s="529"/>
      <c r="M485" s="352"/>
      <c r="N485" s="354"/>
      <c r="O485" s="859"/>
      <c r="P485" s="1340"/>
    </row>
    <row r="486" spans="1:16" s="363" customFormat="1" ht="23.25" customHeight="1">
      <c r="A486" s="358"/>
      <c r="B486" s="756" t="s">
        <v>1806</v>
      </c>
      <c r="C486" s="359"/>
      <c r="D486" s="359"/>
      <c r="E486" s="359"/>
      <c r="F486" s="749"/>
      <c r="G486" s="749"/>
      <c r="H486" s="749"/>
      <c r="I486" s="361"/>
      <c r="J486" s="1639" t="s">
        <v>1807</v>
      </c>
      <c r="K486" s="1640"/>
      <c r="L486" s="1640"/>
      <c r="M486" s="1640"/>
      <c r="N486" s="1641"/>
      <c r="O486" s="860"/>
      <c r="P486" s="1342"/>
    </row>
    <row r="487" spans="1:16" s="363" customFormat="1" ht="27.75" customHeight="1">
      <c r="A487" s="358"/>
      <c r="B487" s="1630"/>
      <c r="C487" s="1631"/>
      <c r="D487" s="1631"/>
      <c r="E487" s="1631"/>
      <c r="F487" s="1631"/>
      <c r="G487" s="1631"/>
      <c r="H487" s="1631"/>
      <c r="I487" s="1632"/>
      <c r="J487" s="1630"/>
      <c r="K487" s="1631"/>
      <c r="L487" s="1631"/>
      <c r="M487" s="1631"/>
      <c r="N487" s="1632"/>
      <c r="O487" s="860"/>
      <c r="P487" s="1338">
        <f>IF(B487&amp;J487="",0,1)</f>
        <v>0</v>
      </c>
    </row>
    <row r="488" spans="1:16" s="363" customFormat="1" ht="27.75" customHeight="1">
      <c r="A488" s="358"/>
      <c r="B488" s="1624"/>
      <c r="C488" s="1625"/>
      <c r="D488" s="1625"/>
      <c r="E488" s="1625"/>
      <c r="F488" s="1625"/>
      <c r="G488" s="1625"/>
      <c r="H488" s="1625"/>
      <c r="I488" s="1626"/>
      <c r="J488" s="1624"/>
      <c r="K488" s="1625"/>
      <c r="L488" s="1625"/>
      <c r="M488" s="1625"/>
      <c r="N488" s="1626"/>
      <c r="O488" s="860"/>
      <c r="P488" s="1338">
        <f t="shared" ref="P488:P507" si="31">IF(B488&amp;J488="",0,1)</f>
        <v>0</v>
      </c>
    </row>
    <row r="489" spans="1:16" s="363" customFormat="1" ht="27.75" customHeight="1">
      <c r="A489" s="358"/>
      <c r="B489" s="1624"/>
      <c r="C489" s="1625"/>
      <c r="D489" s="1625"/>
      <c r="E489" s="1625"/>
      <c r="F489" s="1625"/>
      <c r="G489" s="1625"/>
      <c r="H489" s="1625"/>
      <c r="I489" s="1626"/>
      <c r="J489" s="1624"/>
      <c r="K489" s="1625"/>
      <c r="L489" s="1625"/>
      <c r="M489" s="1625"/>
      <c r="N489" s="1626"/>
      <c r="O489" s="860"/>
      <c r="P489" s="1338">
        <f t="shared" si="31"/>
        <v>0</v>
      </c>
    </row>
    <row r="490" spans="1:16" s="363" customFormat="1" ht="27.75" customHeight="1">
      <c r="A490" s="358"/>
      <c r="B490" s="1624"/>
      <c r="C490" s="1625"/>
      <c r="D490" s="1625"/>
      <c r="E490" s="1625"/>
      <c r="F490" s="1625"/>
      <c r="G490" s="1625"/>
      <c r="H490" s="1625"/>
      <c r="I490" s="1626"/>
      <c r="J490" s="1624"/>
      <c r="K490" s="1625"/>
      <c r="L490" s="1625"/>
      <c r="M490" s="1625"/>
      <c r="N490" s="1626"/>
      <c r="O490" s="860"/>
      <c r="P490" s="1338">
        <f t="shared" si="31"/>
        <v>0</v>
      </c>
    </row>
    <row r="491" spans="1:16" s="363" customFormat="1" ht="27.75" customHeight="1">
      <c r="A491" s="358"/>
      <c r="B491" s="1624"/>
      <c r="C491" s="1625"/>
      <c r="D491" s="1625"/>
      <c r="E491" s="1625"/>
      <c r="F491" s="1625"/>
      <c r="G491" s="1625"/>
      <c r="H491" s="1625"/>
      <c r="I491" s="1626"/>
      <c r="J491" s="1624"/>
      <c r="K491" s="1625"/>
      <c r="L491" s="1625"/>
      <c r="M491" s="1625"/>
      <c r="N491" s="1626"/>
      <c r="O491" s="860"/>
      <c r="P491" s="1338">
        <f t="shared" si="31"/>
        <v>0</v>
      </c>
    </row>
    <row r="492" spans="1:16" s="363" customFormat="1" ht="27.75" customHeight="1">
      <c r="A492" s="358"/>
      <c r="B492" s="1624"/>
      <c r="C492" s="1625"/>
      <c r="D492" s="1625"/>
      <c r="E492" s="1625"/>
      <c r="F492" s="1625"/>
      <c r="G492" s="1625"/>
      <c r="H492" s="1625"/>
      <c r="I492" s="1626"/>
      <c r="J492" s="1624"/>
      <c r="K492" s="1625"/>
      <c r="L492" s="1625"/>
      <c r="M492" s="1625"/>
      <c r="N492" s="1626"/>
      <c r="O492" s="860"/>
      <c r="P492" s="1338">
        <f t="shared" si="31"/>
        <v>0</v>
      </c>
    </row>
    <row r="493" spans="1:16" s="363" customFormat="1" ht="27.75" customHeight="1">
      <c r="A493" s="358"/>
      <c r="B493" s="1624"/>
      <c r="C493" s="1625"/>
      <c r="D493" s="1625"/>
      <c r="E493" s="1625"/>
      <c r="F493" s="1625"/>
      <c r="G493" s="1625"/>
      <c r="H493" s="1625"/>
      <c r="I493" s="1626"/>
      <c r="J493" s="1624"/>
      <c r="K493" s="1625"/>
      <c r="L493" s="1625"/>
      <c r="M493" s="1625"/>
      <c r="N493" s="1626"/>
      <c r="O493" s="860"/>
      <c r="P493" s="1338">
        <f t="shared" si="31"/>
        <v>0</v>
      </c>
    </row>
    <row r="494" spans="1:16" s="363" customFormat="1" ht="27.75" customHeight="1">
      <c r="A494" s="358"/>
      <c r="B494" s="1624"/>
      <c r="C494" s="1625"/>
      <c r="D494" s="1625"/>
      <c r="E494" s="1625"/>
      <c r="F494" s="1625"/>
      <c r="G494" s="1625"/>
      <c r="H494" s="1625"/>
      <c r="I494" s="1626"/>
      <c r="J494" s="1624"/>
      <c r="K494" s="1625"/>
      <c r="L494" s="1625"/>
      <c r="M494" s="1625"/>
      <c r="N494" s="1626"/>
      <c r="O494" s="860"/>
      <c r="P494" s="1338">
        <f t="shared" si="31"/>
        <v>0</v>
      </c>
    </row>
    <row r="495" spans="1:16" s="363" customFormat="1" ht="27.75" customHeight="1">
      <c r="A495" s="358"/>
      <c r="B495" s="1624"/>
      <c r="C495" s="1625"/>
      <c r="D495" s="1625"/>
      <c r="E495" s="1625"/>
      <c r="F495" s="1625"/>
      <c r="G495" s="1625"/>
      <c r="H495" s="1625"/>
      <c r="I495" s="1626"/>
      <c r="J495" s="1624"/>
      <c r="K495" s="1625"/>
      <c r="L495" s="1625"/>
      <c r="M495" s="1625"/>
      <c r="N495" s="1626"/>
      <c r="O495" s="860"/>
      <c r="P495" s="1338">
        <f t="shared" si="31"/>
        <v>0</v>
      </c>
    </row>
    <row r="496" spans="1:16" s="363" customFormat="1" ht="27.75" customHeight="1">
      <c r="A496" s="358"/>
      <c r="B496" s="1624"/>
      <c r="C496" s="1625"/>
      <c r="D496" s="1625"/>
      <c r="E496" s="1625"/>
      <c r="F496" s="1625"/>
      <c r="G496" s="1625"/>
      <c r="H496" s="1625"/>
      <c r="I496" s="1626"/>
      <c r="J496" s="1624"/>
      <c r="K496" s="1625"/>
      <c r="L496" s="1625"/>
      <c r="M496" s="1625"/>
      <c r="N496" s="1626"/>
      <c r="O496" s="860"/>
      <c r="P496" s="1338">
        <f t="shared" si="31"/>
        <v>0</v>
      </c>
    </row>
    <row r="497" spans="1:16" s="363" customFormat="1" ht="27.75" customHeight="1">
      <c r="A497" s="358"/>
      <c r="B497" s="1624"/>
      <c r="C497" s="1625"/>
      <c r="D497" s="1625"/>
      <c r="E497" s="1625"/>
      <c r="F497" s="1625"/>
      <c r="G497" s="1625"/>
      <c r="H497" s="1625"/>
      <c r="I497" s="1626"/>
      <c r="J497" s="1624"/>
      <c r="K497" s="1625"/>
      <c r="L497" s="1625"/>
      <c r="M497" s="1625"/>
      <c r="N497" s="1626"/>
      <c r="O497" s="860"/>
      <c r="P497" s="1338">
        <f t="shared" si="31"/>
        <v>0</v>
      </c>
    </row>
    <row r="498" spans="1:16" s="363" customFormat="1" ht="27.75" customHeight="1">
      <c r="A498" s="358"/>
      <c r="B498" s="1624"/>
      <c r="C498" s="1625"/>
      <c r="D498" s="1625"/>
      <c r="E498" s="1625"/>
      <c r="F498" s="1625"/>
      <c r="G498" s="1625"/>
      <c r="H498" s="1625"/>
      <c r="I498" s="1626"/>
      <c r="J498" s="1624"/>
      <c r="K498" s="1625"/>
      <c r="L498" s="1625"/>
      <c r="M498" s="1625"/>
      <c r="N498" s="1626"/>
      <c r="O498" s="860"/>
      <c r="P498" s="1338">
        <f t="shared" si="31"/>
        <v>0</v>
      </c>
    </row>
    <row r="499" spans="1:16" s="363" customFormat="1" ht="27.75" customHeight="1">
      <c r="A499" s="358"/>
      <c r="B499" s="1624"/>
      <c r="C499" s="1625"/>
      <c r="D499" s="1625"/>
      <c r="E499" s="1625"/>
      <c r="F499" s="1625"/>
      <c r="G499" s="1625"/>
      <c r="H499" s="1625"/>
      <c r="I499" s="1626"/>
      <c r="J499" s="1624"/>
      <c r="K499" s="1625"/>
      <c r="L499" s="1625"/>
      <c r="M499" s="1625"/>
      <c r="N499" s="1626"/>
      <c r="O499" s="860"/>
      <c r="P499" s="1338">
        <f t="shared" si="31"/>
        <v>0</v>
      </c>
    </row>
    <row r="500" spans="1:16" s="363" customFormat="1" ht="27.75" customHeight="1">
      <c r="A500" s="358"/>
      <c r="B500" s="1624"/>
      <c r="C500" s="1625"/>
      <c r="D500" s="1625"/>
      <c r="E500" s="1625"/>
      <c r="F500" s="1625"/>
      <c r="G500" s="1625"/>
      <c r="H500" s="1625"/>
      <c r="I500" s="1626"/>
      <c r="J500" s="1624"/>
      <c r="K500" s="1625"/>
      <c r="L500" s="1625"/>
      <c r="M500" s="1625"/>
      <c r="N500" s="1626"/>
      <c r="O500" s="860"/>
      <c r="P500" s="1338">
        <f t="shared" si="31"/>
        <v>0</v>
      </c>
    </row>
    <row r="501" spans="1:16" s="363" customFormat="1" ht="27.75" customHeight="1">
      <c r="A501" s="358"/>
      <c r="B501" s="1624"/>
      <c r="C501" s="1625"/>
      <c r="D501" s="1625"/>
      <c r="E501" s="1625"/>
      <c r="F501" s="1625"/>
      <c r="G501" s="1625"/>
      <c r="H501" s="1625"/>
      <c r="I501" s="1626"/>
      <c r="J501" s="1624"/>
      <c r="K501" s="1625"/>
      <c r="L501" s="1625"/>
      <c r="M501" s="1625"/>
      <c r="N501" s="1626"/>
      <c r="O501" s="860"/>
      <c r="P501" s="1338">
        <f t="shared" si="31"/>
        <v>0</v>
      </c>
    </row>
    <row r="502" spans="1:16" s="363" customFormat="1" ht="27.75" customHeight="1">
      <c r="A502" s="358"/>
      <c r="B502" s="1624"/>
      <c r="C502" s="1625"/>
      <c r="D502" s="1625"/>
      <c r="E502" s="1625"/>
      <c r="F502" s="1625"/>
      <c r="G502" s="1625"/>
      <c r="H502" s="1625"/>
      <c r="I502" s="1626"/>
      <c r="J502" s="1624"/>
      <c r="K502" s="1625"/>
      <c r="L502" s="1625"/>
      <c r="M502" s="1625"/>
      <c r="N502" s="1626"/>
      <c r="O502" s="860"/>
      <c r="P502" s="1338">
        <f t="shared" si="31"/>
        <v>0</v>
      </c>
    </row>
    <row r="503" spans="1:16" s="363" customFormat="1" ht="27.75" customHeight="1">
      <c r="A503" s="358"/>
      <c r="B503" s="1624"/>
      <c r="C503" s="1625"/>
      <c r="D503" s="1625"/>
      <c r="E503" s="1625"/>
      <c r="F503" s="1625"/>
      <c r="G503" s="1625"/>
      <c r="H503" s="1625"/>
      <c r="I503" s="1626"/>
      <c r="J503" s="1624"/>
      <c r="K503" s="1625"/>
      <c r="L503" s="1625"/>
      <c r="M503" s="1625"/>
      <c r="N503" s="1626"/>
      <c r="O503" s="860"/>
      <c r="P503" s="1338">
        <f t="shared" si="31"/>
        <v>0</v>
      </c>
    </row>
    <row r="504" spans="1:16" s="363" customFormat="1" ht="27.75" customHeight="1">
      <c r="A504" s="358"/>
      <c r="B504" s="1624"/>
      <c r="C504" s="1625"/>
      <c r="D504" s="1625"/>
      <c r="E504" s="1625"/>
      <c r="F504" s="1625"/>
      <c r="G504" s="1625"/>
      <c r="H504" s="1625"/>
      <c r="I504" s="1626"/>
      <c r="J504" s="1624"/>
      <c r="K504" s="1625"/>
      <c r="L504" s="1625"/>
      <c r="M504" s="1625"/>
      <c r="N504" s="1626"/>
      <c r="O504" s="860"/>
      <c r="P504" s="1338">
        <f t="shared" si="31"/>
        <v>0</v>
      </c>
    </row>
    <row r="505" spans="1:16" s="363" customFormat="1" ht="27.75" customHeight="1">
      <c r="A505" s="358"/>
      <c r="B505" s="1624"/>
      <c r="C505" s="1625"/>
      <c r="D505" s="1625"/>
      <c r="E505" s="1625"/>
      <c r="F505" s="1625"/>
      <c r="G505" s="1625"/>
      <c r="H505" s="1625"/>
      <c r="I505" s="1626"/>
      <c r="J505" s="1624"/>
      <c r="K505" s="1625"/>
      <c r="L505" s="1625"/>
      <c r="M505" s="1625"/>
      <c r="N505" s="1626"/>
      <c r="O505" s="860"/>
      <c r="P505" s="1338">
        <f t="shared" si="31"/>
        <v>0</v>
      </c>
    </row>
    <row r="506" spans="1:16" s="363" customFormat="1" ht="27.75" customHeight="1">
      <c r="A506" s="358"/>
      <c r="B506" s="1624"/>
      <c r="C506" s="1625"/>
      <c r="D506" s="1625"/>
      <c r="E506" s="1625"/>
      <c r="F506" s="1625"/>
      <c r="G506" s="1625"/>
      <c r="H506" s="1625"/>
      <c r="I506" s="1626"/>
      <c r="J506" s="1624"/>
      <c r="K506" s="1625"/>
      <c r="L506" s="1625"/>
      <c r="M506" s="1625"/>
      <c r="N506" s="1626"/>
      <c r="O506" s="860"/>
      <c r="P506" s="1338">
        <f t="shared" si="31"/>
        <v>0</v>
      </c>
    </row>
    <row r="507" spans="1:16" s="363" customFormat="1" ht="27.75" customHeight="1" thickBot="1">
      <c r="A507" s="358"/>
      <c r="B507" s="1627"/>
      <c r="C507" s="1628"/>
      <c r="D507" s="1628"/>
      <c r="E507" s="1628"/>
      <c r="F507" s="1628"/>
      <c r="G507" s="1628"/>
      <c r="H507" s="1628"/>
      <c r="I507" s="1629"/>
      <c r="J507" s="1627"/>
      <c r="K507" s="1628"/>
      <c r="L507" s="1628"/>
      <c r="M507" s="1628"/>
      <c r="N507" s="1629"/>
      <c r="O507" s="860"/>
      <c r="P507" s="1338">
        <f t="shared" si="31"/>
        <v>0</v>
      </c>
    </row>
    <row r="508" spans="1:16" s="363" customFormat="1" ht="26.25" customHeight="1" thickBot="1">
      <c r="A508" s="358"/>
      <c r="B508" s="535" t="s">
        <v>1808</v>
      </c>
      <c r="C508" s="364"/>
      <c r="D508" s="1622" t="s">
        <v>1111</v>
      </c>
      <c r="E508" s="1622"/>
      <c r="F508" s="1622"/>
      <c r="G508" s="1622"/>
      <c r="H508" s="1622"/>
      <c r="I508" s="1622"/>
      <c r="J508" s="1622"/>
      <c r="K508" s="1622"/>
      <c r="L508" s="1622"/>
      <c r="M508" s="1622"/>
      <c r="N508" s="1623"/>
      <c r="O508" s="860"/>
      <c r="P508" s="1342"/>
    </row>
    <row r="509" spans="1:16" s="348" customFormat="1" ht="6" customHeight="1" thickBot="1">
      <c r="A509" s="403"/>
      <c r="B509" s="404"/>
      <c r="C509" s="404"/>
      <c r="D509" s="404"/>
      <c r="E509" s="404"/>
      <c r="F509" s="404"/>
      <c r="G509" s="404"/>
      <c r="H509" s="518"/>
      <c r="I509" s="404"/>
      <c r="J509" s="404"/>
      <c r="K509" s="404"/>
      <c r="L509" s="528"/>
      <c r="M509" s="404"/>
      <c r="N509" s="404"/>
      <c r="O509" s="858"/>
      <c r="P509" s="1341"/>
    </row>
    <row r="510" spans="1:16" s="341" customFormat="1" ht="14.25" customHeight="1" thickTop="1">
      <c r="A510" s="395" t="s">
        <v>673</v>
      </c>
      <c r="B510" s="100" t="s">
        <v>2154</v>
      </c>
      <c r="H510" s="502"/>
      <c r="L510" s="520"/>
      <c r="O510" s="422"/>
      <c r="P510" s="422"/>
    </row>
    <row r="511" spans="1:16" s="341" customFormat="1" ht="14.25" customHeight="1">
      <c r="A511" s="395" t="s">
        <v>751</v>
      </c>
      <c r="B511" s="100" t="s">
        <v>1762</v>
      </c>
      <c r="H511" s="502"/>
      <c r="L511" s="520"/>
      <c r="O511" s="422"/>
      <c r="P511" s="422"/>
    </row>
    <row r="512" spans="1:16" s="341" customFormat="1" ht="14.25" customHeight="1">
      <c r="A512" s="395" t="s">
        <v>1207</v>
      </c>
      <c r="B512" s="100" t="s">
        <v>1664</v>
      </c>
      <c r="H512" s="502"/>
      <c r="L512" s="520"/>
      <c r="O512" s="422"/>
      <c r="P512" s="422"/>
    </row>
    <row r="513" spans="1:16" s="341" customFormat="1" ht="14.25" customHeight="1">
      <c r="A513" s="395" t="s">
        <v>1208</v>
      </c>
      <c r="B513" s="100" t="s">
        <v>1875</v>
      </c>
      <c r="H513" s="502"/>
      <c r="J513" s="373"/>
      <c r="L513" s="520"/>
      <c r="O513" s="422"/>
      <c r="P513" s="422"/>
    </row>
    <row r="514" spans="1:16" s="341" customFormat="1" ht="14.25" customHeight="1">
      <c r="A514" s="395" t="s">
        <v>496</v>
      </c>
      <c r="B514" s="100" t="s">
        <v>1763</v>
      </c>
      <c r="H514" s="502"/>
      <c r="L514" s="520"/>
      <c r="O514" s="422"/>
      <c r="P514" s="422"/>
    </row>
    <row r="515" spans="1:16" s="341" customFormat="1" ht="14.25" customHeight="1">
      <c r="A515" s="395" t="s">
        <v>1766</v>
      </c>
      <c r="B515" s="100" t="s">
        <v>1871</v>
      </c>
      <c r="H515" s="502"/>
      <c r="L515" s="520"/>
      <c r="N515" s="1319" t="str">
        <f ca="1">$A$1&amp;wersja&amp;INFO("wersja")</f>
        <v>GR_2018.1.15.0</v>
      </c>
      <c r="O515" s="422"/>
      <c r="P515" s="422"/>
    </row>
    <row r="516" spans="1:16" s="341" customFormat="1" ht="14.25" customHeight="1">
      <c r="A516" s="395" t="s">
        <v>1765</v>
      </c>
      <c r="B516" s="100" t="s">
        <v>1872</v>
      </c>
      <c r="H516" s="502"/>
      <c r="L516" s="520"/>
      <c r="O516" s="422"/>
      <c r="P516" s="422"/>
    </row>
    <row r="517" spans="1:16" s="341" customFormat="1" ht="20.25" customHeight="1" thickBot="1">
      <c r="A517" s="577" t="s">
        <v>1820</v>
      </c>
      <c r="H517" s="502"/>
      <c r="L517" s="520"/>
      <c r="N517" s="592" t="str">
        <f>$N$1</f>
        <v>Załącznik Nr 4 do Uchwały Nr XL/396/17 Rady Miejskiej w Kluczborku z dnia 27 września 2017r.</v>
      </c>
      <c r="O517" s="844"/>
      <c r="P517" s="422"/>
    </row>
    <row r="518" spans="1:16" s="2" customFormat="1" ht="20.25" customHeight="1" thickTop="1">
      <c r="A518" s="1688" t="s">
        <v>854</v>
      </c>
      <c r="B518" s="1689"/>
      <c r="C518" s="1689"/>
      <c r="D518" s="1690"/>
      <c r="E518" s="1691" t="s">
        <v>987</v>
      </c>
      <c r="F518" s="1691"/>
      <c r="G518" s="1691"/>
      <c r="H518" s="1691"/>
      <c r="I518" s="1691"/>
      <c r="J518" s="1691"/>
      <c r="K518" s="1691"/>
      <c r="L518" s="1691"/>
      <c r="M518" s="1691"/>
      <c r="N518" s="1691"/>
      <c r="O518" s="1692"/>
      <c r="P518" s="1323"/>
    </row>
    <row r="519" spans="1:16" s="2" customFormat="1" ht="26.25" customHeight="1" thickBot="1">
      <c r="A519" s="1695"/>
      <c r="B519" s="1696"/>
      <c r="C519" s="1696"/>
      <c r="D519" s="1697"/>
      <c r="E519" s="1693"/>
      <c r="F519" s="1693"/>
      <c r="G519" s="1693"/>
      <c r="H519" s="1693"/>
      <c r="I519" s="1693"/>
      <c r="J519" s="1693"/>
      <c r="K519" s="1693"/>
      <c r="L519" s="1693"/>
      <c r="M519" s="1693"/>
      <c r="N519" s="1693"/>
      <c r="O519" s="1694"/>
      <c r="P519" s="1323"/>
    </row>
    <row r="520" spans="1:16" s="2" customFormat="1" ht="4.5" customHeight="1">
      <c r="A520" s="580"/>
      <c r="B520" s="581"/>
      <c r="C520" s="581"/>
      <c r="D520" s="582"/>
      <c r="E520" s="582"/>
      <c r="F520" s="582"/>
      <c r="G520" s="582"/>
      <c r="H520" s="583"/>
      <c r="I520" s="583"/>
      <c r="J520" s="583"/>
      <c r="K520" s="583"/>
      <c r="L520" s="584"/>
      <c r="M520" s="583"/>
      <c r="N520" s="585"/>
      <c r="O520" s="845"/>
      <c r="P520" s="1323"/>
    </row>
    <row r="521" spans="1:16" s="1" customFormat="1" ht="23.25" customHeight="1">
      <c r="A521" s="1675" t="s">
        <v>1921</v>
      </c>
      <c r="B521" s="1676"/>
      <c r="C521" s="1676"/>
      <c r="D521" s="1676"/>
      <c r="E521" s="1676"/>
      <c r="F521" s="1676"/>
      <c r="G521" s="1676"/>
      <c r="H521" s="1676"/>
      <c r="I521" s="1676"/>
      <c r="J521" s="1676"/>
      <c r="K521" s="1676"/>
      <c r="L521" s="1676"/>
      <c r="M521" s="1676"/>
      <c r="N521" s="1676"/>
      <c r="O521" s="1677"/>
      <c r="P521" s="1323"/>
    </row>
    <row r="522" spans="1:16" s="2" customFormat="1" ht="4.5" customHeight="1" thickBot="1">
      <c r="A522" s="587"/>
      <c r="B522" s="588"/>
      <c r="C522" s="588"/>
      <c r="D522" s="588"/>
      <c r="E522" s="588"/>
      <c r="F522" s="588"/>
      <c r="G522" s="588"/>
      <c r="H522" s="588"/>
      <c r="I522" s="588"/>
      <c r="J522" s="588"/>
      <c r="K522" s="589"/>
      <c r="L522" s="590"/>
      <c r="M522" s="583"/>
      <c r="N522" s="583"/>
      <c r="O522" s="846"/>
      <c r="P522" s="1323"/>
    </row>
    <row r="523" spans="1:16" s="306" customFormat="1" ht="4.5" customHeight="1" thickTop="1" thickBot="1">
      <c r="A523" s="300"/>
      <c r="B523" s="301"/>
      <c r="C523" s="301"/>
      <c r="D523" s="301"/>
      <c r="E523" s="302"/>
      <c r="F523" s="302"/>
      <c r="G523" s="302"/>
      <c r="H523" s="503"/>
      <c r="I523" s="302"/>
      <c r="J523" s="304"/>
      <c r="K523" s="302"/>
      <c r="L523" s="521"/>
      <c r="M523" s="302"/>
      <c r="N523" s="304"/>
      <c r="O523" s="847"/>
      <c r="P523" s="1338"/>
    </row>
    <row r="524" spans="1:16" s="306" customFormat="1" ht="24" customHeight="1" thickBot="1">
      <c r="A524" s="308"/>
      <c r="B524" s="1678" t="s">
        <v>1924</v>
      </c>
      <c r="C524" s="1678"/>
      <c r="D524" s="1678"/>
      <c r="E524" s="1678"/>
      <c r="F524" s="1678"/>
      <c r="G524" s="1678"/>
      <c r="H524" s="1678"/>
      <c r="I524" s="1678"/>
      <c r="J524" s="1679"/>
      <c r="K524" s="530" t="s">
        <v>1870</v>
      </c>
      <c r="L524" s="757"/>
      <c r="M524" s="1680" t="str">
        <f>IF(O532=1,SUM($O$1:O532),"")</f>
        <v/>
      </c>
      <c r="N524" s="1681"/>
      <c r="O524" s="848"/>
      <c r="P524" s="1338"/>
    </row>
    <row r="525" spans="1:16" s="306" customFormat="1" ht="4.5" customHeight="1" thickBot="1">
      <c r="A525" s="310"/>
      <c r="B525" s="311"/>
      <c r="C525" s="311"/>
      <c r="D525" s="311"/>
      <c r="E525" s="311"/>
      <c r="F525" s="311"/>
      <c r="G525" s="311"/>
      <c r="H525" s="504"/>
      <c r="I525" s="312"/>
      <c r="J525" s="314"/>
      <c r="K525" s="312"/>
      <c r="L525" s="522"/>
      <c r="M525" s="312"/>
      <c r="N525" s="314"/>
      <c r="O525" s="849"/>
      <c r="P525" s="1338"/>
    </row>
    <row r="526" spans="1:16" s="306" customFormat="1" ht="20.25" customHeight="1" thickTop="1" thickBot="1">
      <c r="A526" s="369" t="s">
        <v>1745</v>
      </c>
      <c r="B526" s="323"/>
      <c r="C526" s="323"/>
      <c r="D526" s="323"/>
      <c r="E526" s="323"/>
      <c r="F526" s="323"/>
      <c r="G526" s="323"/>
      <c r="H526" s="505"/>
      <c r="I526" s="323"/>
      <c r="J526" s="323"/>
      <c r="K526" s="323"/>
      <c r="L526" s="505"/>
      <c r="M526" s="323"/>
      <c r="N526" s="323"/>
      <c r="O526" s="850"/>
      <c r="P526" s="1338"/>
    </row>
    <row r="527" spans="1:16" s="306" customFormat="1" ht="12.75" customHeight="1">
      <c r="A527" s="317"/>
      <c r="B527" s="532" t="s">
        <v>1666</v>
      </c>
      <c r="C527" s="375"/>
      <c r="D527" s="375"/>
      <c r="E527" s="375"/>
      <c r="F527" s="375"/>
      <c r="G527" s="375"/>
      <c r="H527" s="506"/>
      <c r="I527" s="375"/>
      <c r="J527" s="377"/>
      <c r="K527" s="531" t="s">
        <v>1750</v>
      </c>
      <c r="L527" s="523"/>
      <c r="M527" s="375"/>
      <c r="N527" s="379"/>
      <c r="O527" s="851"/>
      <c r="P527" s="1338"/>
    </row>
    <row r="528" spans="1:16" s="320" customFormat="1" ht="33" customHeight="1" thickBot="1">
      <c r="A528" s="319"/>
      <c r="B528" s="1682" t="str">
        <f>IF($B$12="","",$B$12)</f>
        <v/>
      </c>
      <c r="C528" s="1683"/>
      <c r="D528" s="1683"/>
      <c r="E528" s="1683"/>
      <c r="F528" s="1683"/>
      <c r="G528" s="1683"/>
      <c r="H528" s="1683"/>
      <c r="I528" s="1683"/>
      <c r="J528" s="1684"/>
      <c r="K528" s="1685" t="str">
        <f>IF($K$12="","",$K$12)</f>
        <v/>
      </c>
      <c r="L528" s="1686"/>
      <c r="M528" s="1686"/>
      <c r="N528" s="1687"/>
      <c r="O528" s="851"/>
      <c r="P528" s="1338">
        <f>IF(B528&amp;K528="",0,1)</f>
        <v>0</v>
      </c>
    </row>
    <row r="529" spans="1:16" s="306" customFormat="1" ht="4.5" customHeight="1" thickBot="1">
      <c r="A529" s="321"/>
      <c r="B529" s="322"/>
      <c r="C529" s="322"/>
      <c r="D529" s="322"/>
      <c r="E529" s="312"/>
      <c r="F529" s="312"/>
      <c r="G529" s="312"/>
      <c r="H529" s="504"/>
      <c r="I529" s="312"/>
      <c r="J529" s="314"/>
      <c r="K529" s="312"/>
      <c r="L529" s="522"/>
      <c r="M529" s="312"/>
      <c r="N529" s="314"/>
      <c r="O529" s="849"/>
      <c r="P529" s="1338"/>
    </row>
    <row r="530" spans="1:16" s="328" customFormat="1" ht="20.25" customHeight="1" thickTop="1" thickBot="1">
      <c r="A530" s="370" t="s">
        <v>1746</v>
      </c>
      <c r="B530" s="323"/>
      <c r="C530" s="323"/>
      <c r="D530" s="323"/>
      <c r="E530" s="323"/>
      <c r="F530" s="323"/>
      <c r="G530" s="323"/>
      <c r="H530" s="507"/>
      <c r="I530" s="323"/>
      <c r="J530" s="325"/>
      <c r="K530" s="323"/>
      <c r="L530" s="524"/>
      <c r="M530" s="323"/>
      <c r="N530" s="325"/>
      <c r="O530" s="850"/>
      <c r="P530" s="1338"/>
    </row>
    <row r="531" spans="1:16" s="328" customFormat="1" ht="5.25" customHeight="1">
      <c r="A531" s="98"/>
      <c r="B531" s="381"/>
      <c r="C531" s="382"/>
      <c r="D531" s="382"/>
      <c r="E531" s="382"/>
      <c r="F531" s="382"/>
      <c r="G531" s="382"/>
      <c r="H531" s="508"/>
      <c r="I531" s="382"/>
      <c r="J531" s="384"/>
      <c r="K531" s="382"/>
      <c r="L531" s="525"/>
      <c r="M531" s="382"/>
      <c r="N531" s="386"/>
      <c r="O531" s="852"/>
      <c r="P531" s="1338"/>
    </row>
    <row r="532" spans="1:16" s="328" customFormat="1" ht="25.5" customHeight="1">
      <c r="A532" s="396" t="s">
        <v>291</v>
      </c>
      <c r="B532" s="1666" t="s">
        <v>123</v>
      </c>
      <c r="C532" s="1667"/>
      <c r="D532" s="1668"/>
      <c r="E532" s="1669"/>
      <c r="F532" s="1670" t="s">
        <v>1791</v>
      </c>
      <c r="G532" s="1671"/>
      <c r="H532" s="1671"/>
      <c r="I532" s="1672"/>
      <c r="J532" s="740" t="str">
        <f>IF($J$16="","",$J$16)</f>
        <v/>
      </c>
      <c r="K532" s="420" t="s">
        <v>1755</v>
      </c>
      <c r="L532" s="740" t="str">
        <f>IF($L$16="","",$L$16)</f>
        <v/>
      </c>
      <c r="M532" s="420" t="s">
        <v>1764</v>
      </c>
      <c r="N532" s="397">
        <f>IF(AND(J532="",L532=""),0,IF(J532="",2,1))</f>
        <v>0</v>
      </c>
      <c r="O532" s="812">
        <f>IF(D532&lt;&gt;"",1,0)</f>
        <v>0</v>
      </c>
      <c r="P532" s="1338">
        <f>IF(D532&amp;J532&amp;L532="",0,1)</f>
        <v>0</v>
      </c>
    </row>
    <row r="533" spans="1:16" s="328" customFormat="1" ht="5.25" customHeight="1" thickBot="1">
      <c r="A533" s="98"/>
      <c r="B533" s="387"/>
      <c r="C533" s="388"/>
      <c r="D533" s="388"/>
      <c r="E533" s="388"/>
      <c r="F533" s="388"/>
      <c r="G533" s="388"/>
      <c r="H533" s="509"/>
      <c r="I533" s="388"/>
      <c r="J533" s="390"/>
      <c r="K533" s="388"/>
      <c r="L533" s="526"/>
      <c r="M533" s="388"/>
      <c r="N533" s="392"/>
      <c r="O533" s="852"/>
      <c r="P533" s="1338"/>
    </row>
    <row r="534" spans="1:16" s="328" customFormat="1" ht="27" customHeight="1" thickBot="1">
      <c r="A534" s="308"/>
      <c r="B534" s="1673" t="s">
        <v>1065</v>
      </c>
      <c r="C534" s="1674"/>
      <c r="D534" s="1088" t="s">
        <v>1770</v>
      </c>
      <c r="E534" s="764" t="s">
        <v>1748</v>
      </c>
      <c r="F534" s="764" t="s">
        <v>1752</v>
      </c>
      <c r="G534" s="765" t="s">
        <v>1520</v>
      </c>
      <c r="H534" s="1656" t="s">
        <v>233</v>
      </c>
      <c r="I534" s="1657"/>
      <c r="J534" s="1658"/>
      <c r="K534" s="766" t="s">
        <v>1767</v>
      </c>
      <c r="L534" s="1656" t="s">
        <v>1749</v>
      </c>
      <c r="M534" s="1657"/>
      <c r="N534" s="1658"/>
      <c r="O534" s="853"/>
      <c r="P534" s="1338"/>
    </row>
    <row r="535" spans="1:16" s="328" customFormat="1" ht="29.25" customHeight="1">
      <c r="A535" s="308"/>
      <c r="B535" s="1659" t="s">
        <v>1753</v>
      </c>
      <c r="C535" s="333" t="s">
        <v>598</v>
      </c>
      <c r="D535" s="726"/>
      <c r="E535" s="726"/>
      <c r="F535" s="726"/>
      <c r="G535" s="726"/>
      <c r="H535" s="510" t="s">
        <v>1771</v>
      </c>
      <c r="I535" s="926" t="str">
        <f>IF(D535&amp;E535&amp;F535&amp;G535="","",SUM(D535:G535))</f>
        <v/>
      </c>
      <c r="J535" s="330" t="s">
        <v>599</v>
      </c>
      <c r="K535" s="767">
        <v>1.95</v>
      </c>
      <c r="L535" s="510" t="s">
        <v>1390</v>
      </c>
      <c r="M535" s="926" t="str">
        <f t="shared" ref="M535:M558" si="32">IF(AND(I535&lt;&gt;"",N$16=1),ROUND(I535*K535,4),"")</f>
        <v/>
      </c>
      <c r="N535" s="330" t="s">
        <v>599</v>
      </c>
      <c r="O535" s="853"/>
      <c r="P535" s="1338">
        <f>IF(D535&amp;E535&amp;F535&amp;G535="",0,1)</f>
        <v>0</v>
      </c>
    </row>
    <row r="536" spans="1:16" s="328" customFormat="1" ht="29.25" customHeight="1">
      <c r="A536" s="308"/>
      <c r="B536" s="1660"/>
      <c r="C536" s="331" t="s">
        <v>600</v>
      </c>
      <c r="D536" s="727"/>
      <c r="E536" s="727"/>
      <c r="F536" s="727"/>
      <c r="G536" s="727"/>
      <c r="H536" s="481" t="s">
        <v>406</v>
      </c>
      <c r="I536" s="925" t="str">
        <f t="shared" ref="I536:I558" si="33">IF(D536&amp;E536&amp;F536&amp;G536="","",SUM(D536:G536))</f>
        <v/>
      </c>
      <c r="J536" s="331" t="s">
        <v>599</v>
      </c>
      <c r="K536" s="768">
        <v>1.8</v>
      </c>
      <c r="L536" s="481" t="s">
        <v>407</v>
      </c>
      <c r="M536" s="925" t="str">
        <f t="shared" si="32"/>
        <v/>
      </c>
      <c r="N536" s="331" t="s">
        <v>599</v>
      </c>
      <c r="O536" s="853"/>
      <c r="P536" s="1338">
        <f t="shared" ref="P536:P558" si="34">IF(D536&amp;E536&amp;F536&amp;G536="",0,1)</f>
        <v>0</v>
      </c>
    </row>
    <row r="537" spans="1:16" s="328" customFormat="1" ht="29.25" customHeight="1">
      <c r="A537" s="308"/>
      <c r="B537" s="1660"/>
      <c r="C537" s="331" t="s">
        <v>601</v>
      </c>
      <c r="D537" s="727"/>
      <c r="E537" s="727"/>
      <c r="F537" s="727"/>
      <c r="G537" s="727"/>
      <c r="H537" s="481" t="s">
        <v>408</v>
      </c>
      <c r="I537" s="925" t="str">
        <f t="shared" si="33"/>
        <v/>
      </c>
      <c r="J537" s="331" t="s">
        <v>599</v>
      </c>
      <c r="K537" s="768">
        <v>1.65</v>
      </c>
      <c r="L537" s="481" t="s">
        <v>409</v>
      </c>
      <c r="M537" s="925" t="str">
        <f t="shared" si="32"/>
        <v/>
      </c>
      <c r="N537" s="331" t="s">
        <v>599</v>
      </c>
      <c r="O537" s="853"/>
      <c r="P537" s="1338">
        <f t="shared" si="34"/>
        <v>0</v>
      </c>
    </row>
    <row r="538" spans="1:16" s="328" customFormat="1" ht="29.25" customHeight="1">
      <c r="A538" s="308"/>
      <c r="B538" s="1660"/>
      <c r="C538" s="331" t="s">
        <v>602</v>
      </c>
      <c r="D538" s="727"/>
      <c r="E538" s="727"/>
      <c r="F538" s="727"/>
      <c r="G538" s="727"/>
      <c r="H538" s="481" t="s">
        <v>410</v>
      </c>
      <c r="I538" s="925" t="str">
        <f t="shared" si="33"/>
        <v/>
      </c>
      <c r="J538" s="331" t="s">
        <v>599</v>
      </c>
      <c r="K538" s="768">
        <v>1.35</v>
      </c>
      <c r="L538" s="481" t="s">
        <v>411</v>
      </c>
      <c r="M538" s="925" t="str">
        <f t="shared" si="32"/>
        <v/>
      </c>
      <c r="N538" s="331" t="s">
        <v>599</v>
      </c>
      <c r="O538" s="853"/>
      <c r="P538" s="1338">
        <f t="shared" si="34"/>
        <v>0</v>
      </c>
    </row>
    <row r="539" spans="1:16" s="328" customFormat="1" ht="29.25" customHeight="1">
      <c r="A539" s="308"/>
      <c r="B539" s="1660"/>
      <c r="C539" s="331" t="s">
        <v>603</v>
      </c>
      <c r="D539" s="727"/>
      <c r="E539" s="727"/>
      <c r="F539" s="727"/>
      <c r="G539" s="727"/>
      <c r="H539" s="481" t="s">
        <v>412</v>
      </c>
      <c r="I539" s="925" t="str">
        <f t="shared" si="33"/>
        <v/>
      </c>
      <c r="J539" s="331" t="s">
        <v>599</v>
      </c>
      <c r="K539" s="768">
        <v>1.1000000000000001</v>
      </c>
      <c r="L539" s="481" t="s">
        <v>413</v>
      </c>
      <c r="M539" s="925" t="str">
        <f t="shared" si="32"/>
        <v/>
      </c>
      <c r="N539" s="331" t="s">
        <v>599</v>
      </c>
      <c r="O539" s="853"/>
      <c r="P539" s="1338">
        <f t="shared" si="34"/>
        <v>0</v>
      </c>
    </row>
    <row r="540" spans="1:16" s="328" customFormat="1" ht="29.25" customHeight="1">
      <c r="A540" s="308"/>
      <c r="B540" s="1660"/>
      <c r="C540" s="331" t="s">
        <v>604</v>
      </c>
      <c r="D540" s="727"/>
      <c r="E540" s="727"/>
      <c r="F540" s="727"/>
      <c r="G540" s="727"/>
      <c r="H540" s="481" t="s">
        <v>414</v>
      </c>
      <c r="I540" s="925" t="str">
        <f t="shared" si="33"/>
        <v/>
      </c>
      <c r="J540" s="331" t="s">
        <v>599</v>
      </c>
      <c r="K540" s="768">
        <v>0.8</v>
      </c>
      <c r="L540" s="481" t="s">
        <v>415</v>
      </c>
      <c r="M540" s="925" t="str">
        <f t="shared" si="32"/>
        <v/>
      </c>
      <c r="N540" s="331" t="s">
        <v>599</v>
      </c>
      <c r="O540" s="853"/>
      <c r="P540" s="1338">
        <f t="shared" si="34"/>
        <v>0</v>
      </c>
    </row>
    <row r="541" spans="1:16" s="328" customFormat="1" ht="29.25" customHeight="1">
      <c r="A541" s="308"/>
      <c r="B541" s="1660"/>
      <c r="C541" s="331" t="s">
        <v>605</v>
      </c>
      <c r="D541" s="727"/>
      <c r="E541" s="727"/>
      <c r="F541" s="727"/>
      <c r="G541" s="727"/>
      <c r="H541" s="481" t="s">
        <v>416</v>
      </c>
      <c r="I541" s="925" t="str">
        <f t="shared" si="33"/>
        <v/>
      </c>
      <c r="J541" s="331" t="s">
        <v>599</v>
      </c>
      <c r="K541" s="768">
        <v>0.35</v>
      </c>
      <c r="L541" s="481" t="s">
        <v>417</v>
      </c>
      <c r="M541" s="925" t="str">
        <f t="shared" si="32"/>
        <v/>
      </c>
      <c r="N541" s="331" t="s">
        <v>599</v>
      </c>
      <c r="O541" s="853"/>
      <c r="P541" s="1338">
        <f t="shared" si="34"/>
        <v>0</v>
      </c>
    </row>
    <row r="542" spans="1:16" s="328" customFormat="1" ht="29.25" customHeight="1" thickBot="1">
      <c r="A542" s="308"/>
      <c r="B542" s="1661"/>
      <c r="C542" s="332" t="s">
        <v>606</v>
      </c>
      <c r="D542" s="728"/>
      <c r="E542" s="728"/>
      <c r="F542" s="728"/>
      <c r="G542" s="728"/>
      <c r="H542" s="482" t="s">
        <v>418</v>
      </c>
      <c r="I542" s="924" t="str">
        <f t="shared" si="33"/>
        <v/>
      </c>
      <c r="J542" s="332" t="s">
        <v>599</v>
      </c>
      <c r="K542" s="769">
        <v>0.2</v>
      </c>
      <c r="L542" s="482" t="s">
        <v>419</v>
      </c>
      <c r="M542" s="924" t="str">
        <f t="shared" si="32"/>
        <v/>
      </c>
      <c r="N542" s="332" t="s">
        <v>599</v>
      </c>
      <c r="O542" s="853"/>
      <c r="P542" s="1338">
        <f t="shared" si="34"/>
        <v>0</v>
      </c>
    </row>
    <row r="543" spans="1:16" s="328" customFormat="1" ht="29.25" customHeight="1">
      <c r="A543" s="308"/>
      <c r="B543" s="1659" t="s">
        <v>1754</v>
      </c>
      <c r="C543" s="367" t="s">
        <v>598</v>
      </c>
      <c r="D543" s="726"/>
      <c r="E543" s="726"/>
      <c r="F543" s="726"/>
      <c r="G543" s="726"/>
      <c r="H543" s="480" t="s">
        <v>420</v>
      </c>
      <c r="I543" s="926" t="str">
        <f t="shared" si="33"/>
        <v/>
      </c>
      <c r="J543" s="333" t="s">
        <v>599</v>
      </c>
      <c r="K543" s="767">
        <v>1.75</v>
      </c>
      <c r="L543" s="480" t="s">
        <v>421</v>
      </c>
      <c r="M543" s="926" t="str">
        <f t="shared" si="32"/>
        <v/>
      </c>
      <c r="N543" s="333" t="s">
        <v>599</v>
      </c>
      <c r="O543" s="853"/>
      <c r="P543" s="1338">
        <f t="shared" si="34"/>
        <v>0</v>
      </c>
    </row>
    <row r="544" spans="1:16" s="328" customFormat="1" ht="29.25" customHeight="1">
      <c r="A544" s="308"/>
      <c r="B544" s="1660"/>
      <c r="C544" s="368" t="s">
        <v>600</v>
      </c>
      <c r="D544" s="727"/>
      <c r="E544" s="727"/>
      <c r="F544" s="727"/>
      <c r="G544" s="727"/>
      <c r="H544" s="481" t="s">
        <v>422</v>
      </c>
      <c r="I544" s="925" t="str">
        <f t="shared" si="33"/>
        <v/>
      </c>
      <c r="J544" s="331" t="s">
        <v>599</v>
      </c>
      <c r="K544" s="768">
        <v>1.45</v>
      </c>
      <c r="L544" s="481" t="s">
        <v>423</v>
      </c>
      <c r="M544" s="925" t="str">
        <f t="shared" si="32"/>
        <v/>
      </c>
      <c r="N544" s="331" t="s">
        <v>599</v>
      </c>
      <c r="O544" s="853"/>
      <c r="P544" s="1338">
        <f t="shared" si="34"/>
        <v>0</v>
      </c>
    </row>
    <row r="545" spans="1:16" s="328" customFormat="1" ht="29.25" customHeight="1">
      <c r="A545" s="308"/>
      <c r="B545" s="1660"/>
      <c r="C545" s="368" t="s">
        <v>620</v>
      </c>
      <c r="D545" s="727"/>
      <c r="E545" s="727"/>
      <c r="F545" s="727"/>
      <c r="G545" s="727"/>
      <c r="H545" s="481" t="s">
        <v>424</v>
      </c>
      <c r="I545" s="925" t="str">
        <f t="shared" si="33"/>
        <v/>
      </c>
      <c r="J545" s="331" t="s">
        <v>599</v>
      </c>
      <c r="K545" s="768">
        <v>1.25</v>
      </c>
      <c r="L545" s="481" t="s">
        <v>425</v>
      </c>
      <c r="M545" s="925" t="str">
        <f t="shared" si="32"/>
        <v/>
      </c>
      <c r="N545" s="331" t="s">
        <v>599</v>
      </c>
      <c r="O545" s="853"/>
      <c r="P545" s="1338">
        <f t="shared" si="34"/>
        <v>0</v>
      </c>
    </row>
    <row r="546" spans="1:16" s="328" customFormat="1" ht="29.25" customHeight="1">
      <c r="A546" s="308"/>
      <c r="B546" s="1660"/>
      <c r="C546" s="368" t="s">
        <v>621</v>
      </c>
      <c r="D546" s="727"/>
      <c r="E546" s="727"/>
      <c r="F546" s="727"/>
      <c r="G546" s="727"/>
      <c r="H546" s="481" t="s">
        <v>426</v>
      </c>
      <c r="I546" s="925" t="str">
        <f t="shared" si="33"/>
        <v/>
      </c>
      <c r="J546" s="331" t="s">
        <v>599</v>
      </c>
      <c r="K546" s="768">
        <v>0.75</v>
      </c>
      <c r="L546" s="481" t="s">
        <v>427</v>
      </c>
      <c r="M546" s="925" t="str">
        <f t="shared" si="32"/>
        <v/>
      </c>
      <c r="N546" s="331" t="s">
        <v>599</v>
      </c>
      <c r="O546" s="853"/>
      <c r="P546" s="1338">
        <f t="shared" si="34"/>
        <v>0</v>
      </c>
    </row>
    <row r="547" spans="1:16" s="328" customFormat="1" ht="29.25" customHeight="1">
      <c r="A547" s="308"/>
      <c r="B547" s="1660"/>
      <c r="C547" s="368" t="s">
        <v>605</v>
      </c>
      <c r="D547" s="727"/>
      <c r="E547" s="727"/>
      <c r="F547" s="727"/>
      <c r="G547" s="727"/>
      <c r="H547" s="481" t="s">
        <v>428</v>
      </c>
      <c r="I547" s="925" t="str">
        <f t="shared" si="33"/>
        <v/>
      </c>
      <c r="J547" s="331" t="s">
        <v>599</v>
      </c>
      <c r="K547" s="768">
        <v>0.2</v>
      </c>
      <c r="L547" s="481" t="s">
        <v>429</v>
      </c>
      <c r="M547" s="925" t="str">
        <f t="shared" si="32"/>
        <v/>
      </c>
      <c r="N547" s="331" t="s">
        <v>599</v>
      </c>
      <c r="O547" s="853"/>
      <c r="P547" s="1338">
        <f t="shared" si="34"/>
        <v>0</v>
      </c>
    </row>
    <row r="548" spans="1:16" s="328" customFormat="1" ht="29.25" customHeight="1" thickBot="1">
      <c r="A548" s="308"/>
      <c r="B548" s="1660"/>
      <c r="C548" s="539" t="s">
        <v>606</v>
      </c>
      <c r="D548" s="729"/>
      <c r="E548" s="729"/>
      <c r="F548" s="729"/>
      <c r="G548" s="729"/>
      <c r="H548" s="540" t="s">
        <v>430</v>
      </c>
      <c r="I548" s="541" t="str">
        <f t="shared" si="33"/>
        <v/>
      </c>
      <c r="J548" s="542" t="s">
        <v>599</v>
      </c>
      <c r="K548" s="770">
        <v>0.15</v>
      </c>
      <c r="L548" s="540" t="s">
        <v>431</v>
      </c>
      <c r="M548" s="541" t="str">
        <f t="shared" si="32"/>
        <v/>
      </c>
      <c r="N548" s="542" t="s">
        <v>599</v>
      </c>
      <c r="O548" s="853"/>
      <c r="P548" s="1338">
        <f t="shared" si="34"/>
        <v>0</v>
      </c>
    </row>
    <row r="549" spans="1:16" s="328" customFormat="1" ht="29.25" customHeight="1">
      <c r="A549" s="308"/>
      <c r="B549" s="1662" t="s">
        <v>1759</v>
      </c>
      <c r="C549" s="760" t="s">
        <v>1800</v>
      </c>
      <c r="D549" s="726"/>
      <c r="E549" s="726"/>
      <c r="F549" s="726"/>
      <c r="G549" s="726"/>
      <c r="H549" s="480" t="s">
        <v>432</v>
      </c>
      <c r="I549" s="926" t="str">
        <f t="shared" si="33"/>
        <v/>
      </c>
      <c r="J549" s="333" t="s">
        <v>599</v>
      </c>
      <c r="K549" s="767">
        <v>1</v>
      </c>
      <c r="L549" s="480" t="s">
        <v>433</v>
      </c>
      <c r="M549" s="926" t="str">
        <f t="shared" si="32"/>
        <v/>
      </c>
      <c r="N549" s="333" t="s">
        <v>599</v>
      </c>
      <c r="O549" s="853"/>
      <c r="P549" s="1338">
        <f t="shared" si="34"/>
        <v>0</v>
      </c>
    </row>
    <row r="550" spans="1:16" s="328" customFormat="1" ht="29.25" customHeight="1" thickBot="1">
      <c r="A550" s="308"/>
      <c r="B550" s="1663"/>
      <c r="C550" s="870" t="s">
        <v>579</v>
      </c>
      <c r="D550" s="730"/>
      <c r="E550" s="730"/>
      <c r="F550" s="730"/>
      <c r="G550" s="730"/>
      <c r="H550" s="543" t="s">
        <v>434</v>
      </c>
      <c r="I550" s="538" t="str">
        <f t="shared" si="33"/>
        <v/>
      </c>
      <c r="J550" s="544" t="s">
        <v>599</v>
      </c>
      <c r="K550" s="771">
        <v>1</v>
      </c>
      <c r="L550" s="543" t="s">
        <v>435</v>
      </c>
      <c r="M550" s="538" t="str">
        <f t="shared" si="32"/>
        <v/>
      </c>
      <c r="N550" s="544" t="s">
        <v>599</v>
      </c>
      <c r="O550" s="853"/>
      <c r="P550" s="1338">
        <f t="shared" si="34"/>
        <v>0</v>
      </c>
    </row>
    <row r="551" spans="1:16" s="328" customFormat="1" ht="29.25" customHeight="1">
      <c r="A551" s="308"/>
      <c r="B551" s="1664" t="s">
        <v>1758</v>
      </c>
      <c r="C551" s="760" t="s">
        <v>1800</v>
      </c>
      <c r="D551" s="726"/>
      <c r="E551" s="726"/>
      <c r="F551" s="726"/>
      <c r="G551" s="726"/>
      <c r="H551" s="480" t="s">
        <v>436</v>
      </c>
      <c r="I551" s="926" t="str">
        <f t="shared" si="33"/>
        <v/>
      </c>
      <c r="J551" s="333" t="s">
        <v>599</v>
      </c>
      <c r="K551" s="767">
        <v>0.2</v>
      </c>
      <c r="L551" s="480" t="s">
        <v>437</v>
      </c>
      <c r="M551" s="926" t="str">
        <f t="shared" si="32"/>
        <v/>
      </c>
      <c r="N551" s="333" t="s">
        <v>599</v>
      </c>
      <c r="O551" s="853"/>
      <c r="P551" s="1338">
        <f t="shared" si="34"/>
        <v>0</v>
      </c>
    </row>
    <row r="552" spans="1:16" s="328" customFormat="1" ht="29.25" customHeight="1" thickBot="1">
      <c r="A552" s="308"/>
      <c r="B552" s="1665"/>
      <c r="C552" s="870" t="s">
        <v>579</v>
      </c>
      <c r="D552" s="730"/>
      <c r="E552" s="730"/>
      <c r="F552" s="730"/>
      <c r="G552" s="730"/>
      <c r="H552" s="543" t="s">
        <v>438</v>
      </c>
      <c r="I552" s="538" t="str">
        <f t="shared" si="33"/>
        <v/>
      </c>
      <c r="J552" s="544" t="s">
        <v>599</v>
      </c>
      <c r="K552" s="771">
        <v>0.2</v>
      </c>
      <c r="L552" s="543" t="s">
        <v>439</v>
      </c>
      <c r="M552" s="538" t="str">
        <f t="shared" si="32"/>
        <v/>
      </c>
      <c r="N552" s="544" t="s">
        <v>599</v>
      </c>
      <c r="O552" s="853"/>
      <c r="P552" s="1338">
        <f t="shared" si="34"/>
        <v>0</v>
      </c>
    </row>
    <row r="553" spans="1:16" s="328" customFormat="1" ht="29.25" customHeight="1">
      <c r="A553" s="308"/>
      <c r="B553" s="1649" t="s">
        <v>1756</v>
      </c>
      <c r="C553" s="760" t="s">
        <v>1800</v>
      </c>
      <c r="D553" s="726"/>
      <c r="E553" s="726"/>
      <c r="F553" s="726"/>
      <c r="G553" s="726"/>
      <c r="H553" s="480" t="s">
        <v>440</v>
      </c>
      <c r="I553" s="926" t="str">
        <f t="shared" si="33"/>
        <v/>
      </c>
      <c r="J553" s="333" t="s">
        <v>599</v>
      </c>
      <c r="K553" s="767">
        <v>1</v>
      </c>
      <c r="L553" s="480" t="s">
        <v>441</v>
      </c>
      <c r="M553" s="926" t="str">
        <f t="shared" si="32"/>
        <v/>
      </c>
      <c r="N553" s="333" t="s">
        <v>599</v>
      </c>
      <c r="O553" s="853"/>
      <c r="P553" s="1338">
        <f t="shared" si="34"/>
        <v>0</v>
      </c>
    </row>
    <row r="554" spans="1:16" s="328" customFormat="1" ht="29.25" customHeight="1" thickBot="1">
      <c r="A554" s="308"/>
      <c r="B554" s="1650"/>
      <c r="C554" s="870" t="s">
        <v>579</v>
      </c>
      <c r="D554" s="730"/>
      <c r="E554" s="730"/>
      <c r="F554" s="730"/>
      <c r="G554" s="730"/>
      <c r="H554" s="543" t="s">
        <v>442</v>
      </c>
      <c r="I554" s="538" t="str">
        <f t="shared" si="33"/>
        <v/>
      </c>
      <c r="J554" s="544" t="s">
        <v>599</v>
      </c>
      <c r="K554" s="771">
        <v>1</v>
      </c>
      <c r="L554" s="543" t="s">
        <v>443</v>
      </c>
      <c r="M554" s="538" t="str">
        <f t="shared" si="32"/>
        <v/>
      </c>
      <c r="N554" s="544" t="s">
        <v>599</v>
      </c>
      <c r="O554" s="853"/>
      <c r="P554" s="1338">
        <f t="shared" si="34"/>
        <v>0</v>
      </c>
    </row>
    <row r="555" spans="1:16" s="328" customFormat="1" ht="29.25" customHeight="1">
      <c r="A555" s="308"/>
      <c r="B555" s="1649" t="s">
        <v>1757</v>
      </c>
      <c r="C555" s="760" t="s">
        <v>1800</v>
      </c>
      <c r="D555" s="731"/>
      <c r="E555" s="731"/>
      <c r="F555" s="731"/>
      <c r="G555" s="731"/>
      <c r="H555" s="510" t="s">
        <v>444</v>
      </c>
      <c r="I555" s="926" t="str">
        <f t="shared" si="33"/>
        <v/>
      </c>
      <c r="J555" s="330" t="s">
        <v>599</v>
      </c>
      <c r="K555" s="772">
        <v>0.2</v>
      </c>
      <c r="L555" s="510" t="s">
        <v>445</v>
      </c>
      <c r="M555" s="926" t="str">
        <f t="shared" si="32"/>
        <v/>
      </c>
      <c r="N555" s="333" t="s">
        <v>599</v>
      </c>
      <c r="O555" s="853"/>
      <c r="P555" s="1338">
        <f t="shared" si="34"/>
        <v>0</v>
      </c>
    </row>
    <row r="556" spans="1:16" s="328" customFormat="1" ht="29.25" customHeight="1" thickBot="1">
      <c r="A556" s="308"/>
      <c r="B556" s="1650"/>
      <c r="C556" s="870" t="s">
        <v>579</v>
      </c>
      <c r="D556" s="728"/>
      <c r="E556" s="728"/>
      <c r="F556" s="728"/>
      <c r="G556" s="728"/>
      <c r="H556" s="482" t="s">
        <v>446</v>
      </c>
      <c r="I556" s="538" t="str">
        <f t="shared" si="33"/>
        <v/>
      </c>
      <c r="J556" s="332" t="s">
        <v>599</v>
      </c>
      <c r="K556" s="769">
        <v>0.2</v>
      </c>
      <c r="L556" s="482" t="s">
        <v>447</v>
      </c>
      <c r="M556" s="538" t="str">
        <f t="shared" si="32"/>
        <v/>
      </c>
      <c r="N556" s="544" t="s">
        <v>599</v>
      </c>
      <c r="O556" s="853"/>
      <c r="P556" s="1338">
        <f t="shared" si="34"/>
        <v>0</v>
      </c>
    </row>
    <row r="557" spans="1:16" s="328" customFormat="1" ht="29.25" customHeight="1" thickBot="1">
      <c r="A557" s="308"/>
      <c r="B557" s="1651" t="s">
        <v>1760</v>
      </c>
      <c r="C557" s="1652"/>
      <c r="D557" s="732"/>
      <c r="E557" s="732"/>
      <c r="F557" s="732"/>
      <c r="G557" s="732"/>
      <c r="H557" s="567" t="s">
        <v>448</v>
      </c>
      <c r="I557" s="568" t="str">
        <f t="shared" si="33"/>
        <v/>
      </c>
      <c r="J557" s="569" t="s">
        <v>599</v>
      </c>
      <c r="K557" s="773">
        <v>0.2</v>
      </c>
      <c r="L557" s="567" t="s">
        <v>449</v>
      </c>
      <c r="M557" s="568" t="str">
        <f t="shared" si="32"/>
        <v/>
      </c>
      <c r="N557" s="569" t="s">
        <v>599</v>
      </c>
      <c r="O557" s="853"/>
      <c r="P557" s="1338">
        <f t="shared" si="34"/>
        <v>0</v>
      </c>
    </row>
    <row r="558" spans="1:16" s="328" customFormat="1" ht="29.25" customHeight="1" thickBot="1">
      <c r="A558" s="308"/>
      <c r="B558" s="1461" t="s">
        <v>1665</v>
      </c>
      <c r="C558" s="1653"/>
      <c r="D558" s="733"/>
      <c r="E558" s="733"/>
      <c r="F558" s="733"/>
      <c r="G558" s="733"/>
      <c r="H558" s="483" t="s">
        <v>450</v>
      </c>
      <c r="I558" s="928" t="str">
        <f t="shared" si="33"/>
        <v/>
      </c>
      <c r="J558" s="922" t="s">
        <v>599</v>
      </c>
      <c r="K558" s="774">
        <v>1</v>
      </c>
      <c r="L558" s="483" t="s">
        <v>1572</v>
      </c>
      <c r="M558" s="928" t="str">
        <f t="shared" si="32"/>
        <v/>
      </c>
      <c r="N558" s="922" t="s">
        <v>599</v>
      </c>
      <c r="O558" s="853"/>
      <c r="P558" s="1338">
        <f t="shared" si="34"/>
        <v>0</v>
      </c>
    </row>
    <row r="559" spans="1:16" s="337" customFormat="1" ht="29.25" customHeight="1" thickBot="1">
      <c r="A559" s="334"/>
      <c r="B559" s="1654" t="s">
        <v>233</v>
      </c>
      <c r="C559" s="1655"/>
      <c r="D559" s="227" t="str">
        <f>IF($D532="","",SUM(D535:D558))</f>
        <v/>
      </c>
      <c r="E559" s="227" t="str">
        <f t="shared" ref="E559:G559" si="35">IF($D532="","",SUM(E535:E558))</f>
        <v/>
      </c>
      <c r="F559" s="227" t="str">
        <f t="shared" si="35"/>
        <v/>
      </c>
      <c r="G559" s="227" t="str">
        <f t="shared" si="35"/>
        <v/>
      </c>
      <c r="H559" s="483" t="s">
        <v>1567</v>
      </c>
      <c r="I559" s="927" t="str">
        <f>IF($D532="","",SUM(I535:I558))</f>
        <v/>
      </c>
      <c r="J559" s="923" t="s">
        <v>599</v>
      </c>
      <c r="K559" s="335"/>
      <c r="L559" s="483" t="s">
        <v>1568</v>
      </c>
      <c r="M559" s="927" t="str">
        <f>IF($D532="","",SUM(M535:M558))</f>
        <v/>
      </c>
      <c r="N559" s="923" t="s">
        <v>599</v>
      </c>
      <c r="O559" s="854"/>
      <c r="P559" s="1339"/>
    </row>
    <row r="560" spans="1:16" s="341" customFormat="1" ht="4.5" customHeight="1" thickBot="1">
      <c r="A560" s="338"/>
      <c r="B560" s="339"/>
      <c r="C560" s="339"/>
      <c r="D560" s="339"/>
      <c r="E560" s="339"/>
      <c r="F560" s="339"/>
      <c r="G560" s="339"/>
      <c r="H560" s="511"/>
      <c r="I560" s="339"/>
      <c r="J560" s="339"/>
      <c r="K560" s="339"/>
      <c r="L560" s="527"/>
      <c r="M560" s="339"/>
      <c r="N560" s="339"/>
      <c r="O560" s="855"/>
      <c r="P560" s="422"/>
    </row>
    <row r="561" spans="1:16" s="152" customFormat="1" ht="20.25" customHeight="1" thickTop="1" thickBot="1">
      <c r="A561" s="370" t="s">
        <v>1751</v>
      </c>
      <c r="B561" s="342"/>
      <c r="C561" s="342"/>
      <c r="D561" s="342"/>
      <c r="E561" s="342"/>
      <c r="F561" s="342"/>
      <c r="G561" s="342"/>
      <c r="H561" s="1621" t="str">
        <f>IF(AND(SUM(D535:G558)&gt;0,D532=""),"W części GR.2 wpisz nazwę miejscowości.","")</f>
        <v/>
      </c>
      <c r="I561" s="1621"/>
      <c r="J561" s="1621"/>
      <c r="K561" s="1621"/>
      <c r="L561" s="1621"/>
      <c r="M561" s="1621"/>
      <c r="N561" s="1621"/>
      <c r="O561" s="856"/>
      <c r="P561" s="1340"/>
    </row>
    <row r="562" spans="1:16" s="348" customFormat="1" ht="30" customHeight="1">
      <c r="A562" s="346"/>
      <c r="B562" s="408" t="s">
        <v>1768</v>
      </c>
      <c r="C562" s="347"/>
      <c r="D562" s="347"/>
      <c r="E562" s="347"/>
      <c r="F562" s="347"/>
      <c r="G562" s="347"/>
      <c r="H562" s="512"/>
      <c r="I562" s="398" t="s">
        <v>1801</v>
      </c>
      <c r="J562" s="485" t="s">
        <v>1709</v>
      </c>
      <c r="K562" s="1642" t="str">
        <f>IF(D532="","",IF(N532=1,M559,IF(N532=2,I559,"")))</f>
        <v/>
      </c>
      <c r="L562" s="1642"/>
      <c r="M562" s="1642"/>
      <c r="N562" s="423" t="s">
        <v>599</v>
      </c>
      <c r="O562" s="857"/>
      <c r="P562" s="1341"/>
    </row>
    <row r="563" spans="1:16" s="348" customFormat="1" ht="30" customHeight="1">
      <c r="A563" s="346"/>
      <c r="B563" s="409" t="s">
        <v>1798</v>
      </c>
      <c r="C563" s="349"/>
      <c r="D563" s="349"/>
      <c r="E563" s="1643" t="s">
        <v>2155</v>
      </c>
      <c r="F563" s="1644"/>
      <c r="G563" s="1644"/>
      <c r="H563" s="1644"/>
      <c r="I563" s="1645"/>
      <c r="J563" s="486" t="s">
        <v>1569</v>
      </c>
      <c r="K563" s="1646" t="str">
        <f>IF(D532="","",IF(N532=1,SUM(M541:M542,M547:M548,M549,M551,M553,M555),SUM(I541:I542,I547:I548,I549,I551,I553,I555)))</f>
        <v/>
      </c>
      <c r="L563" s="1646"/>
      <c r="M563" s="1646"/>
      <c r="N563" s="424" t="s">
        <v>599</v>
      </c>
      <c r="O563" s="857"/>
      <c r="P563" s="1341"/>
    </row>
    <row r="564" spans="1:16" s="348" customFormat="1" ht="30" customHeight="1" thickBot="1">
      <c r="A564" s="346"/>
      <c r="B564" s="410" t="s">
        <v>1772</v>
      </c>
      <c r="C564" s="351"/>
      <c r="D564" s="351"/>
      <c r="E564" s="351"/>
      <c r="F564" s="351"/>
      <c r="G564" s="351"/>
      <c r="H564" s="513"/>
      <c r="I564" s="400" t="s">
        <v>1802</v>
      </c>
      <c r="J564" s="533" t="s">
        <v>1570</v>
      </c>
      <c r="K564" s="1647" t="str">
        <f>IF(D532="","",IF(N532=1,SUM(M557),SUM(I557)))</f>
        <v/>
      </c>
      <c r="L564" s="1647"/>
      <c r="M564" s="1647"/>
      <c r="N564" s="425" t="s">
        <v>599</v>
      </c>
      <c r="O564" s="857"/>
      <c r="P564" s="1341"/>
    </row>
    <row r="565" spans="1:16" s="348" customFormat="1" ht="30" customHeight="1" thickBot="1">
      <c r="A565" s="346"/>
      <c r="B565" s="411" t="s">
        <v>1773</v>
      </c>
      <c r="C565" s="380"/>
      <c r="D565" s="380"/>
      <c r="E565" s="380"/>
      <c r="F565" s="380"/>
      <c r="G565" s="380"/>
      <c r="H565" s="514"/>
      <c r="I565" s="401" t="s">
        <v>1804</v>
      </c>
      <c r="J565" s="534" t="s">
        <v>1571</v>
      </c>
      <c r="K565" s="1648" t="str">
        <f>IF(D532="","",SUM(K562,-K563,-K564))</f>
        <v/>
      </c>
      <c r="L565" s="1648"/>
      <c r="M565" s="1648"/>
      <c r="N565" s="426" t="s">
        <v>599</v>
      </c>
      <c r="O565" s="857"/>
      <c r="P565" s="1341"/>
    </row>
    <row r="566" spans="1:16" s="348" customFormat="1" ht="30" customHeight="1" thickBot="1">
      <c r="A566" s="346"/>
      <c r="B566" s="417" t="s">
        <v>1262</v>
      </c>
      <c r="C566" s="418"/>
      <c r="D566" s="418"/>
      <c r="E566" s="418"/>
      <c r="F566" s="418"/>
      <c r="G566" s="418"/>
      <c r="H566" s="515"/>
      <c r="I566" s="402"/>
      <c r="J566" s="487" t="s">
        <v>1710</v>
      </c>
      <c r="K566" s="1633">
        <f>Info!$J$2*2.5*GR!$N$16</f>
        <v>0</v>
      </c>
      <c r="L566" s="1634"/>
      <c r="M566" s="1634"/>
      <c r="N566" s="427" t="s">
        <v>1144</v>
      </c>
      <c r="O566" s="857"/>
      <c r="P566" s="1341"/>
    </row>
    <row r="567" spans="1:16" s="348" customFormat="1" ht="30" customHeight="1" thickBot="1">
      <c r="A567" s="346"/>
      <c r="B567" s="417" t="s">
        <v>1873</v>
      </c>
      <c r="C567" s="418"/>
      <c r="D567" s="418"/>
      <c r="E567" s="418"/>
      <c r="F567" s="418"/>
      <c r="G567" s="418"/>
      <c r="H567" s="515"/>
      <c r="I567" s="402" t="s">
        <v>1805</v>
      </c>
      <c r="J567" s="487" t="s">
        <v>1711</v>
      </c>
      <c r="K567" s="1635" t="str">
        <f>IF(D532="","",ROUND(K565*K566,2))</f>
        <v/>
      </c>
      <c r="L567" s="1635"/>
      <c r="M567" s="1635"/>
      <c r="N567" s="427" t="s">
        <v>1144</v>
      </c>
      <c r="O567" s="857"/>
      <c r="P567" s="1341"/>
    </row>
    <row r="568" spans="1:16" s="348" customFormat="1" ht="30" customHeight="1" thickBot="1">
      <c r="A568" s="346"/>
      <c r="B568" s="413" t="s">
        <v>2264</v>
      </c>
      <c r="C568" s="414"/>
      <c r="D568" s="414"/>
      <c r="E568" s="414"/>
      <c r="F568" s="414"/>
      <c r="G568" s="414"/>
      <c r="H568" s="516"/>
      <c r="I568" s="416"/>
      <c r="J568" s="488" t="s">
        <v>1712</v>
      </c>
      <c r="K568" s="1636"/>
      <c r="L568" s="1637"/>
      <c r="M568" s="1637"/>
      <c r="N568" s="428" t="s">
        <v>1144</v>
      </c>
      <c r="O568" s="857"/>
      <c r="P568" s="1338">
        <f>IF(K568="",0,1)</f>
        <v>0</v>
      </c>
    </row>
    <row r="569" spans="1:16" s="348" customFormat="1" ht="30" customHeight="1" thickBot="1">
      <c r="A569" s="346"/>
      <c r="B569" s="412" t="s">
        <v>1769</v>
      </c>
      <c r="C569" s="393"/>
      <c r="D569" s="393"/>
      <c r="E569" s="393"/>
      <c r="F569" s="393"/>
      <c r="G569" s="393"/>
      <c r="H569" s="517"/>
      <c r="I569" s="402" t="s">
        <v>1874</v>
      </c>
      <c r="J569" s="487" t="s">
        <v>1803</v>
      </c>
      <c r="K569" s="1638" t="str">
        <f>IF(D532="","",IF(SUM(K567,-K568)&lt;0,"BŁĄD !!!",ROUND(K567-K568,2)))</f>
        <v/>
      </c>
      <c r="L569" s="1638"/>
      <c r="M569" s="1638"/>
      <c r="N569" s="429" t="s">
        <v>1144</v>
      </c>
      <c r="O569" s="857"/>
      <c r="P569" s="1341"/>
    </row>
    <row r="570" spans="1:16" s="348" customFormat="1" ht="4.5" customHeight="1" thickBot="1">
      <c r="A570" s="403"/>
      <c r="B570" s="404"/>
      <c r="C570" s="404"/>
      <c r="D570" s="404"/>
      <c r="E570" s="404"/>
      <c r="F570" s="404"/>
      <c r="G570" s="404"/>
      <c r="H570" s="518"/>
      <c r="I570" s="404"/>
      <c r="J570" s="404"/>
      <c r="K570" s="404"/>
      <c r="L570" s="528"/>
      <c r="M570" s="404"/>
      <c r="N570" s="404"/>
      <c r="O570" s="858"/>
      <c r="P570" s="1341"/>
    </row>
    <row r="571" spans="1:16" s="357" customFormat="1" ht="20.25" customHeight="1" thickTop="1" thickBot="1">
      <c r="A571" s="371" t="s">
        <v>1747</v>
      </c>
      <c r="B571" s="352"/>
      <c r="C571" s="352"/>
      <c r="D571" s="352"/>
      <c r="E571" s="352"/>
      <c r="F571" s="352"/>
      <c r="G571" s="352"/>
      <c r="H571" s="519"/>
      <c r="I571" s="352"/>
      <c r="J571" s="354"/>
      <c r="K571" s="352"/>
      <c r="L571" s="529"/>
      <c r="M571" s="352"/>
      <c r="N571" s="354"/>
      <c r="O571" s="859"/>
      <c r="P571" s="1340"/>
    </row>
    <row r="572" spans="1:16" s="363" customFormat="1" ht="23.25" customHeight="1">
      <c r="A572" s="358"/>
      <c r="B572" s="756" t="s">
        <v>1806</v>
      </c>
      <c r="C572" s="359"/>
      <c r="D572" s="359"/>
      <c r="E572" s="359"/>
      <c r="F572" s="749"/>
      <c r="G572" s="749"/>
      <c r="H572" s="749"/>
      <c r="I572" s="361"/>
      <c r="J572" s="1639" t="s">
        <v>1807</v>
      </c>
      <c r="K572" s="1640"/>
      <c r="L572" s="1640"/>
      <c r="M572" s="1640"/>
      <c r="N572" s="1641"/>
      <c r="O572" s="860"/>
      <c r="P572" s="1342"/>
    </row>
    <row r="573" spans="1:16" s="363" customFormat="1" ht="27.75" customHeight="1">
      <c r="A573" s="358"/>
      <c r="B573" s="1630"/>
      <c r="C573" s="1631"/>
      <c r="D573" s="1631"/>
      <c r="E573" s="1631"/>
      <c r="F573" s="1631"/>
      <c r="G573" s="1631"/>
      <c r="H573" s="1631"/>
      <c r="I573" s="1632"/>
      <c r="J573" s="1630"/>
      <c r="K573" s="1631"/>
      <c r="L573" s="1631"/>
      <c r="M573" s="1631"/>
      <c r="N573" s="1632"/>
      <c r="O573" s="860"/>
      <c r="P573" s="1338">
        <f>IF(B573&amp;J573="",0,1)</f>
        <v>0</v>
      </c>
    </row>
    <row r="574" spans="1:16" s="363" customFormat="1" ht="27.75" customHeight="1">
      <c r="A574" s="358"/>
      <c r="B574" s="1624"/>
      <c r="C574" s="1625"/>
      <c r="D574" s="1625"/>
      <c r="E574" s="1625"/>
      <c r="F574" s="1625"/>
      <c r="G574" s="1625"/>
      <c r="H574" s="1625"/>
      <c r="I574" s="1626"/>
      <c r="J574" s="1624"/>
      <c r="K574" s="1625"/>
      <c r="L574" s="1625"/>
      <c r="M574" s="1625"/>
      <c r="N574" s="1626"/>
      <c r="O574" s="860"/>
      <c r="P574" s="1338">
        <f t="shared" ref="P574:P593" si="36">IF(B574&amp;J574="",0,1)</f>
        <v>0</v>
      </c>
    </row>
    <row r="575" spans="1:16" s="363" customFormat="1" ht="27.75" customHeight="1">
      <c r="A575" s="358"/>
      <c r="B575" s="1624"/>
      <c r="C575" s="1625"/>
      <c r="D575" s="1625"/>
      <c r="E575" s="1625"/>
      <c r="F575" s="1625"/>
      <c r="G575" s="1625"/>
      <c r="H575" s="1625"/>
      <c r="I575" s="1626"/>
      <c r="J575" s="1624"/>
      <c r="K575" s="1625"/>
      <c r="L575" s="1625"/>
      <c r="M575" s="1625"/>
      <c r="N575" s="1626"/>
      <c r="O575" s="860"/>
      <c r="P575" s="1338">
        <f t="shared" si="36"/>
        <v>0</v>
      </c>
    </row>
    <row r="576" spans="1:16" s="363" customFormat="1" ht="27.75" customHeight="1">
      <c r="A576" s="358"/>
      <c r="B576" s="1624"/>
      <c r="C576" s="1625"/>
      <c r="D576" s="1625"/>
      <c r="E576" s="1625"/>
      <c r="F576" s="1625"/>
      <c r="G576" s="1625"/>
      <c r="H576" s="1625"/>
      <c r="I576" s="1626"/>
      <c r="J576" s="1624"/>
      <c r="K576" s="1625"/>
      <c r="L576" s="1625"/>
      <c r="M576" s="1625"/>
      <c r="N576" s="1626"/>
      <c r="O576" s="860"/>
      <c r="P576" s="1338">
        <f t="shared" si="36"/>
        <v>0</v>
      </c>
    </row>
    <row r="577" spans="1:16" s="363" customFormat="1" ht="27.75" customHeight="1">
      <c r="A577" s="358"/>
      <c r="B577" s="1624"/>
      <c r="C577" s="1625"/>
      <c r="D577" s="1625"/>
      <c r="E577" s="1625"/>
      <c r="F577" s="1625"/>
      <c r="G577" s="1625"/>
      <c r="H577" s="1625"/>
      <c r="I577" s="1626"/>
      <c r="J577" s="1624"/>
      <c r="K577" s="1625"/>
      <c r="L577" s="1625"/>
      <c r="M577" s="1625"/>
      <c r="N577" s="1626"/>
      <c r="O577" s="860"/>
      <c r="P577" s="1338">
        <f t="shared" si="36"/>
        <v>0</v>
      </c>
    </row>
    <row r="578" spans="1:16" s="363" customFormat="1" ht="27.75" customHeight="1">
      <c r="A578" s="358"/>
      <c r="B578" s="1624"/>
      <c r="C578" s="1625"/>
      <c r="D578" s="1625"/>
      <c r="E578" s="1625"/>
      <c r="F578" s="1625"/>
      <c r="G578" s="1625"/>
      <c r="H578" s="1625"/>
      <c r="I578" s="1626"/>
      <c r="J578" s="1624"/>
      <c r="K578" s="1625"/>
      <c r="L578" s="1625"/>
      <c r="M578" s="1625"/>
      <c r="N578" s="1626"/>
      <c r="O578" s="860"/>
      <c r="P578" s="1338">
        <f t="shared" si="36"/>
        <v>0</v>
      </c>
    </row>
    <row r="579" spans="1:16" s="363" customFormat="1" ht="27.75" customHeight="1">
      <c r="A579" s="358"/>
      <c r="B579" s="1624"/>
      <c r="C579" s="1625"/>
      <c r="D579" s="1625"/>
      <c r="E579" s="1625"/>
      <c r="F579" s="1625"/>
      <c r="G579" s="1625"/>
      <c r="H579" s="1625"/>
      <c r="I579" s="1626"/>
      <c r="J579" s="1624"/>
      <c r="K579" s="1625"/>
      <c r="L579" s="1625"/>
      <c r="M579" s="1625"/>
      <c r="N579" s="1626"/>
      <c r="O579" s="860"/>
      <c r="P579" s="1338">
        <f t="shared" si="36"/>
        <v>0</v>
      </c>
    </row>
    <row r="580" spans="1:16" s="363" customFormat="1" ht="27.75" customHeight="1">
      <c r="A580" s="358"/>
      <c r="B580" s="1624"/>
      <c r="C580" s="1625"/>
      <c r="D580" s="1625"/>
      <c r="E580" s="1625"/>
      <c r="F580" s="1625"/>
      <c r="G580" s="1625"/>
      <c r="H580" s="1625"/>
      <c r="I580" s="1626"/>
      <c r="J580" s="1624"/>
      <c r="K580" s="1625"/>
      <c r="L580" s="1625"/>
      <c r="M580" s="1625"/>
      <c r="N580" s="1626"/>
      <c r="O580" s="860"/>
      <c r="P580" s="1338">
        <f t="shared" si="36"/>
        <v>0</v>
      </c>
    </row>
    <row r="581" spans="1:16" s="363" customFormat="1" ht="27.75" customHeight="1">
      <c r="A581" s="358"/>
      <c r="B581" s="1624"/>
      <c r="C581" s="1625"/>
      <c r="D581" s="1625"/>
      <c r="E581" s="1625"/>
      <c r="F581" s="1625"/>
      <c r="G581" s="1625"/>
      <c r="H581" s="1625"/>
      <c r="I581" s="1626"/>
      <c r="J581" s="1624"/>
      <c r="K581" s="1625"/>
      <c r="L581" s="1625"/>
      <c r="M581" s="1625"/>
      <c r="N581" s="1626"/>
      <c r="O581" s="860"/>
      <c r="P581" s="1338">
        <f t="shared" si="36"/>
        <v>0</v>
      </c>
    </row>
    <row r="582" spans="1:16" s="363" customFormat="1" ht="27.75" customHeight="1">
      <c r="A582" s="358"/>
      <c r="B582" s="1624"/>
      <c r="C582" s="1625"/>
      <c r="D582" s="1625"/>
      <c r="E582" s="1625"/>
      <c r="F582" s="1625"/>
      <c r="G582" s="1625"/>
      <c r="H582" s="1625"/>
      <c r="I582" s="1626"/>
      <c r="J582" s="1624"/>
      <c r="K582" s="1625"/>
      <c r="L582" s="1625"/>
      <c r="M582" s="1625"/>
      <c r="N582" s="1626"/>
      <c r="O582" s="860"/>
      <c r="P582" s="1338">
        <f t="shared" si="36"/>
        <v>0</v>
      </c>
    </row>
    <row r="583" spans="1:16" s="363" customFormat="1" ht="27.75" customHeight="1">
      <c r="A583" s="358"/>
      <c r="B583" s="1624"/>
      <c r="C583" s="1625"/>
      <c r="D583" s="1625"/>
      <c r="E583" s="1625"/>
      <c r="F583" s="1625"/>
      <c r="G583" s="1625"/>
      <c r="H583" s="1625"/>
      <c r="I583" s="1626"/>
      <c r="J583" s="1624"/>
      <c r="K583" s="1625"/>
      <c r="L583" s="1625"/>
      <c r="M583" s="1625"/>
      <c r="N583" s="1626"/>
      <c r="O583" s="860"/>
      <c r="P583" s="1338">
        <f t="shared" si="36"/>
        <v>0</v>
      </c>
    </row>
    <row r="584" spans="1:16" s="363" customFormat="1" ht="27.75" customHeight="1">
      <c r="A584" s="358"/>
      <c r="B584" s="1624"/>
      <c r="C584" s="1625"/>
      <c r="D584" s="1625"/>
      <c r="E584" s="1625"/>
      <c r="F584" s="1625"/>
      <c r="G584" s="1625"/>
      <c r="H584" s="1625"/>
      <c r="I584" s="1626"/>
      <c r="J584" s="1624"/>
      <c r="K584" s="1625"/>
      <c r="L584" s="1625"/>
      <c r="M584" s="1625"/>
      <c r="N584" s="1626"/>
      <c r="O584" s="860"/>
      <c r="P584" s="1338">
        <f t="shared" si="36"/>
        <v>0</v>
      </c>
    </row>
    <row r="585" spans="1:16" s="363" customFormat="1" ht="27.75" customHeight="1">
      <c r="A585" s="358"/>
      <c r="B585" s="1624"/>
      <c r="C585" s="1625"/>
      <c r="D585" s="1625"/>
      <c r="E585" s="1625"/>
      <c r="F585" s="1625"/>
      <c r="G585" s="1625"/>
      <c r="H585" s="1625"/>
      <c r="I585" s="1626"/>
      <c r="J585" s="1624"/>
      <c r="K585" s="1625"/>
      <c r="L585" s="1625"/>
      <c r="M585" s="1625"/>
      <c r="N585" s="1626"/>
      <c r="O585" s="860"/>
      <c r="P585" s="1338">
        <f t="shared" si="36"/>
        <v>0</v>
      </c>
    </row>
    <row r="586" spans="1:16" s="363" customFormat="1" ht="27.75" customHeight="1">
      <c r="A586" s="358"/>
      <c r="B586" s="1624"/>
      <c r="C586" s="1625"/>
      <c r="D586" s="1625"/>
      <c r="E586" s="1625"/>
      <c r="F586" s="1625"/>
      <c r="G586" s="1625"/>
      <c r="H586" s="1625"/>
      <c r="I586" s="1626"/>
      <c r="J586" s="1624"/>
      <c r="K586" s="1625"/>
      <c r="L586" s="1625"/>
      <c r="M586" s="1625"/>
      <c r="N586" s="1626"/>
      <c r="O586" s="860"/>
      <c r="P586" s="1338">
        <f t="shared" si="36"/>
        <v>0</v>
      </c>
    </row>
    <row r="587" spans="1:16" s="363" customFormat="1" ht="27.75" customHeight="1">
      <c r="A587" s="358"/>
      <c r="B587" s="1624"/>
      <c r="C587" s="1625"/>
      <c r="D587" s="1625"/>
      <c r="E587" s="1625"/>
      <c r="F587" s="1625"/>
      <c r="G587" s="1625"/>
      <c r="H587" s="1625"/>
      <c r="I587" s="1626"/>
      <c r="J587" s="1624"/>
      <c r="K587" s="1625"/>
      <c r="L587" s="1625"/>
      <c r="M587" s="1625"/>
      <c r="N587" s="1626"/>
      <c r="O587" s="860"/>
      <c r="P587" s="1338">
        <f t="shared" si="36"/>
        <v>0</v>
      </c>
    </row>
    <row r="588" spans="1:16" s="363" customFormat="1" ht="27.75" customHeight="1">
      <c r="A588" s="358"/>
      <c r="B588" s="1624"/>
      <c r="C588" s="1625"/>
      <c r="D588" s="1625"/>
      <c r="E588" s="1625"/>
      <c r="F588" s="1625"/>
      <c r="G588" s="1625"/>
      <c r="H588" s="1625"/>
      <c r="I588" s="1626"/>
      <c r="J588" s="1624"/>
      <c r="K588" s="1625"/>
      <c r="L588" s="1625"/>
      <c r="M588" s="1625"/>
      <c r="N588" s="1626"/>
      <c r="O588" s="860"/>
      <c r="P588" s="1338">
        <f t="shared" si="36"/>
        <v>0</v>
      </c>
    </row>
    <row r="589" spans="1:16" s="363" customFormat="1" ht="27.75" customHeight="1">
      <c r="A589" s="358"/>
      <c r="B589" s="1624"/>
      <c r="C589" s="1625"/>
      <c r="D589" s="1625"/>
      <c r="E589" s="1625"/>
      <c r="F589" s="1625"/>
      <c r="G589" s="1625"/>
      <c r="H589" s="1625"/>
      <c r="I589" s="1626"/>
      <c r="J589" s="1624"/>
      <c r="K589" s="1625"/>
      <c r="L589" s="1625"/>
      <c r="M589" s="1625"/>
      <c r="N589" s="1626"/>
      <c r="O589" s="860"/>
      <c r="P589" s="1338">
        <f t="shared" si="36"/>
        <v>0</v>
      </c>
    </row>
    <row r="590" spans="1:16" s="363" customFormat="1" ht="27.75" customHeight="1">
      <c r="A590" s="358"/>
      <c r="B590" s="1624"/>
      <c r="C590" s="1625"/>
      <c r="D590" s="1625"/>
      <c r="E590" s="1625"/>
      <c r="F590" s="1625"/>
      <c r="G590" s="1625"/>
      <c r="H590" s="1625"/>
      <c r="I590" s="1626"/>
      <c r="J590" s="1624"/>
      <c r="K590" s="1625"/>
      <c r="L590" s="1625"/>
      <c r="M590" s="1625"/>
      <c r="N590" s="1626"/>
      <c r="O590" s="860"/>
      <c r="P590" s="1338">
        <f t="shared" si="36"/>
        <v>0</v>
      </c>
    </row>
    <row r="591" spans="1:16" s="363" customFormat="1" ht="27.75" customHeight="1">
      <c r="A591" s="358"/>
      <c r="B591" s="1624"/>
      <c r="C591" s="1625"/>
      <c r="D591" s="1625"/>
      <c r="E591" s="1625"/>
      <c r="F591" s="1625"/>
      <c r="G591" s="1625"/>
      <c r="H591" s="1625"/>
      <c r="I591" s="1626"/>
      <c r="J591" s="1624"/>
      <c r="K591" s="1625"/>
      <c r="L591" s="1625"/>
      <c r="M591" s="1625"/>
      <c r="N591" s="1626"/>
      <c r="O591" s="860"/>
      <c r="P591" s="1338">
        <f t="shared" si="36"/>
        <v>0</v>
      </c>
    </row>
    <row r="592" spans="1:16" s="363" customFormat="1" ht="27.75" customHeight="1">
      <c r="A592" s="358"/>
      <c r="B592" s="1624"/>
      <c r="C592" s="1625"/>
      <c r="D592" s="1625"/>
      <c r="E592" s="1625"/>
      <c r="F592" s="1625"/>
      <c r="G592" s="1625"/>
      <c r="H592" s="1625"/>
      <c r="I592" s="1626"/>
      <c r="J592" s="1624"/>
      <c r="K592" s="1625"/>
      <c r="L592" s="1625"/>
      <c r="M592" s="1625"/>
      <c r="N592" s="1626"/>
      <c r="O592" s="860"/>
      <c r="P592" s="1338">
        <f t="shared" si="36"/>
        <v>0</v>
      </c>
    </row>
    <row r="593" spans="1:16" s="363" customFormat="1" ht="27.75" customHeight="1" thickBot="1">
      <c r="A593" s="358"/>
      <c r="B593" s="1627"/>
      <c r="C593" s="1628"/>
      <c r="D593" s="1628"/>
      <c r="E593" s="1628"/>
      <c r="F593" s="1628"/>
      <c r="G593" s="1628"/>
      <c r="H593" s="1628"/>
      <c r="I593" s="1629"/>
      <c r="J593" s="1627"/>
      <c r="K593" s="1628"/>
      <c r="L593" s="1628"/>
      <c r="M593" s="1628"/>
      <c r="N593" s="1629"/>
      <c r="O593" s="860"/>
      <c r="P593" s="1338">
        <f t="shared" si="36"/>
        <v>0</v>
      </c>
    </row>
    <row r="594" spans="1:16" s="363" customFormat="1" ht="26.25" customHeight="1" thickBot="1">
      <c r="A594" s="358"/>
      <c r="B594" s="535" t="s">
        <v>1808</v>
      </c>
      <c r="C594" s="364"/>
      <c r="D594" s="1622" t="s">
        <v>1111</v>
      </c>
      <c r="E594" s="1622"/>
      <c r="F594" s="1622"/>
      <c r="G594" s="1622"/>
      <c r="H594" s="1622"/>
      <c r="I594" s="1622"/>
      <c r="J594" s="1622"/>
      <c r="K594" s="1622"/>
      <c r="L594" s="1622"/>
      <c r="M594" s="1622"/>
      <c r="N594" s="1623"/>
      <c r="O594" s="860"/>
      <c r="P594" s="1342"/>
    </row>
    <row r="595" spans="1:16" s="348" customFormat="1" ht="6" customHeight="1" thickBot="1">
      <c r="A595" s="403"/>
      <c r="B595" s="404"/>
      <c r="C595" s="404"/>
      <c r="D595" s="404"/>
      <c r="E595" s="404"/>
      <c r="F595" s="404"/>
      <c r="G595" s="404"/>
      <c r="H595" s="518"/>
      <c r="I595" s="404"/>
      <c r="J595" s="404"/>
      <c r="K595" s="404"/>
      <c r="L595" s="528"/>
      <c r="M595" s="404"/>
      <c r="N595" s="404"/>
      <c r="O595" s="858"/>
      <c r="P595" s="1341"/>
    </row>
    <row r="596" spans="1:16" s="341" customFormat="1" ht="14.25" customHeight="1" thickTop="1">
      <c r="A596" s="395" t="s">
        <v>673</v>
      </c>
      <c r="B596" s="100" t="s">
        <v>2154</v>
      </c>
      <c r="H596" s="502"/>
      <c r="L596" s="520"/>
      <c r="O596" s="422"/>
      <c r="P596" s="422"/>
    </row>
    <row r="597" spans="1:16" s="341" customFormat="1" ht="14.25" customHeight="1">
      <c r="A597" s="395" t="s">
        <v>751</v>
      </c>
      <c r="B597" s="100" t="s">
        <v>1762</v>
      </c>
      <c r="H597" s="502"/>
      <c r="L597" s="520"/>
      <c r="O597" s="422"/>
      <c r="P597" s="422"/>
    </row>
    <row r="598" spans="1:16" s="341" customFormat="1" ht="14.25" customHeight="1">
      <c r="A598" s="395" t="s">
        <v>1207</v>
      </c>
      <c r="B598" s="100" t="s">
        <v>1664</v>
      </c>
      <c r="H598" s="502"/>
      <c r="L598" s="520"/>
      <c r="O598" s="422"/>
      <c r="P598" s="422"/>
    </row>
    <row r="599" spans="1:16" s="341" customFormat="1" ht="14.25" customHeight="1">
      <c r="A599" s="395" t="s">
        <v>1208</v>
      </c>
      <c r="B599" s="100" t="s">
        <v>1875</v>
      </c>
      <c r="H599" s="502"/>
      <c r="J599" s="373"/>
      <c r="L599" s="520"/>
      <c r="O599" s="422"/>
      <c r="P599" s="422"/>
    </row>
    <row r="600" spans="1:16" s="341" customFormat="1" ht="14.25" customHeight="1">
      <c r="A600" s="395" t="s">
        <v>496</v>
      </c>
      <c r="B600" s="100" t="s">
        <v>1763</v>
      </c>
      <c r="H600" s="502"/>
      <c r="L600" s="520"/>
      <c r="O600" s="422"/>
      <c r="P600" s="422"/>
    </row>
    <row r="601" spans="1:16" s="341" customFormat="1" ht="14.25" customHeight="1">
      <c r="A601" s="395" t="s">
        <v>1766</v>
      </c>
      <c r="B601" s="100" t="s">
        <v>1871</v>
      </c>
      <c r="H601" s="502"/>
      <c r="L601" s="520"/>
      <c r="N601" s="1319" t="str">
        <f ca="1">$A$1&amp;wersja&amp;INFO("wersja")</f>
        <v>GR_2018.1.15.0</v>
      </c>
      <c r="O601" s="422"/>
      <c r="P601" s="422"/>
    </row>
    <row r="602" spans="1:16" s="341" customFormat="1" ht="14.25" customHeight="1">
      <c r="A602" s="395" t="s">
        <v>1765</v>
      </c>
      <c r="B602" s="100" t="s">
        <v>1872</v>
      </c>
      <c r="H602" s="502"/>
      <c r="L602" s="520"/>
      <c r="O602" s="422"/>
      <c r="P602" s="422"/>
    </row>
    <row r="603" spans="1:16" s="341" customFormat="1" ht="20.25" customHeight="1" thickBot="1">
      <c r="A603" s="577" t="s">
        <v>1820</v>
      </c>
      <c r="H603" s="502"/>
      <c r="L603" s="520"/>
      <c r="N603" s="592" t="str">
        <f>$N$1</f>
        <v>Załącznik Nr 4 do Uchwały Nr XL/396/17 Rady Miejskiej w Kluczborku z dnia 27 września 2017r.</v>
      </c>
      <c r="O603" s="844"/>
      <c r="P603" s="422"/>
    </row>
    <row r="604" spans="1:16" s="2" customFormat="1" ht="20.25" customHeight="1" thickTop="1">
      <c r="A604" s="1688" t="s">
        <v>854</v>
      </c>
      <c r="B604" s="1689"/>
      <c r="C604" s="1689"/>
      <c r="D604" s="1690"/>
      <c r="E604" s="1691" t="s">
        <v>987</v>
      </c>
      <c r="F604" s="1691"/>
      <c r="G604" s="1691"/>
      <c r="H604" s="1691"/>
      <c r="I604" s="1691"/>
      <c r="J604" s="1691"/>
      <c r="K604" s="1691"/>
      <c r="L604" s="1691"/>
      <c r="M604" s="1691"/>
      <c r="N604" s="1691"/>
      <c r="O604" s="1692"/>
      <c r="P604" s="1323"/>
    </row>
    <row r="605" spans="1:16" s="2" customFormat="1" ht="26.25" customHeight="1" thickBot="1">
      <c r="A605" s="1695"/>
      <c r="B605" s="1696"/>
      <c r="C605" s="1696"/>
      <c r="D605" s="1697"/>
      <c r="E605" s="1693"/>
      <c r="F605" s="1693"/>
      <c r="G605" s="1693"/>
      <c r="H605" s="1693"/>
      <c r="I605" s="1693"/>
      <c r="J605" s="1693"/>
      <c r="K605" s="1693"/>
      <c r="L605" s="1693"/>
      <c r="M605" s="1693"/>
      <c r="N605" s="1693"/>
      <c r="O605" s="1694"/>
      <c r="P605" s="1323"/>
    </row>
    <row r="606" spans="1:16" s="2" customFormat="1" ht="4.5" customHeight="1">
      <c r="A606" s="580"/>
      <c r="B606" s="581"/>
      <c r="C606" s="581"/>
      <c r="D606" s="582"/>
      <c r="E606" s="582"/>
      <c r="F606" s="582"/>
      <c r="G606" s="582"/>
      <c r="H606" s="583"/>
      <c r="I606" s="583"/>
      <c r="J606" s="583"/>
      <c r="K606" s="583"/>
      <c r="L606" s="584"/>
      <c r="M606" s="583"/>
      <c r="N606" s="585"/>
      <c r="O606" s="845"/>
      <c r="P606" s="1323"/>
    </row>
    <row r="607" spans="1:16" s="1" customFormat="1" ht="23.25" customHeight="1">
      <c r="A607" s="1675" t="s">
        <v>1921</v>
      </c>
      <c r="B607" s="1676"/>
      <c r="C607" s="1676"/>
      <c r="D607" s="1676"/>
      <c r="E607" s="1676"/>
      <c r="F607" s="1676"/>
      <c r="G607" s="1676"/>
      <c r="H607" s="1676"/>
      <c r="I607" s="1676"/>
      <c r="J607" s="1676"/>
      <c r="K607" s="1676"/>
      <c r="L607" s="1676"/>
      <c r="M607" s="1676"/>
      <c r="N607" s="1676"/>
      <c r="O607" s="1677"/>
      <c r="P607" s="1323"/>
    </row>
    <row r="608" spans="1:16" s="2" customFormat="1" ht="4.5" customHeight="1" thickBot="1">
      <c r="A608" s="587"/>
      <c r="B608" s="588"/>
      <c r="C608" s="588"/>
      <c r="D608" s="588"/>
      <c r="E608" s="588"/>
      <c r="F608" s="588"/>
      <c r="G608" s="588"/>
      <c r="H608" s="588"/>
      <c r="I608" s="588"/>
      <c r="J608" s="588"/>
      <c r="K608" s="589"/>
      <c r="L608" s="590"/>
      <c r="M608" s="583"/>
      <c r="N608" s="583"/>
      <c r="O608" s="846"/>
      <c r="P608" s="1323"/>
    </row>
    <row r="609" spans="1:16" s="306" customFormat="1" ht="4.5" customHeight="1" thickTop="1" thickBot="1">
      <c r="A609" s="300"/>
      <c r="B609" s="301"/>
      <c r="C609" s="301"/>
      <c r="D609" s="301"/>
      <c r="E609" s="302"/>
      <c r="F609" s="302"/>
      <c r="G609" s="302"/>
      <c r="H609" s="503"/>
      <c r="I609" s="302"/>
      <c r="J609" s="304"/>
      <c r="K609" s="302"/>
      <c r="L609" s="521"/>
      <c r="M609" s="302"/>
      <c r="N609" s="304"/>
      <c r="O609" s="847"/>
      <c r="P609" s="1338"/>
    </row>
    <row r="610" spans="1:16" s="306" customFormat="1" ht="24" customHeight="1" thickBot="1">
      <c r="A610" s="308"/>
      <c r="B610" s="1678" t="s">
        <v>1924</v>
      </c>
      <c r="C610" s="1678"/>
      <c r="D610" s="1678"/>
      <c r="E610" s="1678"/>
      <c r="F610" s="1678"/>
      <c r="G610" s="1678"/>
      <c r="H610" s="1678"/>
      <c r="I610" s="1678"/>
      <c r="J610" s="1679"/>
      <c r="K610" s="530" t="s">
        <v>1870</v>
      </c>
      <c r="L610" s="757"/>
      <c r="M610" s="1680" t="str">
        <f>IF(O618=1,SUM($O$1:O618),"")</f>
        <v/>
      </c>
      <c r="N610" s="1681"/>
      <c r="O610" s="848"/>
      <c r="P610" s="1338"/>
    </row>
    <row r="611" spans="1:16" s="306" customFormat="1" ht="4.5" customHeight="1" thickBot="1">
      <c r="A611" s="310"/>
      <c r="B611" s="311"/>
      <c r="C611" s="311"/>
      <c r="D611" s="311"/>
      <c r="E611" s="311"/>
      <c r="F611" s="311"/>
      <c r="G611" s="311"/>
      <c r="H611" s="504"/>
      <c r="I611" s="312"/>
      <c r="J611" s="314"/>
      <c r="K611" s="312"/>
      <c r="L611" s="522"/>
      <c r="M611" s="312"/>
      <c r="N611" s="314"/>
      <c r="O611" s="849"/>
      <c r="P611" s="1338"/>
    </row>
    <row r="612" spans="1:16" s="306" customFormat="1" ht="20.25" customHeight="1" thickTop="1" thickBot="1">
      <c r="A612" s="369" t="s">
        <v>1745</v>
      </c>
      <c r="B612" s="323"/>
      <c r="C612" s="323"/>
      <c r="D612" s="323"/>
      <c r="E612" s="323"/>
      <c r="F612" s="323"/>
      <c r="G612" s="323"/>
      <c r="H612" s="505"/>
      <c r="I612" s="323"/>
      <c r="J612" s="323"/>
      <c r="K612" s="323"/>
      <c r="L612" s="505"/>
      <c r="M612" s="323"/>
      <c r="N612" s="323"/>
      <c r="O612" s="850"/>
      <c r="P612" s="1338"/>
    </row>
    <row r="613" spans="1:16" s="306" customFormat="1" ht="12.75" customHeight="1">
      <c r="A613" s="317"/>
      <c r="B613" s="532" t="s">
        <v>1666</v>
      </c>
      <c r="C613" s="375"/>
      <c r="D613" s="375"/>
      <c r="E613" s="375"/>
      <c r="F613" s="375"/>
      <c r="G613" s="375"/>
      <c r="H613" s="506"/>
      <c r="I613" s="375"/>
      <c r="J613" s="377"/>
      <c r="K613" s="531" t="s">
        <v>1750</v>
      </c>
      <c r="L613" s="523"/>
      <c r="M613" s="375"/>
      <c r="N613" s="379"/>
      <c r="O613" s="851"/>
      <c r="P613" s="1338"/>
    </row>
    <row r="614" spans="1:16" s="320" customFormat="1" ht="33" customHeight="1" thickBot="1">
      <c r="A614" s="319"/>
      <c r="B614" s="1682" t="str">
        <f>IF($B$12="","",$B$12)</f>
        <v/>
      </c>
      <c r="C614" s="1683"/>
      <c r="D614" s="1683"/>
      <c r="E614" s="1683"/>
      <c r="F614" s="1683"/>
      <c r="G614" s="1683"/>
      <c r="H614" s="1683"/>
      <c r="I614" s="1683"/>
      <c r="J614" s="1684"/>
      <c r="K614" s="1685" t="str">
        <f>IF($K$12="","",$K$12)</f>
        <v/>
      </c>
      <c r="L614" s="1686"/>
      <c r="M614" s="1686"/>
      <c r="N614" s="1687"/>
      <c r="O614" s="851"/>
      <c r="P614" s="1338">
        <f>IF(B614&amp;K614="",0,1)</f>
        <v>0</v>
      </c>
    </row>
    <row r="615" spans="1:16" s="306" customFormat="1" ht="4.5" customHeight="1" thickBot="1">
      <c r="A615" s="321"/>
      <c r="B615" s="322"/>
      <c r="C615" s="322"/>
      <c r="D615" s="322"/>
      <c r="E615" s="312"/>
      <c r="F615" s="312"/>
      <c r="G615" s="312"/>
      <c r="H615" s="504"/>
      <c r="I615" s="312"/>
      <c r="J615" s="314"/>
      <c r="K615" s="312"/>
      <c r="L615" s="522"/>
      <c r="M615" s="312"/>
      <c r="N615" s="314"/>
      <c r="O615" s="849"/>
      <c r="P615" s="1338"/>
    </row>
    <row r="616" spans="1:16" s="328" customFormat="1" ht="20.25" customHeight="1" thickTop="1" thickBot="1">
      <c r="A616" s="370" t="s">
        <v>1746</v>
      </c>
      <c r="B616" s="323"/>
      <c r="C616" s="323"/>
      <c r="D616" s="323"/>
      <c r="E616" s="323"/>
      <c r="F616" s="323"/>
      <c r="G616" s="323"/>
      <c r="H616" s="507"/>
      <c r="I616" s="323"/>
      <c r="J616" s="325"/>
      <c r="K616" s="323"/>
      <c r="L616" s="524"/>
      <c r="M616" s="323"/>
      <c r="N616" s="325"/>
      <c r="O616" s="850"/>
      <c r="P616" s="1338"/>
    </row>
    <row r="617" spans="1:16" s="328" customFormat="1" ht="5.25" customHeight="1">
      <c r="A617" s="98"/>
      <c r="B617" s="381"/>
      <c r="C617" s="382"/>
      <c r="D617" s="382"/>
      <c r="E617" s="382"/>
      <c r="F617" s="382"/>
      <c r="G617" s="382"/>
      <c r="H617" s="508"/>
      <c r="I617" s="382"/>
      <c r="J617" s="384"/>
      <c r="K617" s="382"/>
      <c r="L617" s="525"/>
      <c r="M617" s="382"/>
      <c r="N617" s="386"/>
      <c r="O617" s="852"/>
      <c r="P617" s="1338"/>
    </row>
    <row r="618" spans="1:16" s="328" customFormat="1" ht="25.5" customHeight="1">
      <c r="A618" s="396" t="s">
        <v>291</v>
      </c>
      <c r="B618" s="1666" t="s">
        <v>123</v>
      </c>
      <c r="C618" s="1667"/>
      <c r="D618" s="1668"/>
      <c r="E618" s="1669"/>
      <c r="F618" s="1670" t="s">
        <v>1791</v>
      </c>
      <c r="G618" s="1671"/>
      <c r="H618" s="1671"/>
      <c r="I618" s="1672"/>
      <c r="J618" s="740" t="str">
        <f>IF($J$16="","",$J$16)</f>
        <v/>
      </c>
      <c r="K618" s="420" t="s">
        <v>1755</v>
      </c>
      <c r="L618" s="740" t="str">
        <f>IF($L$16="","",$L$16)</f>
        <v/>
      </c>
      <c r="M618" s="420" t="s">
        <v>1764</v>
      </c>
      <c r="N618" s="397">
        <f>IF(AND(J618="",L618=""),0,IF(J618="",2,1))</f>
        <v>0</v>
      </c>
      <c r="O618" s="812">
        <f>IF(D618&lt;&gt;"",1,0)</f>
        <v>0</v>
      </c>
      <c r="P618" s="1338">
        <f>IF(D618&amp;J618&amp;L618="",0,1)</f>
        <v>0</v>
      </c>
    </row>
    <row r="619" spans="1:16" s="328" customFormat="1" ht="5.25" customHeight="1" thickBot="1">
      <c r="A619" s="98"/>
      <c r="B619" s="387"/>
      <c r="C619" s="388"/>
      <c r="D619" s="388"/>
      <c r="E619" s="388"/>
      <c r="F619" s="388"/>
      <c r="G619" s="388"/>
      <c r="H619" s="509"/>
      <c r="I619" s="388"/>
      <c r="J619" s="390"/>
      <c r="K619" s="388"/>
      <c r="L619" s="526"/>
      <c r="M619" s="388"/>
      <c r="N619" s="392"/>
      <c r="O619" s="812">
        <f>IF(D619&lt;&gt;"",1,0)</f>
        <v>0</v>
      </c>
      <c r="P619" s="1338"/>
    </row>
    <row r="620" spans="1:16" s="328" customFormat="1" ht="27" customHeight="1" thickBot="1">
      <c r="A620" s="308"/>
      <c r="B620" s="1673" t="s">
        <v>1065</v>
      </c>
      <c r="C620" s="1674"/>
      <c r="D620" s="1088" t="s">
        <v>1770</v>
      </c>
      <c r="E620" s="764" t="s">
        <v>1748</v>
      </c>
      <c r="F620" s="764" t="s">
        <v>1752</v>
      </c>
      <c r="G620" s="765" t="s">
        <v>1520</v>
      </c>
      <c r="H620" s="1656" t="s">
        <v>233</v>
      </c>
      <c r="I620" s="1657"/>
      <c r="J620" s="1658"/>
      <c r="K620" s="766" t="s">
        <v>1767</v>
      </c>
      <c r="L620" s="1656" t="s">
        <v>1749</v>
      </c>
      <c r="M620" s="1657"/>
      <c r="N620" s="1658"/>
      <c r="O620" s="853"/>
      <c r="P620" s="1338"/>
    </row>
    <row r="621" spans="1:16" s="328" customFormat="1" ht="29.25" customHeight="1">
      <c r="A621" s="308"/>
      <c r="B621" s="1659" t="s">
        <v>1753</v>
      </c>
      <c r="C621" s="333" t="s">
        <v>598</v>
      </c>
      <c r="D621" s="726"/>
      <c r="E621" s="726"/>
      <c r="F621" s="726"/>
      <c r="G621" s="726"/>
      <c r="H621" s="510" t="s">
        <v>1771</v>
      </c>
      <c r="I621" s="926" t="str">
        <f>IF(D621&amp;E621&amp;F621&amp;G621="","",SUM(D621:G621))</f>
        <v/>
      </c>
      <c r="J621" s="330" t="s">
        <v>599</v>
      </c>
      <c r="K621" s="767">
        <v>1.95</v>
      </c>
      <c r="L621" s="510" t="s">
        <v>1390</v>
      </c>
      <c r="M621" s="926" t="str">
        <f t="shared" ref="M621:M644" si="37">IF(AND(I621&lt;&gt;"",N$16=1),ROUND(I621*K621,4),"")</f>
        <v/>
      </c>
      <c r="N621" s="330" t="s">
        <v>599</v>
      </c>
      <c r="O621" s="853"/>
      <c r="P621" s="1338">
        <f>IF(D621&amp;E621&amp;F621&amp;G621="",0,1)</f>
        <v>0</v>
      </c>
    </row>
    <row r="622" spans="1:16" s="328" customFormat="1" ht="29.25" customHeight="1">
      <c r="A622" s="308"/>
      <c r="B622" s="1660"/>
      <c r="C622" s="331" t="s">
        <v>600</v>
      </c>
      <c r="D622" s="727"/>
      <c r="E622" s="727"/>
      <c r="F622" s="727"/>
      <c r="G622" s="727"/>
      <c r="H622" s="481" t="s">
        <v>406</v>
      </c>
      <c r="I622" s="925" t="str">
        <f t="shared" ref="I622:I644" si="38">IF(D622&amp;E622&amp;F622&amp;G622="","",SUM(D622:G622))</f>
        <v/>
      </c>
      <c r="J622" s="331" t="s">
        <v>599</v>
      </c>
      <c r="K622" s="768">
        <v>1.8</v>
      </c>
      <c r="L622" s="481" t="s">
        <v>407</v>
      </c>
      <c r="M622" s="925" t="str">
        <f t="shared" si="37"/>
        <v/>
      </c>
      <c r="N622" s="331" t="s">
        <v>599</v>
      </c>
      <c r="O622" s="853"/>
      <c r="P622" s="1338">
        <f t="shared" ref="P622:P644" si="39">IF(D622&amp;E622&amp;F622&amp;G622="",0,1)</f>
        <v>0</v>
      </c>
    </row>
    <row r="623" spans="1:16" s="328" customFormat="1" ht="29.25" customHeight="1">
      <c r="A623" s="308"/>
      <c r="B623" s="1660"/>
      <c r="C623" s="331" t="s">
        <v>601</v>
      </c>
      <c r="D623" s="727"/>
      <c r="E623" s="727"/>
      <c r="F623" s="727"/>
      <c r="G623" s="727"/>
      <c r="H623" s="481" t="s">
        <v>408</v>
      </c>
      <c r="I623" s="925" t="str">
        <f t="shared" si="38"/>
        <v/>
      </c>
      <c r="J623" s="331" t="s">
        <v>599</v>
      </c>
      <c r="K623" s="768">
        <v>1.65</v>
      </c>
      <c r="L623" s="481" t="s">
        <v>409</v>
      </c>
      <c r="M623" s="925" t="str">
        <f t="shared" si="37"/>
        <v/>
      </c>
      <c r="N623" s="331" t="s">
        <v>599</v>
      </c>
      <c r="O623" s="853"/>
      <c r="P623" s="1338">
        <f t="shared" si="39"/>
        <v>0</v>
      </c>
    </row>
    <row r="624" spans="1:16" s="328" customFormat="1" ht="29.25" customHeight="1">
      <c r="A624" s="308"/>
      <c r="B624" s="1660"/>
      <c r="C624" s="331" t="s">
        <v>602</v>
      </c>
      <c r="D624" s="727"/>
      <c r="E624" s="727"/>
      <c r="F624" s="727"/>
      <c r="G624" s="727"/>
      <c r="H624" s="481" t="s">
        <v>410</v>
      </c>
      <c r="I624" s="925" t="str">
        <f t="shared" si="38"/>
        <v/>
      </c>
      <c r="J624" s="331" t="s">
        <v>599</v>
      </c>
      <c r="K624" s="768">
        <v>1.35</v>
      </c>
      <c r="L624" s="481" t="s">
        <v>411</v>
      </c>
      <c r="M624" s="925" t="str">
        <f t="shared" si="37"/>
        <v/>
      </c>
      <c r="N624" s="331" t="s">
        <v>599</v>
      </c>
      <c r="O624" s="853"/>
      <c r="P624" s="1338">
        <f t="shared" si="39"/>
        <v>0</v>
      </c>
    </row>
    <row r="625" spans="1:16" s="328" customFormat="1" ht="29.25" customHeight="1">
      <c r="A625" s="308"/>
      <c r="B625" s="1660"/>
      <c r="C625" s="331" t="s">
        <v>603</v>
      </c>
      <c r="D625" s="727"/>
      <c r="E625" s="727"/>
      <c r="F625" s="727"/>
      <c r="G625" s="727"/>
      <c r="H625" s="481" t="s">
        <v>412</v>
      </c>
      <c r="I625" s="925" t="str">
        <f t="shared" si="38"/>
        <v/>
      </c>
      <c r="J625" s="331" t="s">
        <v>599</v>
      </c>
      <c r="K625" s="768">
        <v>1.1000000000000001</v>
      </c>
      <c r="L625" s="481" t="s">
        <v>413</v>
      </c>
      <c r="M625" s="925" t="str">
        <f t="shared" si="37"/>
        <v/>
      </c>
      <c r="N625" s="331" t="s">
        <v>599</v>
      </c>
      <c r="O625" s="853"/>
      <c r="P625" s="1338">
        <f t="shared" si="39"/>
        <v>0</v>
      </c>
    </row>
    <row r="626" spans="1:16" s="328" customFormat="1" ht="29.25" customHeight="1">
      <c r="A626" s="308"/>
      <c r="B626" s="1660"/>
      <c r="C626" s="331" t="s">
        <v>604</v>
      </c>
      <c r="D626" s="727"/>
      <c r="E626" s="727"/>
      <c r="F626" s="727"/>
      <c r="G626" s="727"/>
      <c r="H626" s="481" t="s">
        <v>414</v>
      </c>
      <c r="I626" s="925" t="str">
        <f t="shared" si="38"/>
        <v/>
      </c>
      <c r="J626" s="331" t="s">
        <v>599</v>
      </c>
      <c r="K626" s="768">
        <v>0.8</v>
      </c>
      <c r="L626" s="481" t="s">
        <v>415</v>
      </c>
      <c r="M626" s="925" t="str">
        <f t="shared" si="37"/>
        <v/>
      </c>
      <c r="N626" s="331" t="s">
        <v>599</v>
      </c>
      <c r="O626" s="853"/>
      <c r="P626" s="1338">
        <f t="shared" si="39"/>
        <v>0</v>
      </c>
    </row>
    <row r="627" spans="1:16" s="328" customFormat="1" ht="29.25" customHeight="1">
      <c r="A627" s="308"/>
      <c r="B627" s="1660"/>
      <c r="C627" s="331" t="s">
        <v>605</v>
      </c>
      <c r="D627" s="727"/>
      <c r="E627" s="727"/>
      <c r="F627" s="727"/>
      <c r="G627" s="727"/>
      <c r="H627" s="481" t="s">
        <v>416</v>
      </c>
      <c r="I627" s="925" t="str">
        <f t="shared" si="38"/>
        <v/>
      </c>
      <c r="J627" s="331" t="s">
        <v>599</v>
      </c>
      <c r="K627" s="768">
        <v>0.35</v>
      </c>
      <c r="L627" s="481" t="s">
        <v>417</v>
      </c>
      <c r="M627" s="925" t="str">
        <f t="shared" si="37"/>
        <v/>
      </c>
      <c r="N627" s="331" t="s">
        <v>599</v>
      </c>
      <c r="O627" s="853"/>
      <c r="P627" s="1338">
        <f t="shared" si="39"/>
        <v>0</v>
      </c>
    </row>
    <row r="628" spans="1:16" s="328" customFormat="1" ht="29.25" customHeight="1" thickBot="1">
      <c r="A628" s="308"/>
      <c r="B628" s="1661"/>
      <c r="C628" s="332" t="s">
        <v>606</v>
      </c>
      <c r="D628" s="728"/>
      <c r="E628" s="728"/>
      <c r="F628" s="728"/>
      <c r="G628" s="728"/>
      <c r="H628" s="482" t="s">
        <v>418</v>
      </c>
      <c r="I628" s="924" t="str">
        <f t="shared" si="38"/>
        <v/>
      </c>
      <c r="J628" s="332" t="s">
        <v>599</v>
      </c>
      <c r="K628" s="769">
        <v>0.2</v>
      </c>
      <c r="L628" s="482" t="s">
        <v>419</v>
      </c>
      <c r="M628" s="924" t="str">
        <f t="shared" si="37"/>
        <v/>
      </c>
      <c r="N628" s="332" t="s">
        <v>599</v>
      </c>
      <c r="O628" s="853"/>
      <c r="P628" s="1338">
        <f t="shared" si="39"/>
        <v>0</v>
      </c>
    </row>
    <row r="629" spans="1:16" s="328" customFormat="1" ht="29.25" customHeight="1">
      <c r="A629" s="308"/>
      <c r="B629" s="1659" t="s">
        <v>1754</v>
      </c>
      <c r="C629" s="367" t="s">
        <v>598</v>
      </c>
      <c r="D629" s="726"/>
      <c r="E629" s="726"/>
      <c r="F629" s="726"/>
      <c r="G629" s="726"/>
      <c r="H629" s="480" t="s">
        <v>420</v>
      </c>
      <c r="I629" s="926" t="str">
        <f t="shared" si="38"/>
        <v/>
      </c>
      <c r="J629" s="333" t="s">
        <v>599</v>
      </c>
      <c r="K629" s="767">
        <v>1.75</v>
      </c>
      <c r="L629" s="480" t="s">
        <v>421</v>
      </c>
      <c r="M629" s="926" t="str">
        <f t="shared" si="37"/>
        <v/>
      </c>
      <c r="N629" s="333" t="s">
        <v>599</v>
      </c>
      <c r="O629" s="853"/>
      <c r="P629" s="1338">
        <f t="shared" si="39"/>
        <v>0</v>
      </c>
    </row>
    <row r="630" spans="1:16" s="328" customFormat="1" ht="29.25" customHeight="1">
      <c r="A630" s="308"/>
      <c r="B630" s="1660"/>
      <c r="C630" s="368" t="s">
        <v>600</v>
      </c>
      <c r="D630" s="727"/>
      <c r="E630" s="727"/>
      <c r="F630" s="727"/>
      <c r="G630" s="727"/>
      <c r="H630" s="481" t="s">
        <v>422</v>
      </c>
      <c r="I630" s="925" t="str">
        <f t="shared" si="38"/>
        <v/>
      </c>
      <c r="J630" s="331" t="s">
        <v>599</v>
      </c>
      <c r="K630" s="768">
        <v>1.45</v>
      </c>
      <c r="L630" s="481" t="s">
        <v>423</v>
      </c>
      <c r="M630" s="925" t="str">
        <f t="shared" si="37"/>
        <v/>
      </c>
      <c r="N630" s="331" t="s">
        <v>599</v>
      </c>
      <c r="O630" s="853"/>
      <c r="P630" s="1338">
        <f t="shared" si="39"/>
        <v>0</v>
      </c>
    </row>
    <row r="631" spans="1:16" s="328" customFormat="1" ht="29.25" customHeight="1">
      <c r="A631" s="308"/>
      <c r="B631" s="1660"/>
      <c r="C631" s="368" t="s">
        <v>620</v>
      </c>
      <c r="D631" s="727"/>
      <c r="E631" s="727"/>
      <c r="F631" s="727"/>
      <c r="G631" s="727"/>
      <c r="H631" s="481" t="s">
        <v>424</v>
      </c>
      <c r="I631" s="925" t="str">
        <f t="shared" si="38"/>
        <v/>
      </c>
      <c r="J631" s="331" t="s">
        <v>599</v>
      </c>
      <c r="K631" s="768">
        <v>1.25</v>
      </c>
      <c r="L631" s="481" t="s">
        <v>425</v>
      </c>
      <c r="M631" s="925" t="str">
        <f t="shared" si="37"/>
        <v/>
      </c>
      <c r="N631" s="331" t="s">
        <v>599</v>
      </c>
      <c r="O631" s="853"/>
      <c r="P631" s="1338">
        <f t="shared" si="39"/>
        <v>0</v>
      </c>
    </row>
    <row r="632" spans="1:16" s="328" customFormat="1" ht="29.25" customHeight="1">
      <c r="A632" s="308"/>
      <c r="B632" s="1660"/>
      <c r="C632" s="368" t="s">
        <v>621</v>
      </c>
      <c r="D632" s="727"/>
      <c r="E632" s="727"/>
      <c r="F632" s="727"/>
      <c r="G632" s="727"/>
      <c r="H632" s="481" t="s">
        <v>426</v>
      </c>
      <c r="I632" s="925" t="str">
        <f t="shared" si="38"/>
        <v/>
      </c>
      <c r="J632" s="331" t="s">
        <v>599</v>
      </c>
      <c r="K632" s="768">
        <v>0.75</v>
      </c>
      <c r="L632" s="481" t="s">
        <v>427</v>
      </c>
      <c r="M632" s="925" t="str">
        <f t="shared" si="37"/>
        <v/>
      </c>
      <c r="N632" s="331" t="s">
        <v>599</v>
      </c>
      <c r="O632" s="853"/>
      <c r="P632" s="1338">
        <f t="shared" si="39"/>
        <v>0</v>
      </c>
    </row>
    <row r="633" spans="1:16" s="328" customFormat="1" ht="29.25" customHeight="1">
      <c r="A633" s="308"/>
      <c r="B633" s="1660"/>
      <c r="C633" s="368" t="s">
        <v>605</v>
      </c>
      <c r="D633" s="727"/>
      <c r="E633" s="727"/>
      <c r="F633" s="727"/>
      <c r="G633" s="727"/>
      <c r="H633" s="481" t="s">
        <v>428</v>
      </c>
      <c r="I633" s="925" t="str">
        <f t="shared" si="38"/>
        <v/>
      </c>
      <c r="J633" s="331" t="s">
        <v>599</v>
      </c>
      <c r="K633" s="768">
        <v>0.2</v>
      </c>
      <c r="L633" s="481" t="s">
        <v>429</v>
      </c>
      <c r="M633" s="925" t="str">
        <f t="shared" si="37"/>
        <v/>
      </c>
      <c r="N633" s="331" t="s">
        <v>599</v>
      </c>
      <c r="O633" s="853"/>
      <c r="P633" s="1338">
        <f t="shared" si="39"/>
        <v>0</v>
      </c>
    </row>
    <row r="634" spans="1:16" s="328" customFormat="1" ht="29.25" customHeight="1" thickBot="1">
      <c r="A634" s="308"/>
      <c r="B634" s="1660"/>
      <c r="C634" s="539" t="s">
        <v>606</v>
      </c>
      <c r="D634" s="729"/>
      <c r="E634" s="729"/>
      <c r="F634" s="729"/>
      <c r="G634" s="729"/>
      <c r="H634" s="540" t="s">
        <v>430</v>
      </c>
      <c r="I634" s="541" t="str">
        <f t="shared" si="38"/>
        <v/>
      </c>
      <c r="J634" s="542" t="s">
        <v>599</v>
      </c>
      <c r="K634" s="770">
        <v>0.15</v>
      </c>
      <c r="L634" s="540" t="s">
        <v>431</v>
      </c>
      <c r="M634" s="541" t="str">
        <f t="shared" si="37"/>
        <v/>
      </c>
      <c r="N634" s="542" t="s">
        <v>599</v>
      </c>
      <c r="O634" s="853"/>
      <c r="P634" s="1338">
        <f t="shared" si="39"/>
        <v>0</v>
      </c>
    </row>
    <row r="635" spans="1:16" s="328" customFormat="1" ht="29.25" customHeight="1">
      <c r="A635" s="308"/>
      <c r="B635" s="1662" t="s">
        <v>1759</v>
      </c>
      <c r="C635" s="760" t="s">
        <v>1800</v>
      </c>
      <c r="D635" s="726"/>
      <c r="E635" s="726"/>
      <c r="F635" s="726"/>
      <c r="G635" s="726"/>
      <c r="H635" s="480" t="s">
        <v>432</v>
      </c>
      <c r="I635" s="926" t="str">
        <f t="shared" si="38"/>
        <v/>
      </c>
      <c r="J635" s="333" t="s">
        <v>599</v>
      </c>
      <c r="K635" s="767">
        <v>1</v>
      </c>
      <c r="L635" s="480" t="s">
        <v>433</v>
      </c>
      <c r="M635" s="926" t="str">
        <f t="shared" si="37"/>
        <v/>
      </c>
      <c r="N635" s="333" t="s">
        <v>599</v>
      </c>
      <c r="O635" s="853"/>
      <c r="P635" s="1338">
        <f t="shared" si="39"/>
        <v>0</v>
      </c>
    </row>
    <row r="636" spans="1:16" s="328" customFormat="1" ht="29.25" customHeight="1" thickBot="1">
      <c r="A636" s="308"/>
      <c r="B636" s="1663"/>
      <c r="C636" s="870" t="s">
        <v>579</v>
      </c>
      <c r="D636" s="730"/>
      <c r="E636" s="730"/>
      <c r="F636" s="730"/>
      <c r="G636" s="730"/>
      <c r="H636" s="543" t="s">
        <v>434</v>
      </c>
      <c r="I636" s="538" t="str">
        <f t="shared" si="38"/>
        <v/>
      </c>
      <c r="J636" s="544" t="s">
        <v>599</v>
      </c>
      <c r="K636" s="771">
        <v>1</v>
      </c>
      <c r="L636" s="543" t="s">
        <v>435</v>
      </c>
      <c r="M636" s="538" t="str">
        <f t="shared" si="37"/>
        <v/>
      </c>
      <c r="N636" s="544" t="s">
        <v>599</v>
      </c>
      <c r="O636" s="853"/>
      <c r="P636" s="1338">
        <f t="shared" si="39"/>
        <v>0</v>
      </c>
    </row>
    <row r="637" spans="1:16" s="328" customFormat="1" ht="29.25" customHeight="1">
      <c r="A637" s="308"/>
      <c r="B637" s="1664" t="s">
        <v>1758</v>
      </c>
      <c r="C637" s="760" t="s">
        <v>1800</v>
      </c>
      <c r="D637" s="726"/>
      <c r="E637" s="726"/>
      <c r="F637" s="726"/>
      <c r="G637" s="726"/>
      <c r="H637" s="480" t="s">
        <v>436</v>
      </c>
      <c r="I637" s="926" t="str">
        <f t="shared" si="38"/>
        <v/>
      </c>
      <c r="J637" s="333" t="s">
        <v>599</v>
      </c>
      <c r="K637" s="767">
        <v>0.2</v>
      </c>
      <c r="L637" s="480" t="s">
        <v>437</v>
      </c>
      <c r="M637" s="926" t="str">
        <f t="shared" si="37"/>
        <v/>
      </c>
      <c r="N637" s="333" t="s">
        <v>599</v>
      </c>
      <c r="O637" s="853"/>
      <c r="P637" s="1338">
        <f t="shared" si="39"/>
        <v>0</v>
      </c>
    </row>
    <row r="638" spans="1:16" s="328" customFormat="1" ht="29.25" customHeight="1" thickBot="1">
      <c r="A638" s="308"/>
      <c r="B638" s="1665"/>
      <c r="C638" s="870" t="s">
        <v>579</v>
      </c>
      <c r="D638" s="730"/>
      <c r="E638" s="730"/>
      <c r="F638" s="730"/>
      <c r="G638" s="730"/>
      <c r="H638" s="543" t="s">
        <v>438</v>
      </c>
      <c r="I638" s="538" t="str">
        <f t="shared" si="38"/>
        <v/>
      </c>
      <c r="J638" s="544" t="s">
        <v>599</v>
      </c>
      <c r="K638" s="771">
        <v>0.2</v>
      </c>
      <c r="L638" s="543" t="s">
        <v>439</v>
      </c>
      <c r="M638" s="538" t="str">
        <f t="shared" si="37"/>
        <v/>
      </c>
      <c r="N638" s="544" t="s">
        <v>599</v>
      </c>
      <c r="O638" s="853"/>
      <c r="P638" s="1338">
        <f t="shared" si="39"/>
        <v>0</v>
      </c>
    </row>
    <row r="639" spans="1:16" s="328" customFormat="1" ht="29.25" customHeight="1">
      <c r="A639" s="308"/>
      <c r="B639" s="1649" t="s">
        <v>1756</v>
      </c>
      <c r="C639" s="760" t="s">
        <v>1800</v>
      </c>
      <c r="D639" s="726"/>
      <c r="E639" s="726"/>
      <c r="F639" s="726"/>
      <c r="G639" s="726"/>
      <c r="H639" s="480" t="s">
        <v>440</v>
      </c>
      <c r="I639" s="926" t="str">
        <f t="shared" si="38"/>
        <v/>
      </c>
      <c r="J639" s="333" t="s">
        <v>599</v>
      </c>
      <c r="K639" s="767">
        <v>1</v>
      </c>
      <c r="L639" s="480" t="s">
        <v>441</v>
      </c>
      <c r="M639" s="926" t="str">
        <f t="shared" si="37"/>
        <v/>
      </c>
      <c r="N639" s="333" t="s">
        <v>599</v>
      </c>
      <c r="O639" s="853"/>
      <c r="P639" s="1338">
        <f t="shared" si="39"/>
        <v>0</v>
      </c>
    </row>
    <row r="640" spans="1:16" s="328" customFormat="1" ht="29.25" customHeight="1" thickBot="1">
      <c r="A640" s="308"/>
      <c r="B640" s="1650"/>
      <c r="C640" s="870" t="s">
        <v>579</v>
      </c>
      <c r="D640" s="730"/>
      <c r="E640" s="730"/>
      <c r="F640" s="730"/>
      <c r="G640" s="730"/>
      <c r="H640" s="543" t="s">
        <v>442</v>
      </c>
      <c r="I640" s="538" t="str">
        <f t="shared" si="38"/>
        <v/>
      </c>
      <c r="J640" s="544" t="s">
        <v>599</v>
      </c>
      <c r="K640" s="771">
        <v>1</v>
      </c>
      <c r="L640" s="543" t="s">
        <v>443</v>
      </c>
      <c r="M640" s="538" t="str">
        <f t="shared" si="37"/>
        <v/>
      </c>
      <c r="N640" s="544" t="s">
        <v>599</v>
      </c>
      <c r="O640" s="853"/>
      <c r="P640" s="1338">
        <f t="shared" si="39"/>
        <v>0</v>
      </c>
    </row>
    <row r="641" spans="1:16" s="328" customFormat="1" ht="29.25" customHeight="1">
      <c r="A641" s="308"/>
      <c r="B641" s="1649" t="s">
        <v>1757</v>
      </c>
      <c r="C641" s="760" t="s">
        <v>1800</v>
      </c>
      <c r="D641" s="731"/>
      <c r="E641" s="731"/>
      <c r="F641" s="731"/>
      <c r="G641" s="731"/>
      <c r="H641" s="510" t="s">
        <v>444</v>
      </c>
      <c r="I641" s="926" t="str">
        <f t="shared" si="38"/>
        <v/>
      </c>
      <c r="J641" s="330" t="s">
        <v>599</v>
      </c>
      <c r="K641" s="772">
        <v>0.2</v>
      </c>
      <c r="L641" s="510" t="s">
        <v>445</v>
      </c>
      <c r="M641" s="926" t="str">
        <f t="shared" si="37"/>
        <v/>
      </c>
      <c r="N641" s="333" t="s">
        <v>599</v>
      </c>
      <c r="O641" s="853"/>
      <c r="P641" s="1338">
        <f t="shared" si="39"/>
        <v>0</v>
      </c>
    </row>
    <row r="642" spans="1:16" s="328" customFormat="1" ht="29.25" customHeight="1" thickBot="1">
      <c r="A642" s="308"/>
      <c r="B642" s="1650"/>
      <c r="C642" s="870" t="s">
        <v>579</v>
      </c>
      <c r="D642" s="728"/>
      <c r="E642" s="728"/>
      <c r="F642" s="728"/>
      <c r="G642" s="728"/>
      <c r="H642" s="482" t="s">
        <v>446</v>
      </c>
      <c r="I642" s="538" t="str">
        <f t="shared" si="38"/>
        <v/>
      </c>
      <c r="J642" s="332" t="s">
        <v>599</v>
      </c>
      <c r="K642" s="769">
        <v>0.2</v>
      </c>
      <c r="L642" s="482" t="s">
        <v>447</v>
      </c>
      <c r="M642" s="538" t="str">
        <f t="shared" si="37"/>
        <v/>
      </c>
      <c r="N642" s="544" t="s">
        <v>599</v>
      </c>
      <c r="O642" s="853"/>
      <c r="P642" s="1338">
        <f t="shared" si="39"/>
        <v>0</v>
      </c>
    </row>
    <row r="643" spans="1:16" s="328" customFormat="1" ht="29.25" customHeight="1" thickBot="1">
      <c r="A643" s="308"/>
      <c r="B643" s="1651" t="s">
        <v>1760</v>
      </c>
      <c r="C643" s="1652"/>
      <c r="D643" s="732"/>
      <c r="E643" s="732"/>
      <c r="F643" s="732"/>
      <c r="G643" s="732"/>
      <c r="H643" s="567" t="s">
        <v>448</v>
      </c>
      <c r="I643" s="568" t="str">
        <f t="shared" si="38"/>
        <v/>
      </c>
      <c r="J643" s="569" t="s">
        <v>599</v>
      </c>
      <c r="K643" s="773">
        <v>0.2</v>
      </c>
      <c r="L643" s="567" t="s">
        <v>449</v>
      </c>
      <c r="M643" s="568" t="str">
        <f t="shared" si="37"/>
        <v/>
      </c>
      <c r="N643" s="569" t="s">
        <v>599</v>
      </c>
      <c r="O643" s="853"/>
      <c r="P643" s="1338">
        <f t="shared" si="39"/>
        <v>0</v>
      </c>
    </row>
    <row r="644" spans="1:16" s="328" customFormat="1" ht="29.25" customHeight="1" thickBot="1">
      <c r="A644" s="308"/>
      <c r="B644" s="1461" t="s">
        <v>1665</v>
      </c>
      <c r="C644" s="1653"/>
      <c r="D644" s="733"/>
      <c r="E644" s="733"/>
      <c r="F644" s="733"/>
      <c r="G644" s="733"/>
      <c r="H644" s="483" t="s">
        <v>450</v>
      </c>
      <c r="I644" s="928" t="str">
        <f t="shared" si="38"/>
        <v/>
      </c>
      <c r="J644" s="922" t="s">
        <v>599</v>
      </c>
      <c r="K644" s="774">
        <v>1</v>
      </c>
      <c r="L644" s="483" t="s">
        <v>1572</v>
      </c>
      <c r="M644" s="928" t="str">
        <f t="shared" si="37"/>
        <v/>
      </c>
      <c r="N644" s="922" t="s">
        <v>599</v>
      </c>
      <c r="O644" s="853"/>
      <c r="P644" s="1338">
        <f t="shared" si="39"/>
        <v>0</v>
      </c>
    </row>
    <row r="645" spans="1:16" s="337" customFormat="1" ht="29.25" customHeight="1" thickBot="1">
      <c r="A645" s="334"/>
      <c r="B645" s="1654" t="s">
        <v>233</v>
      </c>
      <c r="C645" s="1655"/>
      <c r="D645" s="227" t="str">
        <f>IF($D618="","",SUM(D621:D644))</f>
        <v/>
      </c>
      <c r="E645" s="227" t="str">
        <f t="shared" ref="E645:G645" si="40">IF($D618="","",SUM(E621:E644))</f>
        <v/>
      </c>
      <c r="F645" s="227" t="str">
        <f t="shared" si="40"/>
        <v/>
      </c>
      <c r="G645" s="227" t="str">
        <f t="shared" si="40"/>
        <v/>
      </c>
      <c r="H645" s="483" t="s">
        <v>1567</v>
      </c>
      <c r="I645" s="927" t="str">
        <f>IF($D618="","",SUM(I621:I644))</f>
        <v/>
      </c>
      <c r="J645" s="923" t="s">
        <v>599</v>
      </c>
      <c r="K645" s="335"/>
      <c r="L645" s="483" t="s">
        <v>1568</v>
      </c>
      <c r="M645" s="927" t="str">
        <f>IF($D618="","",SUM(M621:M644))</f>
        <v/>
      </c>
      <c r="N645" s="923" t="s">
        <v>599</v>
      </c>
      <c r="O645" s="854"/>
      <c r="P645" s="1339"/>
    </row>
    <row r="646" spans="1:16" s="341" customFormat="1" ht="4.5" customHeight="1" thickBot="1">
      <c r="A646" s="338"/>
      <c r="B646" s="339"/>
      <c r="C646" s="339"/>
      <c r="D646" s="339"/>
      <c r="E646" s="339"/>
      <c r="F646" s="339"/>
      <c r="G646" s="339"/>
      <c r="H646" s="511"/>
      <c r="I646" s="339"/>
      <c r="J646" s="339"/>
      <c r="K646" s="339"/>
      <c r="L646" s="527"/>
      <c r="M646" s="339"/>
      <c r="N646" s="339"/>
      <c r="O646" s="855"/>
      <c r="P646" s="422"/>
    </row>
    <row r="647" spans="1:16" s="152" customFormat="1" ht="20.25" customHeight="1" thickTop="1" thickBot="1">
      <c r="A647" s="370" t="s">
        <v>1751</v>
      </c>
      <c r="B647" s="342"/>
      <c r="C647" s="342"/>
      <c r="D647" s="342"/>
      <c r="E647" s="342"/>
      <c r="F647" s="342"/>
      <c r="G647" s="342"/>
      <c r="H647" s="1621" t="str">
        <f>IF(AND(SUM(D621:G644)&gt;0,D618=""),"W części GR.2 wpisz nazwę miejscowości.","")</f>
        <v/>
      </c>
      <c r="I647" s="1621"/>
      <c r="J647" s="1621"/>
      <c r="K647" s="1621"/>
      <c r="L647" s="1621"/>
      <c r="M647" s="1621"/>
      <c r="N647" s="1621"/>
      <c r="O647" s="856"/>
      <c r="P647" s="1340"/>
    </row>
    <row r="648" spans="1:16" s="348" customFormat="1" ht="30" customHeight="1">
      <c r="A648" s="346"/>
      <c r="B648" s="408" t="s">
        <v>1768</v>
      </c>
      <c r="C648" s="347"/>
      <c r="D648" s="347"/>
      <c r="E648" s="347"/>
      <c r="F648" s="347"/>
      <c r="G648" s="347"/>
      <c r="H648" s="512"/>
      <c r="I648" s="398" t="s">
        <v>1801</v>
      </c>
      <c r="J648" s="485" t="s">
        <v>1709</v>
      </c>
      <c r="K648" s="1642" t="str">
        <f>IF(D618="","",IF(N618=1,M645,IF(N618=2,I645,"")))</f>
        <v/>
      </c>
      <c r="L648" s="1642"/>
      <c r="M648" s="1642"/>
      <c r="N648" s="423" t="s">
        <v>599</v>
      </c>
      <c r="O648" s="857"/>
      <c r="P648" s="1341"/>
    </row>
    <row r="649" spans="1:16" s="348" customFormat="1" ht="30" customHeight="1">
      <c r="A649" s="346"/>
      <c r="B649" s="409" t="s">
        <v>1798</v>
      </c>
      <c r="C649" s="349"/>
      <c r="D649" s="349"/>
      <c r="E649" s="1643" t="s">
        <v>2155</v>
      </c>
      <c r="F649" s="1644"/>
      <c r="G649" s="1644"/>
      <c r="H649" s="1644"/>
      <c r="I649" s="1645"/>
      <c r="J649" s="486" t="s">
        <v>1569</v>
      </c>
      <c r="K649" s="1646" t="str">
        <f>IF(D618="","",IF(N618=1,SUM(M627:M628,M633:M634,M635,M637,M639,M641),SUM(I627:I628,I633:I634,I635,I637,I639,I641)))</f>
        <v/>
      </c>
      <c r="L649" s="1646"/>
      <c r="M649" s="1646"/>
      <c r="N649" s="424" t="s">
        <v>599</v>
      </c>
      <c r="O649" s="857"/>
      <c r="P649" s="1341"/>
    </row>
    <row r="650" spans="1:16" s="348" customFormat="1" ht="30" customHeight="1" thickBot="1">
      <c r="A650" s="346"/>
      <c r="B650" s="410" t="s">
        <v>1772</v>
      </c>
      <c r="C650" s="351"/>
      <c r="D650" s="351"/>
      <c r="E650" s="351"/>
      <c r="F650" s="351"/>
      <c r="G650" s="351"/>
      <c r="H650" s="513"/>
      <c r="I650" s="400" t="s">
        <v>1802</v>
      </c>
      <c r="J650" s="533" t="s">
        <v>1570</v>
      </c>
      <c r="K650" s="1647" t="str">
        <f>IF(D618="","",IF(N618=1,SUM(M643),SUM(I643)))</f>
        <v/>
      </c>
      <c r="L650" s="1647"/>
      <c r="M650" s="1647"/>
      <c r="N650" s="425" t="s">
        <v>599</v>
      </c>
      <c r="O650" s="857"/>
      <c r="P650" s="1341"/>
    </row>
    <row r="651" spans="1:16" s="348" customFormat="1" ht="30" customHeight="1" thickBot="1">
      <c r="A651" s="346"/>
      <c r="B651" s="411" t="s">
        <v>1773</v>
      </c>
      <c r="C651" s="380"/>
      <c r="D651" s="380"/>
      <c r="E651" s="380"/>
      <c r="F651" s="380"/>
      <c r="G651" s="380"/>
      <c r="H651" s="514"/>
      <c r="I651" s="401" t="s">
        <v>1804</v>
      </c>
      <c r="J651" s="534" t="s">
        <v>1571</v>
      </c>
      <c r="K651" s="1648" t="str">
        <f>IF(D618="","",SUM(K648,-K649,-K650))</f>
        <v/>
      </c>
      <c r="L651" s="1648"/>
      <c r="M651" s="1648"/>
      <c r="N651" s="426" t="s">
        <v>599</v>
      </c>
      <c r="O651" s="857"/>
      <c r="P651" s="1341"/>
    </row>
    <row r="652" spans="1:16" s="348" customFormat="1" ht="30" customHeight="1" thickBot="1">
      <c r="A652" s="346"/>
      <c r="B652" s="417" t="s">
        <v>1262</v>
      </c>
      <c r="C652" s="418"/>
      <c r="D652" s="418"/>
      <c r="E652" s="418"/>
      <c r="F652" s="418"/>
      <c r="G652" s="418"/>
      <c r="H652" s="515"/>
      <c r="I652" s="402"/>
      <c r="J652" s="487" t="s">
        <v>1710</v>
      </c>
      <c r="K652" s="1633">
        <f>Info!$J$2*2.5*GR!$N$16</f>
        <v>0</v>
      </c>
      <c r="L652" s="1634"/>
      <c r="M652" s="1634"/>
      <c r="N652" s="427" t="s">
        <v>1144</v>
      </c>
      <c r="O652" s="857"/>
      <c r="P652" s="1341"/>
    </row>
    <row r="653" spans="1:16" s="348" customFormat="1" ht="30" customHeight="1" thickBot="1">
      <c r="A653" s="346"/>
      <c r="B653" s="417" t="s">
        <v>1873</v>
      </c>
      <c r="C653" s="418"/>
      <c r="D653" s="418"/>
      <c r="E653" s="418"/>
      <c r="F653" s="418"/>
      <c r="G653" s="418"/>
      <c r="H653" s="515"/>
      <c r="I653" s="402" t="s">
        <v>1805</v>
      </c>
      <c r="J653" s="487" t="s">
        <v>1711</v>
      </c>
      <c r="K653" s="1635" t="str">
        <f>IF(D618="","",ROUND(K651*K652,2))</f>
        <v/>
      </c>
      <c r="L653" s="1635"/>
      <c r="M653" s="1635"/>
      <c r="N653" s="427" t="s">
        <v>1144</v>
      </c>
      <c r="O653" s="857"/>
      <c r="P653" s="1341"/>
    </row>
    <row r="654" spans="1:16" s="348" customFormat="1" ht="30" customHeight="1" thickBot="1">
      <c r="A654" s="346"/>
      <c r="B654" s="413" t="s">
        <v>2264</v>
      </c>
      <c r="C654" s="414"/>
      <c r="D654" s="414"/>
      <c r="E654" s="414"/>
      <c r="F654" s="414"/>
      <c r="G654" s="414"/>
      <c r="H654" s="516"/>
      <c r="I654" s="416"/>
      <c r="J654" s="488" t="s">
        <v>1712</v>
      </c>
      <c r="K654" s="1636"/>
      <c r="L654" s="1637"/>
      <c r="M654" s="1637"/>
      <c r="N654" s="428" t="s">
        <v>1144</v>
      </c>
      <c r="O654" s="857"/>
      <c r="P654" s="1338">
        <f>IF(K654="",0,1)</f>
        <v>0</v>
      </c>
    </row>
    <row r="655" spans="1:16" s="348" customFormat="1" ht="30" customHeight="1" thickBot="1">
      <c r="A655" s="346"/>
      <c r="B655" s="412" t="s">
        <v>1769</v>
      </c>
      <c r="C655" s="393"/>
      <c r="D655" s="393"/>
      <c r="E655" s="393"/>
      <c r="F655" s="393"/>
      <c r="G655" s="393"/>
      <c r="H655" s="517"/>
      <c r="I655" s="402" t="s">
        <v>1874</v>
      </c>
      <c r="J655" s="487" t="s">
        <v>1803</v>
      </c>
      <c r="K655" s="1638" t="str">
        <f>IF(D618="","",IF(SUM(K653,-K654)&lt;0,"BŁĄD !!!",ROUND(K653-K654,2)))</f>
        <v/>
      </c>
      <c r="L655" s="1638"/>
      <c r="M655" s="1638"/>
      <c r="N655" s="429" t="s">
        <v>1144</v>
      </c>
      <c r="O655" s="857"/>
      <c r="P655" s="1341"/>
    </row>
    <row r="656" spans="1:16" s="348" customFormat="1" ht="4.5" customHeight="1" thickBot="1">
      <c r="A656" s="403"/>
      <c r="B656" s="404"/>
      <c r="C656" s="404"/>
      <c r="D656" s="404"/>
      <c r="E656" s="404"/>
      <c r="F656" s="404"/>
      <c r="G656" s="404"/>
      <c r="H656" s="518"/>
      <c r="I656" s="404"/>
      <c r="J656" s="404"/>
      <c r="K656" s="404"/>
      <c r="L656" s="528"/>
      <c r="M656" s="404"/>
      <c r="N656" s="404"/>
      <c r="O656" s="858"/>
      <c r="P656" s="1341"/>
    </row>
    <row r="657" spans="1:16" s="357" customFormat="1" ht="20.25" customHeight="1" thickTop="1" thickBot="1">
      <c r="A657" s="371" t="s">
        <v>1747</v>
      </c>
      <c r="B657" s="352"/>
      <c r="C657" s="352"/>
      <c r="D657" s="352"/>
      <c r="E657" s="352"/>
      <c r="F657" s="352"/>
      <c r="G657" s="352"/>
      <c r="H657" s="519"/>
      <c r="I657" s="352"/>
      <c r="J657" s="354"/>
      <c r="K657" s="352"/>
      <c r="L657" s="529"/>
      <c r="M657" s="352"/>
      <c r="N657" s="354"/>
      <c r="O657" s="859"/>
      <c r="P657" s="1340"/>
    </row>
    <row r="658" spans="1:16" s="363" customFormat="1" ht="23.25" customHeight="1">
      <c r="A658" s="358"/>
      <c r="B658" s="756" t="s">
        <v>1806</v>
      </c>
      <c r="C658" s="359"/>
      <c r="D658" s="359"/>
      <c r="E658" s="359"/>
      <c r="F658" s="749"/>
      <c r="G658" s="749"/>
      <c r="H658" s="749"/>
      <c r="I658" s="361"/>
      <c r="J658" s="1639" t="s">
        <v>1807</v>
      </c>
      <c r="K658" s="1640"/>
      <c r="L658" s="1640"/>
      <c r="M658" s="1640"/>
      <c r="N658" s="1641"/>
      <c r="O658" s="860"/>
      <c r="P658" s="1342"/>
    </row>
    <row r="659" spans="1:16" s="363" customFormat="1" ht="27.75" customHeight="1">
      <c r="A659" s="358"/>
      <c r="B659" s="1630"/>
      <c r="C659" s="1631"/>
      <c r="D659" s="1631"/>
      <c r="E659" s="1631"/>
      <c r="F659" s="1631"/>
      <c r="G659" s="1631"/>
      <c r="H659" s="1631"/>
      <c r="I659" s="1632"/>
      <c r="J659" s="1630"/>
      <c r="K659" s="1631"/>
      <c r="L659" s="1631"/>
      <c r="M659" s="1631"/>
      <c r="N659" s="1632"/>
      <c r="O659" s="860"/>
      <c r="P659" s="1338">
        <f>IF(B659&amp;J659="",0,1)</f>
        <v>0</v>
      </c>
    </row>
    <row r="660" spans="1:16" s="363" customFormat="1" ht="27.75" customHeight="1">
      <c r="A660" s="358"/>
      <c r="B660" s="1624"/>
      <c r="C660" s="1625"/>
      <c r="D660" s="1625"/>
      <c r="E660" s="1625"/>
      <c r="F660" s="1625"/>
      <c r="G660" s="1625"/>
      <c r="H660" s="1625"/>
      <c r="I660" s="1626"/>
      <c r="J660" s="1624"/>
      <c r="K660" s="1625"/>
      <c r="L660" s="1625"/>
      <c r="M660" s="1625"/>
      <c r="N660" s="1626"/>
      <c r="O660" s="860"/>
      <c r="P660" s="1338">
        <f t="shared" ref="P660:P679" si="41">IF(B660&amp;J660="",0,1)</f>
        <v>0</v>
      </c>
    </row>
    <row r="661" spans="1:16" s="363" customFormat="1" ht="27.75" customHeight="1">
      <c r="A661" s="358"/>
      <c r="B661" s="1624"/>
      <c r="C661" s="1625"/>
      <c r="D661" s="1625"/>
      <c r="E661" s="1625"/>
      <c r="F661" s="1625"/>
      <c r="G661" s="1625"/>
      <c r="H661" s="1625"/>
      <c r="I661" s="1626"/>
      <c r="J661" s="1624"/>
      <c r="K661" s="1625"/>
      <c r="L661" s="1625"/>
      <c r="M661" s="1625"/>
      <c r="N661" s="1626"/>
      <c r="O661" s="860"/>
      <c r="P661" s="1338">
        <f t="shared" si="41"/>
        <v>0</v>
      </c>
    </row>
    <row r="662" spans="1:16" s="363" customFormat="1" ht="27.75" customHeight="1">
      <c r="A662" s="358"/>
      <c r="B662" s="1624"/>
      <c r="C662" s="1625"/>
      <c r="D662" s="1625"/>
      <c r="E662" s="1625"/>
      <c r="F662" s="1625"/>
      <c r="G662" s="1625"/>
      <c r="H662" s="1625"/>
      <c r="I662" s="1626"/>
      <c r="J662" s="1624"/>
      <c r="K662" s="1625"/>
      <c r="L662" s="1625"/>
      <c r="M662" s="1625"/>
      <c r="N662" s="1626"/>
      <c r="O662" s="860"/>
      <c r="P662" s="1338">
        <f t="shared" si="41"/>
        <v>0</v>
      </c>
    </row>
    <row r="663" spans="1:16" s="363" customFormat="1" ht="27.75" customHeight="1">
      <c r="A663" s="358"/>
      <c r="B663" s="1624"/>
      <c r="C663" s="1625"/>
      <c r="D663" s="1625"/>
      <c r="E663" s="1625"/>
      <c r="F663" s="1625"/>
      <c r="G663" s="1625"/>
      <c r="H663" s="1625"/>
      <c r="I663" s="1626"/>
      <c r="J663" s="1624"/>
      <c r="K663" s="1625"/>
      <c r="L663" s="1625"/>
      <c r="M663" s="1625"/>
      <c r="N663" s="1626"/>
      <c r="O663" s="860"/>
      <c r="P663" s="1338">
        <f t="shared" si="41"/>
        <v>0</v>
      </c>
    </row>
    <row r="664" spans="1:16" s="363" customFormat="1" ht="27.75" customHeight="1">
      <c r="A664" s="358"/>
      <c r="B664" s="1624"/>
      <c r="C664" s="1625"/>
      <c r="D664" s="1625"/>
      <c r="E664" s="1625"/>
      <c r="F664" s="1625"/>
      <c r="G664" s="1625"/>
      <c r="H664" s="1625"/>
      <c r="I664" s="1626"/>
      <c r="J664" s="1624"/>
      <c r="K664" s="1625"/>
      <c r="L664" s="1625"/>
      <c r="M664" s="1625"/>
      <c r="N664" s="1626"/>
      <c r="O664" s="860"/>
      <c r="P664" s="1338">
        <f t="shared" si="41"/>
        <v>0</v>
      </c>
    </row>
    <row r="665" spans="1:16" s="363" customFormat="1" ht="27.75" customHeight="1">
      <c r="A665" s="358"/>
      <c r="B665" s="1624"/>
      <c r="C665" s="1625"/>
      <c r="D665" s="1625"/>
      <c r="E665" s="1625"/>
      <c r="F665" s="1625"/>
      <c r="G665" s="1625"/>
      <c r="H665" s="1625"/>
      <c r="I665" s="1626"/>
      <c r="J665" s="1624"/>
      <c r="K665" s="1625"/>
      <c r="L665" s="1625"/>
      <c r="M665" s="1625"/>
      <c r="N665" s="1626"/>
      <c r="O665" s="860"/>
      <c r="P665" s="1338">
        <f t="shared" si="41"/>
        <v>0</v>
      </c>
    </row>
    <row r="666" spans="1:16" s="363" customFormat="1" ht="27.75" customHeight="1">
      <c r="A666" s="358"/>
      <c r="B666" s="1624"/>
      <c r="C666" s="1625"/>
      <c r="D666" s="1625"/>
      <c r="E666" s="1625"/>
      <c r="F666" s="1625"/>
      <c r="G666" s="1625"/>
      <c r="H666" s="1625"/>
      <c r="I666" s="1626"/>
      <c r="J666" s="1624"/>
      <c r="K666" s="1625"/>
      <c r="L666" s="1625"/>
      <c r="M666" s="1625"/>
      <c r="N666" s="1626"/>
      <c r="O666" s="860"/>
      <c r="P666" s="1338">
        <f t="shared" si="41"/>
        <v>0</v>
      </c>
    </row>
    <row r="667" spans="1:16" s="363" customFormat="1" ht="27.75" customHeight="1">
      <c r="A667" s="358"/>
      <c r="B667" s="1624"/>
      <c r="C667" s="1625"/>
      <c r="D667" s="1625"/>
      <c r="E667" s="1625"/>
      <c r="F667" s="1625"/>
      <c r="G667" s="1625"/>
      <c r="H667" s="1625"/>
      <c r="I667" s="1626"/>
      <c r="J667" s="1624"/>
      <c r="K667" s="1625"/>
      <c r="L667" s="1625"/>
      <c r="M667" s="1625"/>
      <c r="N667" s="1626"/>
      <c r="O667" s="860"/>
      <c r="P667" s="1338">
        <f t="shared" si="41"/>
        <v>0</v>
      </c>
    </row>
    <row r="668" spans="1:16" s="363" customFormat="1" ht="27.75" customHeight="1">
      <c r="A668" s="358"/>
      <c r="B668" s="1624"/>
      <c r="C668" s="1625"/>
      <c r="D668" s="1625"/>
      <c r="E668" s="1625"/>
      <c r="F668" s="1625"/>
      <c r="G668" s="1625"/>
      <c r="H668" s="1625"/>
      <c r="I668" s="1626"/>
      <c r="J668" s="1624"/>
      <c r="K668" s="1625"/>
      <c r="L668" s="1625"/>
      <c r="M668" s="1625"/>
      <c r="N668" s="1626"/>
      <c r="O668" s="860"/>
      <c r="P668" s="1338">
        <f t="shared" si="41"/>
        <v>0</v>
      </c>
    </row>
    <row r="669" spans="1:16" s="363" customFormat="1" ht="27.75" customHeight="1">
      <c r="A669" s="358"/>
      <c r="B669" s="1624"/>
      <c r="C669" s="1625"/>
      <c r="D669" s="1625"/>
      <c r="E669" s="1625"/>
      <c r="F669" s="1625"/>
      <c r="G669" s="1625"/>
      <c r="H669" s="1625"/>
      <c r="I669" s="1626"/>
      <c r="J669" s="1624"/>
      <c r="K669" s="1625"/>
      <c r="L669" s="1625"/>
      <c r="M669" s="1625"/>
      <c r="N669" s="1626"/>
      <c r="O669" s="860"/>
      <c r="P669" s="1338">
        <f t="shared" si="41"/>
        <v>0</v>
      </c>
    </row>
    <row r="670" spans="1:16" s="363" customFormat="1" ht="27.75" customHeight="1">
      <c r="A670" s="358"/>
      <c r="B670" s="1624"/>
      <c r="C670" s="1625"/>
      <c r="D670" s="1625"/>
      <c r="E670" s="1625"/>
      <c r="F670" s="1625"/>
      <c r="G670" s="1625"/>
      <c r="H670" s="1625"/>
      <c r="I670" s="1626"/>
      <c r="J670" s="1624"/>
      <c r="K670" s="1625"/>
      <c r="L670" s="1625"/>
      <c r="M670" s="1625"/>
      <c r="N670" s="1626"/>
      <c r="O670" s="860"/>
      <c r="P670" s="1338">
        <f t="shared" si="41"/>
        <v>0</v>
      </c>
    </row>
    <row r="671" spans="1:16" s="363" customFormat="1" ht="27.75" customHeight="1">
      <c r="A671" s="358"/>
      <c r="B671" s="1624"/>
      <c r="C671" s="1625"/>
      <c r="D671" s="1625"/>
      <c r="E671" s="1625"/>
      <c r="F671" s="1625"/>
      <c r="G671" s="1625"/>
      <c r="H671" s="1625"/>
      <c r="I671" s="1626"/>
      <c r="J671" s="1624"/>
      <c r="K671" s="1625"/>
      <c r="L671" s="1625"/>
      <c r="M671" s="1625"/>
      <c r="N671" s="1626"/>
      <c r="O671" s="860"/>
      <c r="P671" s="1338">
        <f t="shared" si="41"/>
        <v>0</v>
      </c>
    </row>
    <row r="672" spans="1:16" s="363" customFormat="1" ht="27.75" customHeight="1">
      <c r="A672" s="358"/>
      <c r="B672" s="1624"/>
      <c r="C672" s="1625"/>
      <c r="D672" s="1625"/>
      <c r="E672" s="1625"/>
      <c r="F672" s="1625"/>
      <c r="G672" s="1625"/>
      <c r="H672" s="1625"/>
      <c r="I672" s="1626"/>
      <c r="J672" s="1624"/>
      <c r="K672" s="1625"/>
      <c r="L672" s="1625"/>
      <c r="M672" s="1625"/>
      <c r="N672" s="1626"/>
      <c r="O672" s="860"/>
      <c r="P672" s="1338">
        <f t="shared" si="41"/>
        <v>0</v>
      </c>
    </row>
    <row r="673" spans="1:16" s="363" customFormat="1" ht="27.75" customHeight="1">
      <c r="A673" s="358"/>
      <c r="B673" s="1624"/>
      <c r="C673" s="1625"/>
      <c r="D673" s="1625"/>
      <c r="E673" s="1625"/>
      <c r="F673" s="1625"/>
      <c r="G673" s="1625"/>
      <c r="H673" s="1625"/>
      <c r="I673" s="1626"/>
      <c r="J673" s="1624"/>
      <c r="K673" s="1625"/>
      <c r="L673" s="1625"/>
      <c r="M673" s="1625"/>
      <c r="N673" s="1626"/>
      <c r="O673" s="860"/>
      <c r="P673" s="1338">
        <f t="shared" si="41"/>
        <v>0</v>
      </c>
    </row>
    <row r="674" spans="1:16" s="363" customFormat="1" ht="27.75" customHeight="1">
      <c r="A674" s="358"/>
      <c r="B674" s="1624"/>
      <c r="C674" s="1625"/>
      <c r="D674" s="1625"/>
      <c r="E674" s="1625"/>
      <c r="F674" s="1625"/>
      <c r="G674" s="1625"/>
      <c r="H674" s="1625"/>
      <c r="I674" s="1626"/>
      <c r="J674" s="1624"/>
      <c r="K674" s="1625"/>
      <c r="L674" s="1625"/>
      <c r="M674" s="1625"/>
      <c r="N674" s="1626"/>
      <c r="O674" s="860"/>
      <c r="P674" s="1338">
        <f t="shared" si="41"/>
        <v>0</v>
      </c>
    </row>
    <row r="675" spans="1:16" s="363" customFormat="1" ht="27.75" customHeight="1">
      <c r="A675" s="358"/>
      <c r="B675" s="1624"/>
      <c r="C675" s="1625"/>
      <c r="D675" s="1625"/>
      <c r="E675" s="1625"/>
      <c r="F675" s="1625"/>
      <c r="G675" s="1625"/>
      <c r="H675" s="1625"/>
      <c r="I675" s="1626"/>
      <c r="J675" s="1624"/>
      <c r="K675" s="1625"/>
      <c r="L675" s="1625"/>
      <c r="M675" s="1625"/>
      <c r="N675" s="1626"/>
      <c r="O675" s="860"/>
      <c r="P675" s="1338">
        <f t="shared" si="41"/>
        <v>0</v>
      </c>
    </row>
    <row r="676" spans="1:16" s="363" customFormat="1" ht="27.75" customHeight="1">
      <c r="A676" s="358"/>
      <c r="B676" s="1624"/>
      <c r="C676" s="1625"/>
      <c r="D676" s="1625"/>
      <c r="E676" s="1625"/>
      <c r="F676" s="1625"/>
      <c r="G676" s="1625"/>
      <c r="H676" s="1625"/>
      <c r="I676" s="1626"/>
      <c r="J676" s="1624"/>
      <c r="K676" s="1625"/>
      <c r="L676" s="1625"/>
      <c r="M676" s="1625"/>
      <c r="N676" s="1626"/>
      <c r="O676" s="860"/>
      <c r="P676" s="1338">
        <f t="shared" si="41"/>
        <v>0</v>
      </c>
    </row>
    <row r="677" spans="1:16" s="363" customFormat="1" ht="27.75" customHeight="1">
      <c r="A677" s="358"/>
      <c r="B677" s="1624"/>
      <c r="C677" s="1625"/>
      <c r="D677" s="1625"/>
      <c r="E677" s="1625"/>
      <c r="F677" s="1625"/>
      <c r="G677" s="1625"/>
      <c r="H677" s="1625"/>
      <c r="I677" s="1626"/>
      <c r="J677" s="1624"/>
      <c r="K677" s="1625"/>
      <c r="L677" s="1625"/>
      <c r="M677" s="1625"/>
      <c r="N677" s="1626"/>
      <c r="O677" s="860"/>
      <c r="P677" s="1338">
        <f t="shared" si="41"/>
        <v>0</v>
      </c>
    </row>
    <row r="678" spans="1:16" s="363" customFormat="1" ht="27.75" customHeight="1">
      <c r="A678" s="358"/>
      <c r="B678" s="1624"/>
      <c r="C678" s="1625"/>
      <c r="D678" s="1625"/>
      <c r="E678" s="1625"/>
      <c r="F678" s="1625"/>
      <c r="G678" s="1625"/>
      <c r="H678" s="1625"/>
      <c r="I678" s="1626"/>
      <c r="J678" s="1624"/>
      <c r="K678" s="1625"/>
      <c r="L678" s="1625"/>
      <c r="M678" s="1625"/>
      <c r="N678" s="1626"/>
      <c r="O678" s="860"/>
      <c r="P678" s="1338">
        <f t="shared" si="41"/>
        <v>0</v>
      </c>
    </row>
    <row r="679" spans="1:16" s="363" customFormat="1" ht="27.75" customHeight="1" thickBot="1">
      <c r="A679" s="358"/>
      <c r="B679" s="1627"/>
      <c r="C679" s="1628"/>
      <c r="D679" s="1628"/>
      <c r="E679" s="1628"/>
      <c r="F679" s="1628"/>
      <c r="G679" s="1628"/>
      <c r="H679" s="1628"/>
      <c r="I679" s="1629"/>
      <c r="J679" s="1627"/>
      <c r="K679" s="1628"/>
      <c r="L679" s="1628"/>
      <c r="M679" s="1628"/>
      <c r="N679" s="1629"/>
      <c r="O679" s="860"/>
      <c r="P679" s="1338">
        <f t="shared" si="41"/>
        <v>0</v>
      </c>
    </row>
    <row r="680" spans="1:16" s="363" customFormat="1" ht="26.25" customHeight="1" thickBot="1">
      <c r="A680" s="358"/>
      <c r="B680" s="535" t="s">
        <v>1808</v>
      </c>
      <c r="C680" s="364"/>
      <c r="D680" s="1622" t="s">
        <v>1111</v>
      </c>
      <c r="E680" s="1622"/>
      <c r="F680" s="1622"/>
      <c r="G680" s="1622"/>
      <c r="H680" s="1622"/>
      <c r="I680" s="1622"/>
      <c r="J680" s="1622"/>
      <c r="K680" s="1622"/>
      <c r="L680" s="1622"/>
      <c r="M680" s="1622"/>
      <c r="N680" s="1623"/>
      <c r="O680" s="860"/>
      <c r="P680" s="1342"/>
    </row>
    <row r="681" spans="1:16" s="348" customFormat="1" ht="6" customHeight="1" thickBot="1">
      <c r="A681" s="403"/>
      <c r="B681" s="404"/>
      <c r="C681" s="404"/>
      <c r="D681" s="404"/>
      <c r="E681" s="404"/>
      <c r="F681" s="404"/>
      <c r="G681" s="404"/>
      <c r="H681" s="518"/>
      <c r="I681" s="404"/>
      <c r="J681" s="404"/>
      <c r="K681" s="404"/>
      <c r="L681" s="528"/>
      <c r="M681" s="404"/>
      <c r="N681" s="404"/>
      <c r="O681" s="858"/>
      <c r="P681" s="1341"/>
    </row>
    <row r="682" spans="1:16" s="341" customFormat="1" ht="14.25" customHeight="1" thickTop="1">
      <c r="A682" s="395" t="s">
        <v>673</v>
      </c>
      <c r="B682" s="100" t="s">
        <v>2154</v>
      </c>
      <c r="H682" s="502"/>
      <c r="L682" s="520"/>
      <c r="O682" s="422"/>
      <c r="P682" s="422"/>
    </row>
    <row r="683" spans="1:16" s="341" customFormat="1" ht="14.25" customHeight="1">
      <c r="A683" s="395" t="s">
        <v>751</v>
      </c>
      <c r="B683" s="100" t="s">
        <v>1762</v>
      </c>
      <c r="H683" s="502"/>
      <c r="L683" s="520"/>
      <c r="O683" s="422"/>
      <c r="P683" s="422"/>
    </row>
    <row r="684" spans="1:16" s="341" customFormat="1" ht="14.25" customHeight="1">
      <c r="A684" s="395" t="s">
        <v>1207</v>
      </c>
      <c r="B684" s="100" t="s">
        <v>1664</v>
      </c>
      <c r="H684" s="502"/>
      <c r="L684" s="520"/>
      <c r="O684" s="422"/>
      <c r="P684" s="422"/>
    </row>
    <row r="685" spans="1:16" s="341" customFormat="1" ht="14.25" customHeight="1">
      <c r="A685" s="395" t="s">
        <v>1208</v>
      </c>
      <c r="B685" s="100" t="s">
        <v>1875</v>
      </c>
      <c r="H685" s="502"/>
      <c r="J685" s="373"/>
      <c r="L685" s="520"/>
      <c r="O685" s="422"/>
      <c r="P685" s="422"/>
    </row>
    <row r="686" spans="1:16" s="341" customFormat="1" ht="14.25" customHeight="1">
      <c r="A686" s="395" t="s">
        <v>496</v>
      </c>
      <c r="B686" s="100" t="s">
        <v>1763</v>
      </c>
      <c r="H686" s="502"/>
      <c r="L686" s="520"/>
      <c r="O686" s="422"/>
      <c r="P686" s="422"/>
    </row>
    <row r="687" spans="1:16" s="341" customFormat="1" ht="14.25" customHeight="1">
      <c r="A687" s="395" t="s">
        <v>1766</v>
      </c>
      <c r="B687" s="100" t="s">
        <v>1871</v>
      </c>
      <c r="H687" s="502"/>
      <c r="L687" s="520"/>
      <c r="N687" s="1319" t="str">
        <f ca="1">$A$1&amp;wersja&amp;INFO("wersja")</f>
        <v>GR_2018.1.15.0</v>
      </c>
      <c r="O687" s="422"/>
      <c r="P687" s="422"/>
    </row>
    <row r="688" spans="1:16" s="341" customFormat="1" ht="14.25" customHeight="1">
      <c r="A688" s="395" t="s">
        <v>1765</v>
      </c>
      <c r="B688" s="100" t="s">
        <v>1872</v>
      </c>
      <c r="H688" s="502"/>
      <c r="L688" s="520"/>
      <c r="O688" s="422"/>
      <c r="P688" s="422"/>
    </row>
    <row r="689" spans="1:16" s="341" customFormat="1" ht="20.25" customHeight="1" thickBot="1">
      <c r="A689" s="577" t="s">
        <v>1820</v>
      </c>
      <c r="H689" s="502"/>
      <c r="L689" s="520"/>
      <c r="N689" s="592" t="str">
        <f>$N$1</f>
        <v>Załącznik Nr 4 do Uchwały Nr XL/396/17 Rady Miejskiej w Kluczborku z dnia 27 września 2017r.</v>
      </c>
      <c r="O689" s="844"/>
      <c r="P689" s="422"/>
    </row>
    <row r="690" spans="1:16" s="2" customFormat="1" ht="20.25" customHeight="1" thickTop="1">
      <c r="A690" s="1688" t="s">
        <v>854</v>
      </c>
      <c r="B690" s="1689"/>
      <c r="C690" s="1689"/>
      <c r="D690" s="1690"/>
      <c r="E690" s="1691" t="s">
        <v>987</v>
      </c>
      <c r="F690" s="1691"/>
      <c r="G690" s="1691"/>
      <c r="H690" s="1691"/>
      <c r="I690" s="1691"/>
      <c r="J690" s="1691"/>
      <c r="K690" s="1691"/>
      <c r="L690" s="1691"/>
      <c r="M690" s="1691"/>
      <c r="N690" s="1691"/>
      <c r="O690" s="1692"/>
      <c r="P690" s="1323"/>
    </row>
    <row r="691" spans="1:16" s="2" customFormat="1" ht="26.25" customHeight="1" thickBot="1">
      <c r="A691" s="1695"/>
      <c r="B691" s="1696"/>
      <c r="C691" s="1696"/>
      <c r="D691" s="1697"/>
      <c r="E691" s="1693"/>
      <c r="F691" s="1693"/>
      <c r="G691" s="1693"/>
      <c r="H691" s="1693"/>
      <c r="I691" s="1693"/>
      <c r="J691" s="1693"/>
      <c r="K691" s="1693"/>
      <c r="L691" s="1693"/>
      <c r="M691" s="1693"/>
      <c r="N691" s="1693"/>
      <c r="O691" s="1694"/>
      <c r="P691" s="1323"/>
    </row>
    <row r="692" spans="1:16" s="2" customFormat="1" ht="4.5" customHeight="1">
      <c r="A692" s="580"/>
      <c r="B692" s="581"/>
      <c r="C692" s="581"/>
      <c r="D692" s="582"/>
      <c r="E692" s="582"/>
      <c r="F692" s="582"/>
      <c r="G692" s="582"/>
      <c r="H692" s="583"/>
      <c r="I692" s="583"/>
      <c r="J692" s="583"/>
      <c r="K692" s="583"/>
      <c r="L692" s="584"/>
      <c r="M692" s="583"/>
      <c r="N692" s="585"/>
      <c r="O692" s="845"/>
      <c r="P692" s="1323"/>
    </row>
    <row r="693" spans="1:16" s="1" customFormat="1" ht="23.25" customHeight="1">
      <c r="A693" s="1675" t="s">
        <v>1921</v>
      </c>
      <c r="B693" s="1676"/>
      <c r="C693" s="1676"/>
      <c r="D693" s="1676"/>
      <c r="E693" s="1676"/>
      <c r="F693" s="1676"/>
      <c r="G693" s="1676"/>
      <c r="H693" s="1676"/>
      <c r="I693" s="1676"/>
      <c r="J693" s="1676"/>
      <c r="K693" s="1676"/>
      <c r="L693" s="1676"/>
      <c r="M693" s="1676"/>
      <c r="N693" s="1676"/>
      <c r="O693" s="1677"/>
      <c r="P693" s="1323"/>
    </row>
    <row r="694" spans="1:16" s="2" customFormat="1" ht="4.5" customHeight="1" thickBot="1">
      <c r="A694" s="587"/>
      <c r="B694" s="588"/>
      <c r="C694" s="588"/>
      <c r="D694" s="588"/>
      <c r="E694" s="588"/>
      <c r="F694" s="588"/>
      <c r="G694" s="588"/>
      <c r="H694" s="588"/>
      <c r="I694" s="588"/>
      <c r="J694" s="588"/>
      <c r="K694" s="589"/>
      <c r="L694" s="590"/>
      <c r="M694" s="583"/>
      <c r="N694" s="583"/>
      <c r="O694" s="846"/>
      <c r="P694" s="1323"/>
    </row>
    <row r="695" spans="1:16" s="306" customFormat="1" ht="4.5" customHeight="1" thickTop="1" thickBot="1">
      <c r="A695" s="300"/>
      <c r="B695" s="301"/>
      <c r="C695" s="301"/>
      <c r="D695" s="301"/>
      <c r="E695" s="302"/>
      <c r="F695" s="302"/>
      <c r="G695" s="302"/>
      <c r="H695" s="503"/>
      <c r="I695" s="302"/>
      <c r="J695" s="304"/>
      <c r="K695" s="302"/>
      <c r="L695" s="521"/>
      <c r="M695" s="302"/>
      <c r="N695" s="304"/>
      <c r="O695" s="847"/>
      <c r="P695" s="1338"/>
    </row>
    <row r="696" spans="1:16" s="306" customFormat="1" ht="24" customHeight="1" thickBot="1">
      <c r="A696" s="308"/>
      <c r="B696" s="1678" t="s">
        <v>1924</v>
      </c>
      <c r="C696" s="1678"/>
      <c r="D696" s="1678"/>
      <c r="E696" s="1678"/>
      <c r="F696" s="1678"/>
      <c r="G696" s="1678"/>
      <c r="H696" s="1678"/>
      <c r="I696" s="1678"/>
      <c r="J696" s="1679"/>
      <c r="K696" s="530" t="s">
        <v>1870</v>
      </c>
      <c r="L696" s="757"/>
      <c r="M696" s="1680" t="str">
        <f>IF(O704=1,SUM($O$1:O704),"")</f>
        <v/>
      </c>
      <c r="N696" s="1681"/>
      <c r="O696" s="848"/>
      <c r="P696" s="1338"/>
    </row>
    <row r="697" spans="1:16" s="306" customFormat="1" ht="4.5" customHeight="1" thickBot="1">
      <c r="A697" s="310"/>
      <c r="B697" s="311"/>
      <c r="C697" s="311"/>
      <c r="D697" s="311"/>
      <c r="E697" s="311"/>
      <c r="F697" s="311"/>
      <c r="G697" s="311"/>
      <c r="H697" s="504"/>
      <c r="I697" s="312"/>
      <c r="J697" s="314"/>
      <c r="K697" s="312"/>
      <c r="L697" s="522"/>
      <c r="M697" s="312"/>
      <c r="N697" s="314"/>
      <c r="O697" s="849"/>
      <c r="P697" s="1338"/>
    </row>
    <row r="698" spans="1:16" s="306" customFormat="1" ht="20.25" customHeight="1" thickTop="1" thickBot="1">
      <c r="A698" s="369" t="s">
        <v>1745</v>
      </c>
      <c r="B698" s="323"/>
      <c r="C698" s="323"/>
      <c r="D698" s="323"/>
      <c r="E698" s="323"/>
      <c r="F698" s="323"/>
      <c r="G698" s="323"/>
      <c r="H698" s="505"/>
      <c r="I698" s="323"/>
      <c r="J698" s="323"/>
      <c r="K698" s="323"/>
      <c r="L698" s="505"/>
      <c r="M698" s="323"/>
      <c r="N698" s="323"/>
      <c r="O698" s="850"/>
      <c r="P698" s="1338"/>
    </row>
    <row r="699" spans="1:16" s="306" customFormat="1" ht="12.75" customHeight="1">
      <c r="A699" s="317"/>
      <c r="B699" s="532" t="s">
        <v>1666</v>
      </c>
      <c r="C699" s="375"/>
      <c r="D699" s="375"/>
      <c r="E699" s="375"/>
      <c r="F699" s="375"/>
      <c r="G699" s="375"/>
      <c r="H699" s="506"/>
      <c r="I699" s="375"/>
      <c r="J699" s="377"/>
      <c r="K699" s="531" t="s">
        <v>1750</v>
      </c>
      <c r="L699" s="523"/>
      <c r="M699" s="375"/>
      <c r="N699" s="379"/>
      <c r="O699" s="851"/>
      <c r="P699" s="1338"/>
    </row>
    <row r="700" spans="1:16" s="320" customFormat="1" ht="33" customHeight="1" thickBot="1">
      <c r="A700" s="319"/>
      <c r="B700" s="1682" t="str">
        <f>IF($B$12="","",$B$12)</f>
        <v/>
      </c>
      <c r="C700" s="1683"/>
      <c r="D700" s="1683"/>
      <c r="E700" s="1683"/>
      <c r="F700" s="1683"/>
      <c r="G700" s="1683"/>
      <c r="H700" s="1683"/>
      <c r="I700" s="1683"/>
      <c r="J700" s="1684"/>
      <c r="K700" s="1685" t="str">
        <f>IF($K$12="","",$K$12)</f>
        <v/>
      </c>
      <c r="L700" s="1686"/>
      <c r="M700" s="1686"/>
      <c r="N700" s="1687"/>
      <c r="O700" s="851"/>
      <c r="P700" s="1338">
        <f>IF(B700&amp;K700="",0,1)</f>
        <v>0</v>
      </c>
    </row>
    <row r="701" spans="1:16" s="306" customFormat="1" ht="4.5" customHeight="1" thickBot="1">
      <c r="A701" s="321"/>
      <c r="B701" s="322"/>
      <c r="C701" s="322"/>
      <c r="D701" s="322"/>
      <c r="E701" s="312"/>
      <c r="F701" s="312"/>
      <c r="G701" s="312"/>
      <c r="H701" s="504"/>
      <c r="I701" s="312"/>
      <c r="J701" s="314"/>
      <c r="K701" s="312"/>
      <c r="L701" s="522"/>
      <c r="M701" s="312"/>
      <c r="N701" s="314"/>
      <c r="O701" s="849"/>
      <c r="P701" s="1338"/>
    </row>
    <row r="702" spans="1:16" s="328" customFormat="1" ht="20.25" customHeight="1" thickTop="1" thickBot="1">
      <c r="A702" s="370" t="s">
        <v>1746</v>
      </c>
      <c r="B702" s="323"/>
      <c r="C702" s="323"/>
      <c r="D702" s="323"/>
      <c r="E702" s="323"/>
      <c r="F702" s="323"/>
      <c r="G702" s="323"/>
      <c r="H702" s="507"/>
      <c r="I702" s="323"/>
      <c r="J702" s="325"/>
      <c r="K702" s="323"/>
      <c r="L702" s="524"/>
      <c r="M702" s="323"/>
      <c r="N702" s="325"/>
      <c r="O702" s="850"/>
      <c r="P702" s="1338"/>
    </row>
    <row r="703" spans="1:16" s="328" customFormat="1" ht="5.25" customHeight="1">
      <c r="A703" s="98"/>
      <c r="B703" s="381"/>
      <c r="C703" s="382"/>
      <c r="D703" s="382"/>
      <c r="E703" s="382"/>
      <c r="F703" s="382"/>
      <c r="G703" s="382"/>
      <c r="H703" s="508"/>
      <c r="I703" s="382"/>
      <c r="J703" s="384"/>
      <c r="K703" s="382"/>
      <c r="L703" s="525"/>
      <c r="M703" s="382"/>
      <c r="N703" s="386"/>
      <c r="O703" s="852"/>
      <c r="P703" s="1338"/>
    </row>
    <row r="704" spans="1:16" s="328" customFormat="1" ht="25.5" customHeight="1">
      <c r="A704" s="396" t="s">
        <v>291</v>
      </c>
      <c r="B704" s="1666" t="s">
        <v>123</v>
      </c>
      <c r="C704" s="1667"/>
      <c r="D704" s="1668"/>
      <c r="E704" s="1669"/>
      <c r="F704" s="1670" t="s">
        <v>1791</v>
      </c>
      <c r="G704" s="1671"/>
      <c r="H704" s="1671"/>
      <c r="I704" s="1672"/>
      <c r="J704" s="740" t="str">
        <f>IF($J$16="","",$J$16)</f>
        <v/>
      </c>
      <c r="K704" s="420" t="s">
        <v>1755</v>
      </c>
      <c r="L704" s="740" t="str">
        <f>IF($L$16="","",$L$16)</f>
        <v/>
      </c>
      <c r="M704" s="420" t="s">
        <v>1764</v>
      </c>
      <c r="N704" s="397">
        <f>IF(AND(J704="",L704=""),0,IF(J704="",2,1))</f>
        <v>0</v>
      </c>
      <c r="O704" s="812">
        <f>IF(D704&lt;&gt;"",1,0)</f>
        <v>0</v>
      </c>
      <c r="P704" s="1338">
        <f>IF(D704&amp;J704&amp;L704="",0,1)</f>
        <v>0</v>
      </c>
    </row>
    <row r="705" spans="1:16" s="328" customFormat="1" ht="5.25" customHeight="1" thickBot="1">
      <c r="A705" s="98"/>
      <c r="B705" s="387"/>
      <c r="C705" s="388"/>
      <c r="D705" s="388"/>
      <c r="E705" s="388"/>
      <c r="F705" s="388"/>
      <c r="G705" s="388"/>
      <c r="H705" s="509"/>
      <c r="I705" s="388"/>
      <c r="J705" s="390"/>
      <c r="K705" s="388"/>
      <c r="L705" s="526"/>
      <c r="M705" s="388"/>
      <c r="N705" s="392"/>
      <c r="O705" s="812">
        <f>IF(D705&lt;&gt;"",1,0)</f>
        <v>0</v>
      </c>
      <c r="P705" s="1338"/>
    </row>
    <row r="706" spans="1:16" s="328" customFormat="1" ht="27" customHeight="1" thickBot="1">
      <c r="A706" s="308"/>
      <c r="B706" s="1673" t="s">
        <v>1065</v>
      </c>
      <c r="C706" s="1674"/>
      <c r="D706" s="1088" t="s">
        <v>1770</v>
      </c>
      <c r="E706" s="764" t="s">
        <v>1748</v>
      </c>
      <c r="F706" s="764" t="s">
        <v>1752</v>
      </c>
      <c r="G706" s="765" t="s">
        <v>1520</v>
      </c>
      <c r="H706" s="1656" t="s">
        <v>233</v>
      </c>
      <c r="I706" s="1657"/>
      <c r="J706" s="1658"/>
      <c r="K706" s="766" t="s">
        <v>1767</v>
      </c>
      <c r="L706" s="1656" t="s">
        <v>1749</v>
      </c>
      <c r="M706" s="1657"/>
      <c r="N706" s="1658"/>
      <c r="O706" s="853"/>
      <c r="P706" s="1338"/>
    </row>
    <row r="707" spans="1:16" s="328" customFormat="1" ht="29.25" customHeight="1">
      <c r="A707" s="308"/>
      <c r="B707" s="1659" t="s">
        <v>1753</v>
      </c>
      <c r="C707" s="333" t="s">
        <v>598</v>
      </c>
      <c r="D707" s="726"/>
      <c r="E707" s="726"/>
      <c r="F707" s="726"/>
      <c r="G707" s="726"/>
      <c r="H707" s="510" t="s">
        <v>1771</v>
      </c>
      <c r="I707" s="926" t="str">
        <f>IF(D707&amp;E707&amp;F707&amp;G707="","",SUM(D707:G707))</f>
        <v/>
      </c>
      <c r="J707" s="330" t="s">
        <v>599</v>
      </c>
      <c r="K707" s="767">
        <v>1.95</v>
      </c>
      <c r="L707" s="510" t="s">
        <v>1390</v>
      </c>
      <c r="M707" s="926" t="str">
        <f t="shared" ref="M707:M730" si="42">IF(AND(I707&lt;&gt;"",N$16=1),ROUND(I707*K707,4),"")</f>
        <v/>
      </c>
      <c r="N707" s="330" t="s">
        <v>599</v>
      </c>
      <c r="O707" s="853"/>
      <c r="P707" s="1338">
        <f>IF(D707&amp;E707&amp;F707&amp;G707="",0,1)</f>
        <v>0</v>
      </c>
    </row>
    <row r="708" spans="1:16" s="328" customFormat="1" ht="29.25" customHeight="1">
      <c r="A708" s="308"/>
      <c r="B708" s="1660"/>
      <c r="C708" s="331" t="s">
        <v>600</v>
      </c>
      <c r="D708" s="727"/>
      <c r="E708" s="727"/>
      <c r="F708" s="727"/>
      <c r="G708" s="727"/>
      <c r="H708" s="481" t="s">
        <v>406</v>
      </c>
      <c r="I708" s="925" t="str">
        <f t="shared" ref="I708:I730" si="43">IF(D708&amp;E708&amp;F708&amp;G708="","",SUM(D708:G708))</f>
        <v/>
      </c>
      <c r="J708" s="331" t="s">
        <v>599</v>
      </c>
      <c r="K708" s="768">
        <v>1.8</v>
      </c>
      <c r="L708" s="481" t="s">
        <v>407</v>
      </c>
      <c r="M708" s="925" t="str">
        <f t="shared" si="42"/>
        <v/>
      </c>
      <c r="N708" s="331" t="s">
        <v>599</v>
      </c>
      <c r="O708" s="853"/>
      <c r="P708" s="1338">
        <f t="shared" ref="P708:P730" si="44">IF(D708&amp;E708&amp;F708&amp;G708="",0,1)</f>
        <v>0</v>
      </c>
    </row>
    <row r="709" spans="1:16" s="328" customFormat="1" ht="29.25" customHeight="1">
      <c r="A709" s="308"/>
      <c r="B709" s="1660"/>
      <c r="C709" s="331" t="s">
        <v>601</v>
      </c>
      <c r="D709" s="727"/>
      <c r="E709" s="727"/>
      <c r="F709" s="727"/>
      <c r="G709" s="727"/>
      <c r="H709" s="481" t="s">
        <v>408</v>
      </c>
      <c r="I709" s="925" t="str">
        <f t="shared" si="43"/>
        <v/>
      </c>
      <c r="J709" s="331" t="s">
        <v>599</v>
      </c>
      <c r="K709" s="768">
        <v>1.65</v>
      </c>
      <c r="L709" s="481" t="s">
        <v>409</v>
      </c>
      <c r="M709" s="925" t="str">
        <f t="shared" si="42"/>
        <v/>
      </c>
      <c r="N709" s="331" t="s">
        <v>599</v>
      </c>
      <c r="O709" s="853"/>
      <c r="P709" s="1338">
        <f t="shared" si="44"/>
        <v>0</v>
      </c>
    </row>
    <row r="710" spans="1:16" s="328" customFormat="1" ht="29.25" customHeight="1">
      <c r="A710" s="308"/>
      <c r="B710" s="1660"/>
      <c r="C710" s="331" t="s">
        <v>602</v>
      </c>
      <c r="D710" s="727"/>
      <c r="E710" s="727"/>
      <c r="F710" s="727"/>
      <c r="G710" s="727"/>
      <c r="H710" s="481" t="s">
        <v>410</v>
      </c>
      <c r="I710" s="925" t="str">
        <f t="shared" si="43"/>
        <v/>
      </c>
      <c r="J710" s="331" t="s">
        <v>599</v>
      </c>
      <c r="K710" s="768">
        <v>1.35</v>
      </c>
      <c r="L710" s="481" t="s">
        <v>411</v>
      </c>
      <c r="M710" s="925" t="str">
        <f t="shared" si="42"/>
        <v/>
      </c>
      <c r="N710" s="331" t="s">
        <v>599</v>
      </c>
      <c r="O710" s="853"/>
      <c r="P710" s="1338">
        <f t="shared" si="44"/>
        <v>0</v>
      </c>
    </row>
    <row r="711" spans="1:16" s="328" customFormat="1" ht="29.25" customHeight="1">
      <c r="A711" s="308"/>
      <c r="B711" s="1660"/>
      <c r="C711" s="331" t="s">
        <v>603</v>
      </c>
      <c r="D711" s="727"/>
      <c r="E711" s="727"/>
      <c r="F711" s="727"/>
      <c r="G711" s="727"/>
      <c r="H711" s="481" t="s">
        <v>412</v>
      </c>
      <c r="I711" s="925" t="str">
        <f t="shared" si="43"/>
        <v/>
      </c>
      <c r="J711" s="331" t="s">
        <v>599</v>
      </c>
      <c r="K711" s="768">
        <v>1.1000000000000001</v>
      </c>
      <c r="L711" s="481" t="s">
        <v>413</v>
      </c>
      <c r="M711" s="925" t="str">
        <f t="shared" si="42"/>
        <v/>
      </c>
      <c r="N711" s="331" t="s">
        <v>599</v>
      </c>
      <c r="O711" s="853"/>
      <c r="P711" s="1338">
        <f t="shared" si="44"/>
        <v>0</v>
      </c>
    </row>
    <row r="712" spans="1:16" s="328" customFormat="1" ht="29.25" customHeight="1">
      <c r="A712" s="308"/>
      <c r="B712" s="1660"/>
      <c r="C712" s="331" t="s">
        <v>604</v>
      </c>
      <c r="D712" s="727"/>
      <c r="E712" s="727"/>
      <c r="F712" s="727"/>
      <c r="G712" s="727"/>
      <c r="H712" s="481" t="s">
        <v>414</v>
      </c>
      <c r="I712" s="925" t="str">
        <f t="shared" si="43"/>
        <v/>
      </c>
      <c r="J712" s="331" t="s">
        <v>599</v>
      </c>
      <c r="K712" s="768">
        <v>0.8</v>
      </c>
      <c r="L712" s="481" t="s">
        <v>415</v>
      </c>
      <c r="M712" s="925" t="str">
        <f t="shared" si="42"/>
        <v/>
      </c>
      <c r="N712" s="331" t="s">
        <v>599</v>
      </c>
      <c r="O712" s="853"/>
      <c r="P712" s="1338">
        <f t="shared" si="44"/>
        <v>0</v>
      </c>
    </row>
    <row r="713" spans="1:16" s="328" customFormat="1" ht="29.25" customHeight="1">
      <c r="A713" s="308"/>
      <c r="B713" s="1660"/>
      <c r="C713" s="331" t="s">
        <v>605</v>
      </c>
      <c r="D713" s="727"/>
      <c r="E713" s="727"/>
      <c r="F713" s="727"/>
      <c r="G713" s="727"/>
      <c r="H713" s="481" t="s">
        <v>416</v>
      </c>
      <c r="I713" s="925" t="str">
        <f t="shared" si="43"/>
        <v/>
      </c>
      <c r="J713" s="331" t="s">
        <v>599</v>
      </c>
      <c r="K713" s="768">
        <v>0.35</v>
      </c>
      <c r="L713" s="481" t="s">
        <v>417</v>
      </c>
      <c r="M713" s="925" t="str">
        <f t="shared" si="42"/>
        <v/>
      </c>
      <c r="N713" s="331" t="s">
        <v>599</v>
      </c>
      <c r="O713" s="853"/>
      <c r="P713" s="1338">
        <f t="shared" si="44"/>
        <v>0</v>
      </c>
    </row>
    <row r="714" spans="1:16" s="328" customFormat="1" ht="29.25" customHeight="1" thickBot="1">
      <c r="A714" s="308"/>
      <c r="B714" s="1661"/>
      <c r="C714" s="332" t="s">
        <v>606</v>
      </c>
      <c r="D714" s="728"/>
      <c r="E714" s="728"/>
      <c r="F714" s="728"/>
      <c r="G714" s="728"/>
      <c r="H714" s="482" t="s">
        <v>418</v>
      </c>
      <c r="I714" s="924" t="str">
        <f t="shared" si="43"/>
        <v/>
      </c>
      <c r="J714" s="332" t="s">
        <v>599</v>
      </c>
      <c r="K714" s="769">
        <v>0.2</v>
      </c>
      <c r="L714" s="482" t="s">
        <v>419</v>
      </c>
      <c r="M714" s="924" t="str">
        <f t="shared" si="42"/>
        <v/>
      </c>
      <c r="N714" s="332" t="s">
        <v>599</v>
      </c>
      <c r="O714" s="853"/>
      <c r="P714" s="1338">
        <f t="shared" si="44"/>
        <v>0</v>
      </c>
    </row>
    <row r="715" spans="1:16" s="328" customFormat="1" ht="29.25" customHeight="1">
      <c r="A715" s="308"/>
      <c r="B715" s="1659" t="s">
        <v>1754</v>
      </c>
      <c r="C715" s="367" t="s">
        <v>598</v>
      </c>
      <c r="D715" s="726"/>
      <c r="E715" s="726"/>
      <c r="F715" s="726"/>
      <c r="G715" s="726"/>
      <c r="H715" s="480" t="s">
        <v>420</v>
      </c>
      <c r="I715" s="926" t="str">
        <f t="shared" si="43"/>
        <v/>
      </c>
      <c r="J715" s="333" t="s">
        <v>599</v>
      </c>
      <c r="K715" s="767">
        <v>1.75</v>
      </c>
      <c r="L715" s="480" t="s">
        <v>421</v>
      </c>
      <c r="M715" s="926" t="str">
        <f t="shared" si="42"/>
        <v/>
      </c>
      <c r="N715" s="333" t="s">
        <v>599</v>
      </c>
      <c r="O715" s="853"/>
      <c r="P715" s="1338">
        <f t="shared" si="44"/>
        <v>0</v>
      </c>
    </row>
    <row r="716" spans="1:16" s="328" customFormat="1" ht="29.25" customHeight="1">
      <c r="A716" s="308"/>
      <c r="B716" s="1660"/>
      <c r="C716" s="368" t="s">
        <v>600</v>
      </c>
      <c r="D716" s="727"/>
      <c r="E716" s="727"/>
      <c r="F716" s="727"/>
      <c r="G716" s="727"/>
      <c r="H716" s="481" t="s">
        <v>422</v>
      </c>
      <c r="I716" s="925" t="str">
        <f t="shared" si="43"/>
        <v/>
      </c>
      <c r="J716" s="331" t="s">
        <v>599</v>
      </c>
      <c r="K716" s="768">
        <v>1.45</v>
      </c>
      <c r="L716" s="481" t="s">
        <v>423</v>
      </c>
      <c r="M716" s="925" t="str">
        <f t="shared" si="42"/>
        <v/>
      </c>
      <c r="N716" s="331" t="s">
        <v>599</v>
      </c>
      <c r="O716" s="853"/>
      <c r="P716" s="1338">
        <f t="shared" si="44"/>
        <v>0</v>
      </c>
    </row>
    <row r="717" spans="1:16" s="328" customFormat="1" ht="29.25" customHeight="1">
      <c r="A717" s="308"/>
      <c r="B717" s="1660"/>
      <c r="C717" s="368" t="s">
        <v>620</v>
      </c>
      <c r="D717" s="727"/>
      <c r="E717" s="727"/>
      <c r="F717" s="727"/>
      <c r="G717" s="727"/>
      <c r="H717" s="481" t="s">
        <v>424</v>
      </c>
      <c r="I717" s="925" t="str">
        <f t="shared" si="43"/>
        <v/>
      </c>
      <c r="J717" s="331" t="s">
        <v>599</v>
      </c>
      <c r="K717" s="768">
        <v>1.25</v>
      </c>
      <c r="L717" s="481" t="s">
        <v>425</v>
      </c>
      <c r="M717" s="925" t="str">
        <f t="shared" si="42"/>
        <v/>
      </c>
      <c r="N717" s="331" t="s">
        <v>599</v>
      </c>
      <c r="O717" s="853"/>
      <c r="P717" s="1338">
        <f t="shared" si="44"/>
        <v>0</v>
      </c>
    </row>
    <row r="718" spans="1:16" s="328" customFormat="1" ht="29.25" customHeight="1">
      <c r="A718" s="308"/>
      <c r="B718" s="1660"/>
      <c r="C718" s="368" t="s">
        <v>621</v>
      </c>
      <c r="D718" s="727"/>
      <c r="E718" s="727"/>
      <c r="F718" s="727"/>
      <c r="G718" s="727"/>
      <c r="H718" s="481" t="s">
        <v>426</v>
      </c>
      <c r="I718" s="925" t="str">
        <f t="shared" si="43"/>
        <v/>
      </c>
      <c r="J718" s="331" t="s">
        <v>599</v>
      </c>
      <c r="K718" s="768">
        <v>0.75</v>
      </c>
      <c r="L718" s="481" t="s">
        <v>427</v>
      </c>
      <c r="M718" s="925" t="str">
        <f t="shared" si="42"/>
        <v/>
      </c>
      <c r="N718" s="331" t="s">
        <v>599</v>
      </c>
      <c r="O718" s="853"/>
      <c r="P718" s="1338">
        <f t="shared" si="44"/>
        <v>0</v>
      </c>
    </row>
    <row r="719" spans="1:16" s="328" customFormat="1" ht="29.25" customHeight="1">
      <c r="A719" s="308"/>
      <c r="B719" s="1660"/>
      <c r="C719" s="368" t="s">
        <v>605</v>
      </c>
      <c r="D719" s="727"/>
      <c r="E719" s="727"/>
      <c r="F719" s="727"/>
      <c r="G719" s="727"/>
      <c r="H719" s="481" t="s">
        <v>428</v>
      </c>
      <c r="I719" s="925" t="str">
        <f t="shared" si="43"/>
        <v/>
      </c>
      <c r="J719" s="331" t="s">
        <v>599</v>
      </c>
      <c r="K719" s="768">
        <v>0.2</v>
      </c>
      <c r="L719" s="481" t="s">
        <v>429</v>
      </c>
      <c r="M719" s="925" t="str">
        <f t="shared" si="42"/>
        <v/>
      </c>
      <c r="N719" s="331" t="s">
        <v>599</v>
      </c>
      <c r="O719" s="853"/>
      <c r="P719" s="1338">
        <f t="shared" si="44"/>
        <v>0</v>
      </c>
    </row>
    <row r="720" spans="1:16" s="328" customFormat="1" ht="29.25" customHeight="1" thickBot="1">
      <c r="A720" s="308"/>
      <c r="B720" s="1660"/>
      <c r="C720" s="539" t="s">
        <v>606</v>
      </c>
      <c r="D720" s="729"/>
      <c r="E720" s="729"/>
      <c r="F720" s="729"/>
      <c r="G720" s="729"/>
      <c r="H720" s="540" t="s">
        <v>430</v>
      </c>
      <c r="I720" s="541" t="str">
        <f t="shared" si="43"/>
        <v/>
      </c>
      <c r="J720" s="542" t="s">
        <v>599</v>
      </c>
      <c r="K720" s="770">
        <v>0.15</v>
      </c>
      <c r="L720" s="540" t="s">
        <v>431</v>
      </c>
      <c r="M720" s="541" t="str">
        <f t="shared" si="42"/>
        <v/>
      </c>
      <c r="N720" s="542" t="s">
        <v>599</v>
      </c>
      <c r="O720" s="853"/>
      <c r="P720" s="1338">
        <f t="shared" si="44"/>
        <v>0</v>
      </c>
    </row>
    <row r="721" spans="1:16" s="328" customFormat="1" ht="29.25" customHeight="1">
      <c r="A721" s="308"/>
      <c r="B721" s="1662" t="s">
        <v>1759</v>
      </c>
      <c r="C721" s="760" t="s">
        <v>1800</v>
      </c>
      <c r="D721" s="726"/>
      <c r="E721" s="726"/>
      <c r="F721" s="726"/>
      <c r="G721" s="726"/>
      <c r="H721" s="480" t="s">
        <v>432</v>
      </c>
      <c r="I721" s="926" t="str">
        <f t="shared" si="43"/>
        <v/>
      </c>
      <c r="J721" s="333" t="s">
        <v>599</v>
      </c>
      <c r="K721" s="767">
        <v>1</v>
      </c>
      <c r="L721" s="480" t="s">
        <v>433</v>
      </c>
      <c r="M721" s="926" t="str">
        <f t="shared" si="42"/>
        <v/>
      </c>
      <c r="N721" s="333" t="s">
        <v>599</v>
      </c>
      <c r="O721" s="853"/>
      <c r="P721" s="1338">
        <f t="shared" si="44"/>
        <v>0</v>
      </c>
    </row>
    <row r="722" spans="1:16" s="328" customFormat="1" ht="29.25" customHeight="1" thickBot="1">
      <c r="A722" s="308"/>
      <c r="B722" s="1663"/>
      <c r="C722" s="870" t="s">
        <v>579</v>
      </c>
      <c r="D722" s="730"/>
      <c r="E722" s="730"/>
      <c r="F722" s="730"/>
      <c r="G722" s="730"/>
      <c r="H722" s="543" t="s">
        <v>434</v>
      </c>
      <c r="I722" s="538" t="str">
        <f t="shared" si="43"/>
        <v/>
      </c>
      <c r="J722" s="544" t="s">
        <v>599</v>
      </c>
      <c r="K722" s="771">
        <v>1</v>
      </c>
      <c r="L722" s="543" t="s">
        <v>435</v>
      </c>
      <c r="M722" s="538" t="str">
        <f t="shared" si="42"/>
        <v/>
      </c>
      <c r="N722" s="544" t="s">
        <v>599</v>
      </c>
      <c r="O722" s="853"/>
      <c r="P722" s="1338">
        <f t="shared" si="44"/>
        <v>0</v>
      </c>
    </row>
    <row r="723" spans="1:16" s="328" customFormat="1" ht="29.25" customHeight="1">
      <c r="A723" s="308"/>
      <c r="B723" s="1664" t="s">
        <v>1758</v>
      </c>
      <c r="C723" s="760" t="s">
        <v>1800</v>
      </c>
      <c r="D723" s="726"/>
      <c r="E723" s="726"/>
      <c r="F723" s="726"/>
      <c r="G723" s="726"/>
      <c r="H723" s="480" t="s">
        <v>436</v>
      </c>
      <c r="I723" s="926" t="str">
        <f t="shared" si="43"/>
        <v/>
      </c>
      <c r="J723" s="333" t="s">
        <v>599</v>
      </c>
      <c r="K723" s="767">
        <v>0.2</v>
      </c>
      <c r="L723" s="480" t="s">
        <v>437</v>
      </c>
      <c r="M723" s="926" t="str">
        <f t="shared" si="42"/>
        <v/>
      </c>
      <c r="N723" s="333" t="s">
        <v>599</v>
      </c>
      <c r="O723" s="853"/>
      <c r="P723" s="1338">
        <f t="shared" si="44"/>
        <v>0</v>
      </c>
    </row>
    <row r="724" spans="1:16" s="328" customFormat="1" ht="29.25" customHeight="1" thickBot="1">
      <c r="A724" s="308"/>
      <c r="B724" s="1665"/>
      <c r="C724" s="870" t="s">
        <v>579</v>
      </c>
      <c r="D724" s="730"/>
      <c r="E724" s="730"/>
      <c r="F724" s="730"/>
      <c r="G724" s="730"/>
      <c r="H724" s="543" t="s">
        <v>438</v>
      </c>
      <c r="I724" s="538" t="str">
        <f t="shared" si="43"/>
        <v/>
      </c>
      <c r="J724" s="544" t="s">
        <v>599</v>
      </c>
      <c r="K724" s="771">
        <v>0.2</v>
      </c>
      <c r="L724" s="543" t="s">
        <v>439</v>
      </c>
      <c r="M724" s="538" t="str">
        <f t="shared" si="42"/>
        <v/>
      </c>
      <c r="N724" s="544" t="s">
        <v>599</v>
      </c>
      <c r="O724" s="853"/>
      <c r="P724" s="1338">
        <f t="shared" si="44"/>
        <v>0</v>
      </c>
    </row>
    <row r="725" spans="1:16" s="328" customFormat="1" ht="29.25" customHeight="1">
      <c r="A725" s="308"/>
      <c r="B725" s="1649" t="s">
        <v>1756</v>
      </c>
      <c r="C725" s="760" t="s">
        <v>1800</v>
      </c>
      <c r="D725" s="726"/>
      <c r="E725" s="726"/>
      <c r="F725" s="726"/>
      <c r="G725" s="726"/>
      <c r="H725" s="480" t="s">
        <v>440</v>
      </c>
      <c r="I725" s="926" t="str">
        <f t="shared" si="43"/>
        <v/>
      </c>
      <c r="J725" s="333" t="s">
        <v>599</v>
      </c>
      <c r="K725" s="767">
        <v>1</v>
      </c>
      <c r="L725" s="480" t="s">
        <v>441</v>
      </c>
      <c r="M725" s="926" t="str">
        <f t="shared" si="42"/>
        <v/>
      </c>
      <c r="N725" s="333" t="s">
        <v>599</v>
      </c>
      <c r="O725" s="853"/>
      <c r="P725" s="1338">
        <f t="shared" si="44"/>
        <v>0</v>
      </c>
    </row>
    <row r="726" spans="1:16" s="328" customFormat="1" ht="29.25" customHeight="1" thickBot="1">
      <c r="A726" s="308"/>
      <c r="B726" s="1650"/>
      <c r="C726" s="870" t="s">
        <v>579</v>
      </c>
      <c r="D726" s="730"/>
      <c r="E726" s="730"/>
      <c r="F726" s="730"/>
      <c r="G726" s="730"/>
      <c r="H726" s="543" t="s">
        <v>442</v>
      </c>
      <c r="I726" s="538" t="str">
        <f t="shared" si="43"/>
        <v/>
      </c>
      <c r="J726" s="544" t="s">
        <v>599</v>
      </c>
      <c r="K726" s="771">
        <v>1</v>
      </c>
      <c r="L726" s="543" t="s">
        <v>443</v>
      </c>
      <c r="M726" s="538" t="str">
        <f t="shared" si="42"/>
        <v/>
      </c>
      <c r="N726" s="544" t="s">
        <v>599</v>
      </c>
      <c r="O726" s="853"/>
      <c r="P726" s="1338">
        <f t="shared" si="44"/>
        <v>0</v>
      </c>
    </row>
    <row r="727" spans="1:16" s="328" customFormat="1" ht="29.25" customHeight="1">
      <c r="A727" s="308"/>
      <c r="B727" s="1649" t="s">
        <v>1757</v>
      </c>
      <c r="C727" s="760" t="s">
        <v>1800</v>
      </c>
      <c r="D727" s="731"/>
      <c r="E727" s="731"/>
      <c r="F727" s="731"/>
      <c r="G727" s="731"/>
      <c r="H727" s="510" t="s">
        <v>444</v>
      </c>
      <c r="I727" s="926" t="str">
        <f t="shared" si="43"/>
        <v/>
      </c>
      <c r="J727" s="330" t="s">
        <v>599</v>
      </c>
      <c r="K727" s="772">
        <v>0.2</v>
      </c>
      <c r="L727" s="510" t="s">
        <v>445</v>
      </c>
      <c r="M727" s="926" t="str">
        <f t="shared" si="42"/>
        <v/>
      </c>
      <c r="N727" s="333" t="s">
        <v>599</v>
      </c>
      <c r="O727" s="853"/>
      <c r="P727" s="1338">
        <f t="shared" si="44"/>
        <v>0</v>
      </c>
    </row>
    <row r="728" spans="1:16" s="328" customFormat="1" ht="29.25" customHeight="1" thickBot="1">
      <c r="A728" s="308"/>
      <c r="B728" s="1650"/>
      <c r="C728" s="870" t="s">
        <v>579</v>
      </c>
      <c r="D728" s="728"/>
      <c r="E728" s="728"/>
      <c r="F728" s="728"/>
      <c r="G728" s="728"/>
      <c r="H728" s="482" t="s">
        <v>446</v>
      </c>
      <c r="I728" s="538" t="str">
        <f t="shared" si="43"/>
        <v/>
      </c>
      <c r="J728" s="332" t="s">
        <v>599</v>
      </c>
      <c r="K728" s="769">
        <v>0.2</v>
      </c>
      <c r="L728" s="482" t="s">
        <v>447</v>
      </c>
      <c r="M728" s="538" t="str">
        <f t="shared" si="42"/>
        <v/>
      </c>
      <c r="N728" s="544" t="s">
        <v>599</v>
      </c>
      <c r="O728" s="853"/>
      <c r="P728" s="1338">
        <f t="shared" si="44"/>
        <v>0</v>
      </c>
    </row>
    <row r="729" spans="1:16" s="328" customFormat="1" ht="29.25" customHeight="1" thickBot="1">
      <c r="A729" s="308"/>
      <c r="B729" s="1651" t="s">
        <v>1760</v>
      </c>
      <c r="C729" s="1652"/>
      <c r="D729" s="732"/>
      <c r="E729" s="732"/>
      <c r="F729" s="732"/>
      <c r="G729" s="732"/>
      <c r="H729" s="567" t="s">
        <v>448</v>
      </c>
      <c r="I729" s="568" t="str">
        <f t="shared" si="43"/>
        <v/>
      </c>
      <c r="J729" s="569" t="s">
        <v>599</v>
      </c>
      <c r="K729" s="773">
        <v>0.2</v>
      </c>
      <c r="L729" s="567" t="s">
        <v>449</v>
      </c>
      <c r="M729" s="568" t="str">
        <f t="shared" si="42"/>
        <v/>
      </c>
      <c r="N729" s="569" t="s">
        <v>599</v>
      </c>
      <c r="O729" s="853"/>
      <c r="P729" s="1338">
        <f t="shared" si="44"/>
        <v>0</v>
      </c>
    </row>
    <row r="730" spans="1:16" s="328" customFormat="1" ht="29.25" customHeight="1" thickBot="1">
      <c r="A730" s="308"/>
      <c r="B730" s="1461" t="s">
        <v>1665</v>
      </c>
      <c r="C730" s="1653"/>
      <c r="D730" s="733"/>
      <c r="E730" s="733"/>
      <c r="F730" s="733"/>
      <c r="G730" s="733"/>
      <c r="H730" s="483" t="s">
        <v>450</v>
      </c>
      <c r="I730" s="928" t="str">
        <f t="shared" si="43"/>
        <v/>
      </c>
      <c r="J730" s="922" t="s">
        <v>599</v>
      </c>
      <c r="K730" s="774">
        <v>1</v>
      </c>
      <c r="L730" s="483" t="s">
        <v>1572</v>
      </c>
      <c r="M730" s="928" t="str">
        <f t="shared" si="42"/>
        <v/>
      </c>
      <c r="N730" s="922" t="s">
        <v>599</v>
      </c>
      <c r="O730" s="853"/>
      <c r="P730" s="1338">
        <f t="shared" si="44"/>
        <v>0</v>
      </c>
    </row>
    <row r="731" spans="1:16" s="337" customFormat="1" ht="29.25" customHeight="1" thickBot="1">
      <c r="A731" s="334"/>
      <c r="B731" s="1654" t="s">
        <v>233</v>
      </c>
      <c r="C731" s="1655"/>
      <c r="D731" s="227" t="str">
        <f>IF($D704="","",SUM(D707:D730))</f>
        <v/>
      </c>
      <c r="E731" s="227" t="str">
        <f t="shared" ref="E731:G731" si="45">IF($D704="","",SUM(E707:E730))</f>
        <v/>
      </c>
      <c r="F731" s="227" t="str">
        <f t="shared" si="45"/>
        <v/>
      </c>
      <c r="G731" s="227" t="str">
        <f t="shared" si="45"/>
        <v/>
      </c>
      <c r="H731" s="483" t="s">
        <v>1567</v>
      </c>
      <c r="I731" s="927" t="str">
        <f>IF($D704="","",SUM(I707:I730))</f>
        <v/>
      </c>
      <c r="J731" s="923" t="s">
        <v>599</v>
      </c>
      <c r="K731" s="335"/>
      <c r="L731" s="483" t="s">
        <v>1568</v>
      </c>
      <c r="M731" s="927" t="str">
        <f>IF($D704="","",SUM(M707:M730))</f>
        <v/>
      </c>
      <c r="N731" s="923" t="s">
        <v>599</v>
      </c>
      <c r="O731" s="854"/>
      <c r="P731" s="1339"/>
    </row>
    <row r="732" spans="1:16" s="341" customFormat="1" ht="4.5" customHeight="1" thickBot="1">
      <c r="A732" s="338"/>
      <c r="B732" s="339"/>
      <c r="C732" s="339"/>
      <c r="D732" s="339"/>
      <c r="E732" s="339"/>
      <c r="F732" s="339"/>
      <c r="G732" s="339"/>
      <c r="H732" s="511"/>
      <c r="I732" s="339"/>
      <c r="J732" s="339"/>
      <c r="K732" s="339"/>
      <c r="L732" s="527"/>
      <c r="M732" s="339"/>
      <c r="N732" s="339"/>
      <c r="O732" s="855"/>
      <c r="P732" s="422"/>
    </row>
    <row r="733" spans="1:16" s="152" customFormat="1" ht="20.25" customHeight="1" thickTop="1" thickBot="1">
      <c r="A733" s="370" t="s">
        <v>1751</v>
      </c>
      <c r="B733" s="342"/>
      <c r="C733" s="342"/>
      <c r="D733" s="342"/>
      <c r="E733" s="342"/>
      <c r="F733" s="342"/>
      <c r="G733" s="342"/>
      <c r="H733" s="1621" t="str">
        <f>IF(AND(SUM(D707:G730)&gt;0,D704=""),"W części GR.2 wpisz nazwę miejscowości.","")</f>
        <v/>
      </c>
      <c r="I733" s="1621"/>
      <c r="J733" s="1621"/>
      <c r="K733" s="1621"/>
      <c r="L733" s="1621"/>
      <c r="M733" s="1621"/>
      <c r="N733" s="1621"/>
      <c r="O733" s="856"/>
      <c r="P733" s="1340"/>
    </row>
    <row r="734" spans="1:16" s="348" customFormat="1" ht="30" customHeight="1">
      <c r="A734" s="346"/>
      <c r="B734" s="408" t="s">
        <v>1768</v>
      </c>
      <c r="C734" s="347"/>
      <c r="D734" s="347"/>
      <c r="E734" s="347"/>
      <c r="F734" s="347"/>
      <c r="G734" s="347"/>
      <c r="H734" s="512"/>
      <c r="I734" s="398" t="s">
        <v>1801</v>
      </c>
      <c r="J734" s="485" t="s">
        <v>1709</v>
      </c>
      <c r="K734" s="1642" t="str">
        <f>IF(D704="","",IF(N704=1,M731,IF(N704=2,I731,"")))</f>
        <v/>
      </c>
      <c r="L734" s="1642"/>
      <c r="M734" s="1642"/>
      <c r="N734" s="423" t="s">
        <v>599</v>
      </c>
      <c r="O734" s="857"/>
      <c r="P734" s="1341"/>
    </row>
    <row r="735" spans="1:16" s="348" customFormat="1" ht="30" customHeight="1">
      <c r="A735" s="346"/>
      <c r="B735" s="409" t="s">
        <v>1798</v>
      </c>
      <c r="C735" s="349"/>
      <c r="D735" s="349"/>
      <c r="E735" s="1643" t="s">
        <v>2155</v>
      </c>
      <c r="F735" s="1644"/>
      <c r="G735" s="1644"/>
      <c r="H735" s="1644"/>
      <c r="I735" s="1645"/>
      <c r="J735" s="486" t="s">
        <v>1569</v>
      </c>
      <c r="K735" s="1646" t="str">
        <f>IF(D704="","",IF(N704=1,SUM(M713:M714,M719:M720,M721,M723,M725,M727),SUM(I713:I714,I719:I720,I721,I723,I725,I727)))</f>
        <v/>
      </c>
      <c r="L735" s="1646"/>
      <c r="M735" s="1646"/>
      <c r="N735" s="424" t="s">
        <v>599</v>
      </c>
      <c r="O735" s="857"/>
      <c r="P735" s="1341"/>
    </row>
    <row r="736" spans="1:16" s="348" customFormat="1" ht="30" customHeight="1" thickBot="1">
      <c r="A736" s="346"/>
      <c r="B736" s="410" t="s">
        <v>1772</v>
      </c>
      <c r="C736" s="351"/>
      <c r="D736" s="351"/>
      <c r="E736" s="351"/>
      <c r="F736" s="351"/>
      <c r="G736" s="351"/>
      <c r="H736" s="513"/>
      <c r="I736" s="400" t="s">
        <v>1802</v>
      </c>
      <c r="J736" s="533" t="s">
        <v>1570</v>
      </c>
      <c r="K736" s="1647" t="str">
        <f>IF(D704="","",IF(N704=1,SUM(M729),SUM(I729)))</f>
        <v/>
      </c>
      <c r="L736" s="1647"/>
      <c r="M736" s="1647"/>
      <c r="N736" s="425" t="s">
        <v>599</v>
      </c>
      <c r="O736" s="857"/>
      <c r="P736" s="1341"/>
    </row>
    <row r="737" spans="1:16" s="348" customFormat="1" ht="30" customHeight="1" thickBot="1">
      <c r="A737" s="346"/>
      <c r="B737" s="411" t="s">
        <v>1773</v>
      </c>
      <c r="C737" s="380"/>
      <c r="D737" s="380"/>
      <c r="E737" s="380"/>
      <c r="F737" s="380"/>
      <c r="G737" s="380"/>
      <c r="H737" s="514"/>
      <c r="I737" s="401" t="s">
        <v>1804</v>
      </c>
      <c r="J737" s="534" t="s">
        <v>1571</v>
      </c>
      <c r="K737" s="1648" t="str">
        <f>IF(D704="","",SUM(K734,-K735,-K736))</f>
        <v/>
      </c>
      <c r="L737" s="1648"/>
      <c r="M737" s="1648"/>
      <c r="N737" s="426" t="s">
        <v>599</v>
      </c>
      <c r="O737" s="857"/>
      <c r="P737" s="1341"/>
    </row>
    <row r="738" spans="1:16" s="348" customFormat="1" ht="30" customHeight="1" thickBot="1">
      <c r="A738" s="346"/>
      <c r="B738" s="417" t="s">
        <v>1262</v>
      </c>
      <c r="C738" s="418"/>
      <c r="D738" s="418"/>
      <c r="E738" s="418"/>
      <c r="F738" s="418"/>
      <c r="G738" s="418"/>
      <c r="H738" s="515"/>
      <c r="I738" s="402"/>
      <c r="J738" s="487" t="s">
        <v>1710</v>
      </c>
      <c r="K738" s="1633">
        <f>Info!$J$2*2.5*GR!$N$16</f>
        <v>0</v>
      </c>
      <c r="L738" s="1634"/>
      <c r="M738" s="1634"/>
      <c r="N738" s="427" t="s">
        <v>1144</v>
      </c>
      <c r="O738" s="857"/>
      <c r="P738" s="1341"/>
    </row>
    <row r="739" spans="1:16" s="348" customFormat="1" ht="30" customHeight="1" thickBot="1">
      <c r="A739" s="346"/>
      <c r="B739" s="417" t="s">
        <v>1873</v>
      </c>
      <c r="C739" s="418"/>
      <c r="D739" s="418"/>
      <c r="E739" s="418"/>
      <c r="F739" s="418"/>
      <c r="G739" s="418"/>
      <c r="H739" s="515"/>
      <c r="I739" s="402" t="s">
        <v>1805</v>
      </c>
      <c r="J739" s="487" t="s">
        <v>1711</v>
      </c>
      <c r="K739" s="1635" t="str">
        <f>IF(D704="","",ROUND(K737*K738,2))</f>
        <v/>
      </c>
      <c r="L739" s="1635"/>
      <c r="M739" s="1635"/>
      <c r="N739" s="427" t="s">
        <v>1144</v>
      </c>
      <c r="O739" s="857"/>
      <c r="P739" s="1341"/>
    </row>
    <row r="740" spans="1:16" s="348" customFormat="1" ht="30" customHeight="1" thickBot="1">
      <c r="A740" s="346"/>
      <c r="B740" s="413" t="s">
        <v>2264</v>
      </c>
      <c r="C740" s="414"/>
      <c r="D740" s="414"/>
      <c r="E740" s="414"/>
      <c r="F740" s="414"/>
      <c r="G740" s="414"/>
      <c r="H740" s="516"/>
      <c r="I740" s="416"/>
      <c r="J740" s="488" t="s">
        <v>1712</v>
      </c>
      <c r="K740" s="1636"/>
      <c r="L740" s="1637"/>
      <c r="M740" s="1637"/>
      <c r="N740" s="428" t="s">
        <v>1144</v>
      </c>
      <c r="O740" s="857"/>
      <c r="P740" s="1338">
        <f>IF(K740="",0,1)</f>
        <v>0</v>
      </c>
    </row>
    <row r="741" spans="1:16" s="348" customFormat="1" ht="30" customHeight="1" thickBot="1">
      <c r="A741" s="346"/>
      <c r="B741" s="412" t="s">
        <v>1769</v>
      </c>
      <c r="C741" s="393"/>
      <c r="D741" s="393"/>
      <c r="E741" s="393"/>
      <c r="F741" s="393"/>
      <c r="G741" s="393"/>
      <c r="H741" s="517"/>
      <c r="I741" s="402" t="s">
        <v>1874</v>
      </c>
      <c r="J741" s="487" t="s">
        <v>1803</v>
      </c>
      <c r="K741" s="1638" t="str">
        <f>IF(D704="","",IF(SUM(K739,-K740)&lt;0,"BŁĄD !!!",ROUND(K739-K740,2)))</f>
        <v/>
      </c>
      <c r="L741" s="1638"/>
      <c r="M741" s="1638"/>
      <c r="N741" s="429" t="s">
        <v>1144</v>
      </c>
      <c r="O741" s="857"/>
      <c r="P741" s="1341"/>
    </row>
    <row r="742" spans="1:16" s="348" customFormat="1" ht="4.5" customHeight="1" thickBot="1">
      <c r="A742" s="403"/>
      <c r="B742" s="404"/>
      <c r="C742" s="404"/>
      <c r="D742" s="404"/>
      <c r="E742" s="404"/>
      <c r="F742" s="404"/>
      <c r="G742" s="404"/>
      <c r="H742" s="518"/>
      <c r="I742" s="404"/>
      <c r="J742" s="404"/>
      <c r="K742" s="404"/>
      <c r="L742" s="528"/>
      <c r="M742" s="404"/>
      <c r="N742" s="404"/>
      <c r="O742" s="858"/>
      <c r="P742" s="1341"/>
    </row>
    <row r="743" spans="1:16" s="357" customFormat="1" ht="20.25" customHeight="1" thickTop="1" thickBot="1">
      <c r="A743" s="371" t="s">
        <v>1747</v>
      </c>
      <c r="B743" s="352"/>
      <c r="C743" s="352"/>
      <c r="D743" s="352"/>
      <c r="E743" s="352"/>
      <c r="F743" s="352"/>
      <c r="G743" s="352"/>
      <c r="H743" s="519"/>
      <c r="I743" s="352"/>
      <c r="J743" s="354"/>
      <c r="K743" s="352"/>
      <c r="L743" s="529"/>
      <c r="M743" s="352"/>
      <c r="N743" s="354"/>
      <c r="O743" s="859"/>
      <c r="P743" s="1340"/>
    </row>
    <row r="744" spans="1:16" s="363" customFormat="1" ht="23.25" customHeight="1">
      <c r="A744" s="358"/>
      <c r="B744" s="756" t="s">
        <v>1806</v>
      </c>
      <c r="C744" s="359"/>
      <c r="D744" s="359"/>
      <c r="E744" s="359"/>
      <c r="F744" s="749"/>
      <c r="G744" s="749"/>
      <c r="H744" s="749"/>
      <c r="I744" s="361"/>
      <c r="J744" s="1639" t="s">
        <v>1807</v>
      </c>
      <c r="K744" s="1640"/>
      <c r="L744" s="1640"/>
      <c r="M744" s="1640"/>
      <c r="N744" s="1641"/>
      <c r="O744" s="860"/>
      <c r="P744" s="1342"/>
    </row>
    <row r="745" spans="1:16" s="363" customFormat="1" ht="27.75" customHeight="1">
      <c r="A745" s="358"/>
      <c r="B745" s="1630"/>
      <c r="C745" s="1631"/>
      <c r="D745" s="1631"/>
      <c r="E745" s="1631"/>
      <c r="F745" s="1631"/>
      <c r="G745" s="1631"/>
      <c r="H745" s="1631"/>
      <c r="I745" s="1632"/>
      <c r="J745" s="1630"/>
      <c r="K745" s="1631"/>
      <c r="L745" s="1631"/>
      <c r="M745" s="1631"/>
      <c r="N745" s="1632"/>
      <c r="O745" s="860"/>
      <c r="P745" s="1338">
        <f>IF(B745&amp;J745="",0,1)</f>
        <v>0</v>
      </c>
    </row>
    <row r="746" spans="1:16" s="363" customFormat="1" ht="27.75" customHeight="1">
      <c r="A746" s="358"/>
      <c r="B746" s="1624"/>
      <c r="C746" s="1625"/>
      <c r="D746" s="1625"/>
      <c r="E746" s="1625"/>
      <c r="F746" s="1625"/>
      <c r="G746" s="1625"/>
      <c r="H746" s="1625"/>
      <c r="I746" s="1626"/>
      <c r="J746" s="1624"/>
      <c r="K746" s="1625"/>
      <c r="L746" s="1625"/>
      <c r="M746" s="1625"/>
      <c r="N746" s="1626"/>
      <c r="O746" s="860"/>
      <c r="P746" s="1338">
        <f t="shared" ref="P746:P765" si="46">IF(B746&amp;J746="",0,1)</f>
        <v>0</v>
      </c>
    </row>
    <row r="747" spans="1:16" s="363" customFormat="1" ht="27.75" customHeight="1">
      <c r="A747" s="358"/>
      <c r="B747" s="1624"/>
      <c r="C747" s="1625"/>
      <c r="D747" s="1625"/>
      <c r="E747" s="1625"/>
      <c r="F747" s="1625"/>
      <c r="G747" s="1625"/>
      <c r="H747" s="1625"/>
      <c r="I747" s="1626"/>
      <c r="J747" s="1624"/>
      <c r="K747" s="1625"/>
      <c r="L747" s="1625"/>
      <c r="M747" s="1625"/>
      <c r="N747" s="1626"/>
      <c r="O747" s="860"/>
      <c r="P747" s="1338">
        <f t="shared" si="46"/>
        <v>0</v>
      </c>
    </row>
    <row r="748" spans="1:16" s="363" customFormat="1" ht="27.75" customHeight="1">
      <c r="A748" s="358"/>
      <c r="B748" s="1624"/>
      <c r="C748" s="1625"/>
      <c r="D748" s="1625"/>
      <c r="E748" s="1625"/>
      <c r="F748" s="1625"/>
      <c r="G748" s="1625"/>
      <c r="H748" s="1625"/>
      <c r="I748" s="1626"/>
      <c r="J748" s="1624"/>
      <c r="K748" s="1625"/>
      <c r="L748" s="1625"/>
      <c r="M748" s="1625"/>
      <c r="N748" s="1626"/>
      <c r="O748" s="860"/>
      <c r="P748" s="1338">
        <f t="shared" si="46"/>
        <v>0</v>
      </c>
    </row>
    <row r="749" spans="1:16" s="363" customFormat="1" ht="27.75" customHeight="1">
      <c r="A749" s="358"/>
      <c r="B749" s="1624"/>
      <c r="C749" s="1625"/>
      <c r="D749" s="1625"/>
      <c r="E749" s="1625"/>
      <c r="F749" s="1625"/>
      <c r="G749" s="1625"/>
      <c r="H749" s="1625"/>
      <c r="I749" s="1626"/>
      <c r="J749" s="1624"/>
      <c r="K749" s="1625"/>
      <c r="L749" s="1625"/>
      <c r="M749" s="1625"/>
      <c r="N749" s="1626"/>
      <c r="O749" s="860"/>
      <c r="P749" s="1338">
        <f t="shared" si="46"/>
        <v>0</v>
      </c>
    </row>
    <row r="750" spans="1:16" s="363" customFormat="1" ht="27.75" customHeight="1">
      <c r="A750" s="358"/>
      <c r="B750" s="1624"/>
      <c r="C750" s="1625"/>
      <c r="D750" s="1625"/>
      <c r="E750" s="1625"/>
      <c r="F750" s="1625"/>
      <c r="G750" s="1625"/>
      <c r="H750" s="1625"/>
      <c r="I750" s="1626"/>
      <c r="J750" s="1624"/>
      <c r="K750" s="1625"/>
      <c r="L750" s="1625"/>
      <c r="M750" s="1625"/>
      <c r="N750" s="1626"/>
      <c r="O750" s="860"/>
      <c r="P750" s="1338">
        <f t="shared" si="46"/>
        <v>0</v>
      </c>
    </row>
    <row r="751" spans="1:16" s="363" customFormat="1" ht="27.75" customHeight="1">
      <c r="A751" s="358"/>
      <c r="B751" s="1624"/>
      <c r="C751" s="1625"/>
      <c r="D751" s="1625"/>
      <c r="E751" s="1625"/>
      <c r="F751" s="1625"/>
      <c r="G751" s="1625"/>
      <c r="H751" s="1625"/>
      <c r="I751" s="1626"/>
      <c r="J751" s="1624"/>
      <c r="K751" s="1625"/>
      <c r="L751" s="1625"/>
      <c r="M751" s="1625"/>
      <c r="N751" s="1626"/>
      <c r="O751" s="860"/>
      <c r="P751" s="1338">
        <f t="shared" si="46"/>
        <v>0</v>
      </c>
    </row>
    <row r="752" spans="1:16" s="363" customFormat="1" ht="27.75" customHeight="1">
      <c r="A752" s="358"/>
      <c r="B752" s="1624"/>
      <c r="C752" s="1625"/>
      <c r="D752" s="1625"/>
      <c r="E752" s="1625"/>
      <c r="F752" s="1625"/>
      <c r="G752" s="1625"/>
      <c r="H752" s="1625"/>
      <c r="I752" s="1626"/>
      <c r="J752" s="1624"/>
      <c r="K752" s="1625"/>
      <c r="L752" s="1625"/>
      <c r="M752" s="1625"/>
      <c r="N752" s="1626"/>
      <c r="O752" s="860"/>
      <c r="P752" s="1338">
        <f t="shared" si="46"/>
        <v>0</v>
      </c>
    </row>
    <row r="753" spans="1:16" s="363" customFormat="1" ht="27.75" customHeight="1">
      <c r="A753" s="358"/>
      <c r="B753" s="1624"/>
      <c r="C753" s="1625"/>
      <c r="D753" s="1625"/>
      <c r="E753" s="1625"/>
      <c r="F753" s="1625"/>
      <c r="G753" s="1625"/>
      <c r="H753" s="1625"/>
      <c r="I753" s="1626"/>
      <c r="J753" s="1624"/>
      <c r="K753" s="1625"/>
      <c r="L753" s="1625"/>
      <c r="M753" s="1625"/>
      <c r="N753" s="1626"/>
      <c r="O753" s="860"/>
      <c r="P753" s="1338">
        <f t="shared" si="46"/>
        <v>0</v>
      </c>
    </row>
    <row r="754" spans="1:16" s="363" customFormat="1" ht="27.75" customHeight="1">
      <c r="A754" s="358"/>
      <c r="B754" s="1624"/>
      <c r="C754" s="1625"/>
      <c r="D754" s="1625"/>
      <c r="E754" s="1625"/>
      <c r="F754" s="1625"/>
      <c r="G754" s="1625"/>
      <c r="H754" s="1625"/>
      <c r="I754" s="1626"/>
      <c r="J754" s="1624"/>
      <c r="K754" s="1625"/>
      <c r="L754" s="1625"/>
      <c r="M754" s="1625"/>
      <c r="N754" s="1626"/>
      <c r="O754" s="860"/>
      <c r="P754" s="1338">
        <f t="shared" si="46"/>
        <v>0</v>
      </c>
    </row>
    <row r="755" spans="1:16" s="363" customFormat="1" ht="27.75" customHeight="1">
      <c r="A755" s="358"/>
      <c r="B755" s="1624"/>
      <c r="C755" s="1625"/>
      <c r="D755" s="1625"/>
      <c r="E755" s="1625"/>
      <c r="F755" s="1625"/>
      <c r="G755" s="1625"/>
      <c r="H755" s="1625"/>
      <c r="I755" s="1626"/>
      <c r="J755" s="1624"/>
      <c r="K755" s="1625"/>
      <c r="L755" s="1625"/>
      <c r="M755" s="1625"/>
      <c r="N755" s="1626"/>
      <c r="O755" s="860"/>
      <c r="P755" s="1338">
        <f t="shared" si="46"/>
        <v>0</v>
      </c>
    </row>
    <row r="756" spans="1:16" s="363" customFormat="1" ht="27.75" customHeight="1">
      <c r="A756" s="358"/>
      <c r="B756" s="1624"/>
      <c r="C756" s="1625"/>
      <c r="D756" s="1625"/>
      <c r="E756" s="1625"/>
      <c r="F756" s="1625"/>
      <c r="G756" s="1625"/>
      <c r="H756" s="1625"/>
      <c r="I756" s="1626"/>
      <c r="J756" s="1624"/>
      <c r="K756" s="1625"/>
      <c r="L756" s="1625"/>
      <c r="M756" s="1625"/>
      <c r="N756" s="1626"/>
      <c r="O756" s="860"/>
      <c r="P756" s="1338">
        <f t="shared" si="46"/>
        <v>0</v>
      </c>
    </row>
    <row r="757" spans="1:16" s="363" customFormat="1" ht="27.75" customHeight="1">
      <c r="A757" s="358"/>
      <c r="B757" s="1624"/>
      <c r="C757" s="1625"/>
      <c r="D757" s="1625"/>
      <c r="E757" s="1625"/>
      <c r="F757" s="1625"/>
      <c r="G757" s="1625"/>
      <c r="H757" s="1625"/>
      <c r="I757" s="1626"/>
      <c r="J757" s="1624"/>
      <c r="K757" s="1625"/>
      <c r="L757" s="1625"/>
      <c r="M757" s="1625"/>
      <c r="N757" s="1626"/>
      <c r="O757" s="860"/>
      <c r="P757" s="1338">
        <f t="shared" si="46"/>
        <v>0</v>
      </c>
    </row>
    <row r="758" spans="1:16" s="363" customFormat="1" ht="27.75" customHeight="1">
      <c r="A758" s="358"/>
      <c r="B758" s="1624"/>
      <c r="C758" s="1625"/>
      <c r="D758" s="1625"/>
      <c r="E758" s="1625"/>
      <c r="F758" s="1625"/>
      <c r="G758" s="1625"/>
      <c r="H758" s="1625"/>
      <c r="I758" s="1626"/>
      <c r="J758" s="1624"/>
      <c r="K758" s="1625"/>
      <c r="L758" s="1625"/>
      <c r="M758" s="1625"/>
      <c r="N758" s="1626"/>
      <c r="O758" s="860"/>
      <c r="P758" s="1338">
        <f t="shared" si="46"/>
        <v>0</v>
      </c>
    </row>
    <row r="759" spans="1:16" s="363" customFormat="1" ht="27.75" customHeight="1">
      <c r="A759" s="358"/>
      <c r="B759" s="1624"/>
      <c r="C759" s="1625"/>
      <c r="D759" s="1625"/>
      <c r="E759" s="1625"/>
      <c r="F759" s="1625"/>
      <c r="G759" s="1625"/>
      <c r="H759" s="1625"/>
      <c r="I759" s="1626"/>
      <c r="J759" s="1624"/>
      <c r="K759" s="1625"/>
      <c r="L759" s="1625"/>
      <c r="M759" s="1625"/>
      <c r="N759" s="1626"/>
      <c r="O759" s="860"/>
      <c r="P759" s="1338">
        <f t="shared" si="46"/>
        <v>0</v>
      </c>
    </row>
    <row r="760" spans="1:16" s="363" customFormat="1" ht="27.75" customHeight="1">
      <c r="A760" s="358"/>
      <c r="B760" s="1624"/>
      <c r="C760" s="1625"/>
      <c r="D760" s="1625"/>
      <c r="E760" s="1625"/>
      <c r="F760" s="1625"/>
      <c r="G760" s="1625"/>
      <c r="H760" s="1625"/>
      <c r="I760" s="1626"/>
      <c r="J760" s="1624"/>
      <c r="K760" s="1625"/>
      <c r="L760" s="1625"/>
      <c r="M760" s="1625"/>
      <c r="N760" s="1626"/>
      <c r="O760" s="860"/>
      <c r="P760" s="1338">
        <f t="shared" si="46"/>
        <v>0</v>
      </c>
    </row>
    <row r="761" spans="1:16" s="363" customFormat="1" ht="27.75" customHeight="1">
      <c r="A761" s="358"/>
      <c r="B761" s="1624"/>
      <c r="C761" s="1625"/>
      <c r="D761" s="1625"/>
      <c r="E761" s="1625"/>
      <c r="F761" s="1625"/>
      <c r="G761" s="1625"/>
      <c r="H761" s="1625"/>
      <c r="I761" s="1626"/>
      <c r="J761" s="1624"/>
      <c r="K761" s="1625"/>
      <c r="L761" s="1625"/>
      <c r="M761" s="1625"/>
      <c r="N761" s="1626"/>
      <c r="O761" s="860"/>
      <c r="P761" s="1338">
        <f t="shared" si="46"/>
        <v>0</v>
      </c>
    </row>
    <row r="762" spans="1:16" s="363" customFormat="1" ht="27.75" customHeight="1">
      <c r="A762" s="358"/>
      <c r="B762" s="1624"/>
      <c r="C762" s="1625"/>
      <c r="D762" s="1625"/>
      <c r="E762" s="1625"/>
      <c r="F762" s="1625"/>
      <c r="G762" s="1625"/>
      <c r="H762" s="1625"/>
      <c r="I762" s="1626"/>
      <c r="J762" s="1624"/>
      <c r="K762" s="1625"/>
      <c r="L762" s="1625"/>
      <c r="M762" s="1625"/>
      <c r="N762" s="1626"/>
      <c r="O762" s="860"/>
      <c r="P762" s="1338">
        <f t="shared" si="46"/>
        <v>0</v>
      </c>
    </row>
    <row r="763" spans="1:16" s="363" customFormat="1" ht="27.75" customHeight="1">
      <c r="A763" s="358"/>
      <c r="B763" s="1624"/>
      <c r="C763" s="1625"/>
      <c r="D763" s="1625"/>
      <c r="E763" s="1625"/>
      <c r="F763" s="1625"/>
      <c r="G763" s="1625"/>
      <c r="H763" s="1625"/>
      <c r="I763" s="1626"/>
      <c r="J763" s="1624"/>
      <c r="K763" s="1625"/>
      <c r="L763" s="1625"/>
      <c r="M763" s="1625"/>
      <c r="N763" s="1626"/>
      <c r="O763" s="860"/>
      <c r="P763" s="1338">
        <f t="shared" si="46"/>
        <v>0</v>
      </c>
    </row>
    <row r="764" spans="1:16" s="363" customFormat="1" ht="27.75" customHeight="1">
      <c r="A764" s="358"/>
      <c r="B764" s="1624"/>
      <c r="C764" s="1625"/>
      <c r="D764" s="1625"/>
      <c r="E764" s="1625"/>
      <c r="F764" s="1625"/>
      <c r="G764" s="1625"/>
      <c r="H764" s="1625"/>
      <c r="I764" s="1626"/>
      <c r="J764" s="1624"/>
      <c r="K764" s="1625"/>
      <c r="L764" s="1625"/>
      <c r="M764" s="1625"/>
      <c r="N764" s="1626"/>
      <c r="O764" s="860"/>
      <c r="P764" s="1338">
        <f t="shared" si="46"/>
        <v>0</v>
      </c>
    </row>
    <row r="765" spans="1:16" s="363" customFormat="1" ht="27.75" customHeight="1" thickBot="1">
      <c r="A765" s="358"/>
      <c r="B765" s="1627"/>
      <c r="C765" s="1628"/>
      <c r="D765" s="1628"/>
      <c r="E765" s="1628"/>
      <c r="F765" s="1628"/>
      <c r="G765" s="1628"/>
      <c r="H765" s="1628"/>
      <c r="I765" s="1629"/>
      <c r="J765" s="1627"/>
      <c r="K765" s="1628"/>
      <c r="L765" s="1628"/>
      <c r="M765" s="1628"/>
      <c r="N765" s="1629"/>
      <c r="O765" s="860"/>
      <c r="P765" s="1338">
        <f t="shared" si="46"/>
        <v>0</v>
      </c>
    </row>
    <row r="766" spans="1:16" s="363" customFormat="1" ht="26.25" customHeight="1" thickBot="1">
      <c r="A766" s="358"/>
      <c r="B766" s="535" t="s">
        <v>1808</v>
      </c>
      <c r="C766" s="364"/>
      <c r="D766" s="1622" t="s">
        <v>1111</v>
      </c>
      <c r="E766" s="1622"/>
      <c r="F766" s="1622"/>
      <c r="G766" s="1622"/>
      <c r="H766" s="1622"/>
      <c r="I766" s="1622"/>
      <c r="J766" s="1622"/>
      <c r="K766" s="1622"/>
      <c r="L766" s="1622"/>
      <c r="M766" s="1622"/>
      <c r="N766" s="1623"/>
      <c r="O766" s="860"/>
      <c r="P766" s="1342"/>
    </row>
    <row r="767" spans="1:16" s="348" customFormat="1" ht="6" customHeight="1" thickBot="1">
      <c r="A767" s="403"/>
      <c r="B767" s="404"/>
      <c r="C767" s="404"/>
      <c r="D767" s="404"/>
      <c r="E767" s="404"/>
      <c r="F767" s="404"/>
      <c r="G767" s="404"/>
      <c r="H767" s="518"/>
      <c r="I767" s="404"/>
      <c r="J767" s="404"/>
      <c r="K767" s="404"/>
      <c r="L767" s="528"/>
      <c r="M767" s="404"/>
      <c r="N767" s="404"/>
      <c r="O767" s="858"/>
      <c r="P767" s="1341"/>
    </row>
    <row r="768" spans="1:16" s="341" customFormat="1" ht="14.25" customHeight="1" thickTop="1">
      <c r="A768" s="395" t="s">
        <v>673</v>
      </c>
      <c r="B768" s="100" t="s">
        <v>2154</v>
      </c>
      <c r="H768" s="502"/>
      <c r="L768" s="520"/>
      <c r="O768" s="422"/>
      <c r="P768" s="422"/>
    </row>
    <row r="769" spans="1:16" s="341" customFormat="1" ht="14.25" customHeight="1">
      <c r="A769" s="395" t="s">
        <v>751</v>
      </c>
      <c r="B769" s="100" t="s">
        <v>1762</v>
      </c>
      <c r="H769" s="502"/>
      <c r="L769" s="520"/>
      <c r="O769" s="422"/>
      <c r="P769" s="422"/>
    </row>
    <row r="770" spans="1:16" s="341" customFormat="1" ht="14.25" customHeight="1">
      <c r="A770" s="395" t="s">
        <v>1207</v>
      </c>
      <c r="B770" s="100" t="s">
        <v>1664</v>
      </c>
      <c r="H770" s="502"/>
      <c r="L770" s="520"/>
      <c r="O770" s="422"/>
      <c r="P770" s="422"/>
    </row>
    <row r="771" spans="1:16" s="341" customFormat="1" ht="14.25" customHeight="1">
      <c r="A771" s="395" t="s">
        <v>1208</v>
      </c>
      <c r="B771" s="100" t="s">
        <v>1875</v>
      </c>
      <c r="H771" s="502"/>
      <c r="J771" s="373"/>
      <c r="L771" s="520"/>
      <c r="O771" s="422"/>
      <c r="P771" s="422"/>
    </row>
    <row r="772" spans="1:16" s="341" customFormat="1" ht="14.25" customHeight="1">
      <c r="A772" s="395" t="s">
        <v>496</v>
      </c>
      <c r="B772" s="100" t="s">
        <v>1763</v>
      </c>
      <c r="H772" s="502"/>
      <c r="L772" s="520"/>
      <c r="O772" s="422"/>
      <c r="P772" s="422"/>
    </row>
    <row r="773" spans="1:16" s="341" customFormat="1" ht="14.25" customHeight="1">
      <c r="A773" s="395" t="s">
        <v>1766</v>
      </c>
      <c r="B773" s="100" t="s">
        <v>1871</v>
      </c>
      <c r="H773" s="502"/>
      <c r="L773" s="520"/>
      <c r="N773" s="1319" t="str">
        <f ca="1">$A$1&amp;wersja&amp;INFO("wersja")</f>
        <v>GR_2018.1.15.0</v>
      </c>
      <c r="O773" s="422"/>
      <c r="P773" s="422"/>
    </row>
    <row r="774" spans="1:16" s="341" customFormat="1" ht="14.25" customHeight="1">
      <c r="A774" s="395" t="s">
        <v>1765</v>
      </c>
      <c r="B774" s="100" t="s">
        <v>1872</v>
      </c>
      <c r="H774" s="502"/>
      <c r="L774" s="520"/>
      <c r="O774" s="422"/>
      <c r="P774" s="422"/>
    </row>
    <row r="775" spans="1:16" s="341" customFormat="1" ht="20.25" customHeight="1" thickBot="1">
      <c r="A775" s="577" t="s">
        <v>1820</v>
      </c>
      <c r="H775" s="502"/>
      <c r="L775" s="520"/>
      <c r="N775" s="592" t="str">
        <f>$N$1</f>
        <v>Załącznik Nr 4 do Uchwały Nr XL/396/17 Rady Miejskiej w Kluczborku z dnia 27 września 2017r.</v>
      </c>
      <c r="O775" s="844"/>
      <c r="P775" s="422"/>
    </row>
    <row r="776" spans="1:16" s="2" customFormat="1" ht="20.25" customHeight="1" thickTop="1">
      <c r="A776" s="1688" t="s">
        <v>854</v>
      </c>
      <c r="B776" s="1689"/>
      <c r="C776" s="1689"/>
      <c r="D776" s="1690"/>
      <c r="E776" s="1691" t="s">
        <v>987</v>
      </c>
      <c r="F776" s="1691"/>
      <c r="G776" s="1691"/>
      <c r="H776" s="1691"/>
      <c r="I776" s="1691"/>
      <c r="J776" s="1691"/>
      <c r="K776" s="1691"/>
      <c r="L776" s="1691"/>
      <c r="M776" s="1691"/>
      <c r="N776" s="1691"/>
      <c r="O776" s="1692"/>
      <c r="P776" s="1323"/>
    </row>
    <row r="777" spans="1:16" s="2" customFormat="1" ht="26.25" customHeight="1" thickBot="1">
      <c r="A777" s="1695"/>
      <c r="B777" s="1696"/>
      <c r="C777" s="1696"/>
      <c r="D777" s="1697"/>
      <c r="E777" s="1693"/>
      <c r="F777" s="1693"/>
      <c r="G777" s="1693"/>
      <c r="H777" s="1693"/>
      <c r="I777" s="1693"/>
      <c r="J777" s="1693"/>
      <c r="K777" s="1693"/>
      <c r="L777" s="1693"/>
      <c r="M777" s="1693"/>
      <c r="N777" s="1693"/>
      <c r="O777" s="1694"/>
      <c r="P777" s="1323"/>
    </row>
    <row r="778" spans="1:16" s="2" customFormat="1" ht="4.5" customHeight="1">
      <c r="A778" s="580"/>
      <c r="B778" s="581"/>
      <c r="C778" s="581"/>
      <c r="D778" s="582"/>
      <c r="E778" s="582"/>
      <c r="F778" s="582"/>
      <c r="G778" s="582"/>
      <c r="H778" s="583"/>
      <c r="I778" s="583"/>
      <c r="J778" s="583"/>
      <c r="K778" s="583"/>
      <c r="L778" s="584"/>
      <c r="M778" s="583"/>
      <c r="N778" s="585"/>
      <c r="O778" s="845"/>
      <c r="P778" s="1323"/>
    </row>
    <row r="779" spans="1:16" s="1" customFormat="1" ht="23.25" customHeight="1">
      <c r="A779" s="1675" t="s">
        <v>1921</v>
      </c>
      <c r="B779" s="1676"/>
      <c r="C779" s="1676"/>
      <c r="D779" s="1676"/>
      <c r="E779" s="1676"/>
      <c r="F779" s="1676"/>
      <c r="G779" s="1676"/>
      <c r="H779" s="1676"/>
      <c r="I779" s="1676"/>
      <c r="J779" s="1676"/>
      <c r="K779" s="1676"/>
      <c r="L779" s="1676"/>
      <c r="M779" s="1676"/>
      <c r="N779" s="1676"/>
      <c r="O779" s="1677"/>
      <c r="P779" s="1323"/>
    </row>
    <row r="780" spans="1:16" s="2" customFormat="1" ht="4.5" customHeight="1" thickBot="1">
      <c r="A780" s="587"/>
      <c r="B780" s="588"/>
      <c r="C780" s="588"/>
      <c r="D780" s="588"/>
      <c r="E780" s="588"/>
      <c r="F780" s="588"/>
      <c r="G780" s="588"/>
      <c r="H780" s="588"/>
      <c r="I780" s="588"/>
      <c r="J780" s="588"/>
      <c r="K780" s="589"/>
      <c r="L780" s="590"/>
      <c r="M780" s="583"/>
      <c r="N780" s="583"/>
      <c r="O780" s="846"/>
      <c r="P780" s="1323"/>
    </row>
    <row r="781" spans="1:16" s="306" customFormat="1" ht="4.5" customHeight="1" thickTop="1" thickBot="1">
      <c r="A781" s="300"/>
      <c r="B781" s="301"/>
      <c r="C781" s="301"/>
      <c r="D781" s="301"/>
      <c r="E781" s="302"/>
      <c r="F781" s="302"/>
      <c r="G781" s="302"/>
      <c r="H781" s="503"/>
      <c r="I781" s="302"/>
      <c r="J781" s="304"/>
      <c r="K781" s="302"/>
      <c r="L781" s="521"/>
      <c r="M781" s="302"/>
      <c r="N781" s="304"/>
      <c r="O781" s="847"/>
      <c r="P781" s="1338"/>
    </row>
    <row r="782" spans="1:16" s="306" customFormat="1" ht="24" customHeight="1" thickBot="1">
      <c r="A782" s="308"/>
      <c r="B782" s="1678" t="s">
        <v>1924</v>
      </c>
      <c r="C782" s="1678"/>
      <c r="D782" s="1678"/>
      <c r="E782" s="1678"/>
      <c r="F782" s="1678"/>
      <c r="G782" s="1678"/>
      <c r="H782" s="1678"/>
      <c r="I782" s="1678"/>
      <c r="J782" s="1679"/>
      <c r="K782" s="530" t="s">
        <v>1870</v>
      </c>
      <c r="L782" s="757"/>
      <c r="M782" s="1680" t="str">
        <f>IF(O790=1,SUM($O$1:O790),"")</f>
        <v/>
      </c>
      <c r="N782" s="1681"/>
      <c r="O782" s="848"/>
      <c r="P782" s="1338"/>
    </row>
    <row r="783" spans="1:16" s="306" customFormat="1" ht="4.5" customHeight="1" thickBot="1">
      <c r="A783" s="310"/>
      <c r="B783" s="311"/>
      <c r="C783" s="311"/>
      <c r="D783" s="311"/>
      <c r="E783" s="311"/>
      <c r="F783" s="311"/>
      <c r="G783" s="311"/>
      <c r="H783" s="504"/>
      <c r="I783" s="312"/>
      <c r="J783" s="314"/>
      <c r="K783" s="312"/>
      <c r="L783" s="522"/>
      <c r="M783" s="312"/>
      <c r="N783" s="314"/>
      <c r="O783" s="849"/>
      <c r="P783" s="1338"/>
    </row>
    <row r="784" spans="1:16" s="306" customFormat="1" ht="20.25" customHeight="1" thickTop="1" thickBot="1">
      <c r="A784" s="369" t="s">
        <v>1745</v>
      </c>
      <c r="B784" s="323"/>
      <c r="C784" s="323"/>
      <c r="D784" s="323"/>
      <c r="E784" s="323"/>
      <c r="F784" s="323"/>
      <c r="G784" s="323"/>
      <c r="H784" s="505"/>
      <c r="I784" s="323"/>
      <c r="J784" s="323"/>
      <c r="K784" s="323"/>
      <c r="L784" s="505"/>
      <c r="M784" s="323"/>
      <c r="N784" s="323"/>
      <c r="O784" s="850"/>
      <c r="P784" s="1338"/>
    </row>
    <row r="785" spans="1:16" s="306" customFormat="1" ht="12.75" customHeight="1">
      <c r="A785" s="317"/>
      <c r="B785" s="532" t="s">
        <v>1666</v>
      </c>
      <c r="C785" s="375"/>
      <c r="D785" s="375"/>
      <c r="E785" s="375"/>
      <c r="F785" s="375"/>
      <c r="G785" s="375"/>
      <c r="H785" s="506"/>
      <c r="I785" s="375"/>
      <c r="J785" s="377"/>
      <c r="K785" s="531" t="s">
        <v>1750</v>
      </c>
      <c r="L785" s="523"/>
      <c r="M785" s="375"/>
      <c r="N785" s="379"/>
      <c r="O785" s="851"/>
      <c r="P785" s="1338"/>
    </row>
    <row r="786" spans="1:16" s="320" customFormat="1" ht="33" customHeight="1" thickBot="1">
      <c r="A786" s="319"/>
      <c r="B786" s="1682" t="str">
        <f>IF($B$12="","",$B$12)</f>
        <v/>
      </c>
      <c r="C786" s="1683"/>
      <c r="D786" s="1683"/>
      <c r="E786" s="1683"/>
      <c r="F786" s="1683"/>
      <c r="G786" s="1683"/>
      <c r="H786" s="1683"/>
      <c r="I786" s="1683"/>
      <c r="J786" s="1684"/>
      <c r="K786" s="1685" t="str">
        <f>IF($K$12="","",$K$12)</f>
        <v/>
      </c>
      <c r="L786" s="1686"/>
      <c r="M786" s="1686"/>
      <c r="N786" s="1687"/>
      <c r="O786" s="851"/>
      <c r="P786" s="1338">
        <f>IF(B786&amp;K786="",0,1)</f>
        <v>0</v>
      </c>
    </row>
    <row r="787" spans="1:16" s="306" customFormat="1" ht="4.5" customHeight="1" thickBot="1">
      <c r="A787" s="321"/>
      <c r="B787" s="322"/>
      <c r="C787" s="322"/>
      <c r="D787" s="322"/>
      <c r="E787" s="312"/>
      <c r="F787" s="312"/>
      <c r="G787" s="312"/>
      <c r="H787" s="504"/>
      <c r="I787" s="312"/>
      <c r="J787" s="314"/>
      <c r="K787" s="312"/>
      <c r="L787" s="522"/>
      <c r="M787" s="312"/>
      <c r="N787" s="314"/>
      <c r="O787" s="849"/>
      <c r="P787" s="1338"/>
    </row>
    <row r="788" spans="1:16" s="328" customFormat="1" ht="20.25" customHeight="1" thickTop="1" thickBot="1">
      <c r="A788" s="370" t="s">
        <v>1746</v>
      </c>
      <c r="B788" s="323"/>
      <c r="C788" s="323"/>
      <c r="D788" s="323"/>
      <c r="E788" s="323"/>
      <c r="F788" s="323"/>
      <c r="G788" s="323"/>
      <c r="H788" s="507"/>
      <c r="I788" s="323"/>
      <c r="J788" s="325"/>
      <c r="K788" s="323"/>
      <c r="L788" s="524"/>
      <c r="M788" s="323"/>
      <c r="N788" s="325"/>
      <c r="O788" s="850"/>
      <c r="P788" s="1338"/>
    </row>
    <row r="789" spans="1:16" s="328" customFormat="1" ht="5.25" customHeight="1">
      <c r="A789" s="98"/>
      <c r="B789" s="381"/>
      <c r="C789" s="382"/>
      <c r="D789" s="382"/>
      <c r="E789" s="382"/>
      <c r="F789" s="382"/>
      <c r="G789" s="382"/>
      <c r="H789" s="508"/>
      <c r="I789" s="382"/>
      <c r="J789" s="384"/>
      <c r="K789" s="382"/>
      <c r="L789" s="525"/>
      <c r="M789" s="382"/>
      <c r="N789" s="386"/>
      <c r="O789" s="852"/>
      <c r="P789" s="1338"/>
    </row>
    <row r="790" spans="1:16" s="328" customFormat="1" ht="25.5" customHeight="1">
      <c r="A790" s="396" t="s">
        <v>291</v>
      </c>
      <c r="B790" s="1666" t="s">
        <v>123</v>
      </c>
      <c r="C790" s="1667"/>
      <c r="D790" s="1668"/>
      <c r="E790" s="1669"/>
      <c r="F790" s="1670" t="s">
        <v>1791</v>
      </c>
      <c r="G790" s="1671"/>
      <c r="H790" s="1671"/>
      <c r="I790" s="1672"/>
      <c r="J790" s="740" t="str">
        <f>IF($J$16="","",$J$16)</f>
        <v/>
      </c>
      <c r="K790" s="420" t="s">
        <v>1755</v>
      </c>
      <c r="L790" s="740" t="str">
        <f>IF($L$16="","",$L$16)</f>
        <v/>
      </c>
      <c r="M790" s="420" t="s">
        <v>1764</v>
      </c>
      <c r="N790" s="397">
        <f>IF(AND(J790="",L790=""),0,IF(J790="",2,1))</f>
        <v>0</v>
      </c>
      <c r="O790" s="812">
        <f>IF(D790&lt;&gt;"",1,0)</f>
        <v>0</v>
      </c>
      <c r="P790" s="1338">
        <f>IF(D790&amp;J790&amp;L790="",0,1)</f>
        <v>0</v>
      </c>
    </row>
    <row r="791" spans="1:16" s="328" customFormat="1" ht="5.25" customHeight="1" thickBot="1">
      <c r="A791" s="98"/>
      <c r="B791" s="387"/>
      <c r="C791" s="388"/>
      <c r="D791" s="388"/>
      <c r="E791" s="388"/>
      <c r="F791" s="388"/>
      <c r="G791" s="388"/>
      <c r="H791" s="509"/>
      <c r="I791" s="388"/>
      <c r="J791" s="390"/>
      <c r="K791" s="388"/>
      <c r="L791" s="526"/>
      <c r="M791" s="388"/>
      <c r="N791" s="392"/>
      <c r="O791" s="852"/>
      <c r="P791" s="1338"/>
    </row>
    <row r="792" spans="1:16" s="328" customFormat="1" ht="27" customHeight="1" thickBot="1">
      <c r="A792" s="308"/>
      <c r="B792" s="1673" t="s">
        <v>1065</v>
      </c>
      <c r="C792" s="1674"/>
      <c r="D792" s="1088" t="s">
        <v>1770</v>
      </c>
      <c r="E792" s="764" t="s">
        <v>1748</v>
      </c>
      <c r="F792" s="764" t="s">
        <v>1752</v>
      </c>
      <c r="G792" s="765" t="s">
        <v>1520</v>
      </c>
      <c r="H792" s="1656" t="s">
        <v>233</v>
      </c>
      <c r="I792" s="1657"/>
      <c r="J792" s="1658"/>
      <c r="K792" s="766" t="s">
        <v>1767</v>
      </c>
      <c r="L792" s="1656" t="s">
        <v>1749</v>
      </c>
      <c r="M792" s="1657"/>
      <c r="N792" s="1658"/>
      <c r="O792" s="853"/>
      <c r="P792" s="1338"/>
    </row>
    <row r="793" spans="1:16" s="328" customFormat="1" ht="29.25" customHeight="1">
      <c r="A793" s="308"/>
      <c r="B793" s="1659" t="s">
        <v>1753</v>
      </c>
      <c r="C793" s="333" t="s">
        <v>598</v>
      </c>
      <c r="D793" s="726"/>
      <c r="E793" s="726"/>
      <c r="F793" s="726"/>
      <c r="G793" s="726"/>
      <c r="H793" s="510" t="s">
        <v>1771</v>
      </c>
      <c r="I793" s="926" t="str">
        <f>IF(D793&amp;E793&amp;F793&amp;G793="","",SUM(D793:G793))</f>
        <v/>
      </c>
      <c r="J793" s="330" t="s">
        <v>599</v>
      </c>
      <c r="K793" s="767">
        <v>1.95</v>
      </c>
      <c r="L793" s="510" t="s">
        <v>1390</v>
      </c>
      <c r="M793" s="926" t="str">
        <f t="shared" ref="M793:M816" si="47">IF(AND(I793&lt;&gt;"",N$16=1),ROUND(I793*K793,4),"")</f>
        <v/>
      </c>
      <c r="N793" s="330" t="s">
        <v>599</v>
      </c>
      <c r="O793" s="853"/>
      <c r="P793" s="1338">
        <f>IF(D793&amp;E793&amp;F793&amp;G793="",0,1)</f>
        <v>0</v>
      </c>
    </row>
    <row r="794" spans="1:16" s="328" customFormat="1" ht="29.25" customHeight="1">
      <c r="A794" s="308"/>
      <c r="B794" s="1660"/>
      <c r="C794" s="331" t="s">
        <v>600</v>
      </c>
      <c r="D794" s="727"/>
      <c r="E794" s="727"/>
      <c r="F794" s="727"/>
      <c r="G794" s="727"/>
      <c r="H794" s="481" t="s">
        <v>406</v>
      </c>
      <c r="I794" s="925" t="str">
        <f t="shared" ref="I794:I816" si="48">IF(D794&amp;E794&amp;F794&amp;G794="","",SUM(D794:G794))</f>
        <v/>
      </c>
      <c r="J794" s="331" t="s">
        <v>599</v>
      </c>
      <c r="K794" s="768">
        <v>1.8</v>
      </c>
      <c r="L794" s="481" t="s">
        <v>407</v>
      </c>
      <c r="M794" s="925" t="str">
        <f t="shared" si="47"/>
        <v/>
      </c>
      <c r="N794" s="331" t="s">
        <v>599</v>
      </c>
      <c r="O794" s="853"/>
      <c r="P794" s="1338">
        <f t="shared" ref="P794:P816" si="49">IF(D794&amp;E794&amp;F794&amp;G794="",0,1)</f>
        <v>0</v>
      </c>
    </row>
    <row r="795" spans="1:16" s="328" customFormat="1" ht="29.25" customHeight="1">
      <c r="A795" s="308"/>
      <c r="B795" s="1660"/>
      <c r="C795" s="331" t="s">
        <v>601</v>
      </c>
      <c r="D795" s="727"/>
      <c r="E795" s="727"/>
      <c r="F795" s="727"/>
      <c r="G795" s="727"/>
      <c r="H795" s="481" t="s">
        <v>408</v>
      </c>
      <c r="I795" s="925" t="str">
        <f t="shared" si="48"/>
        <v/>
      </c>
      <c r="J795" s="331" t="s">
        <v>599</v>
      </c>
      <c r="K795" s="768">
        <v>1.65</v>
      </c>
      <c r="L795" s="481" t="s">
        <v>409</v>
      </c>
      <c r="M795" s="925" t="str">
        <f t="shared" si="47"/>
        <v/>
      </c>
      <c r="N795" s="331" t="s">
        <v>599</v>
      </c>
      <c r="O795" s="853"/>
      <c r="P795" s="1338">
        <f t="shared" si="49"/>
        <v>0</v>
      </c>
    </row>
    <row r="796" spans="1:16" s="328" customFormat="1" ht="29.25" customHeight="1">
      <c r="A796" s="308"/>
      <c r="B796" s="1660"/>
      <c r="C796" s="331" t="s">
        <v>602</v>
      </c>
      <c r="D796" s="727"/>
      <c r="E796" s="727"/>
      <c r="F796" s="727"/>
      <c r="G796" s="727"/>
      <c r="H796" s="481" t="s">
        <v>410</v>
      </c>
      <c r="I796" s="925" t="str">
        <f t="shared" si="48"/>
        <v/>
      </c>
      <c r="J796" s="331" t="s">
        <v>599</v>
      </c>
      <c r="K796" s="768">
        <v>1.35</v>
      </c>
      <c r="L796" s="481" t="s">
        <v>411</v>
      </c>
      <c r="M796" s="925" t="str">
        <f t="shared" si="47"/>
        <v/>
      </c>
      <c r="N796" s="331" t="s">
        <v>599</v>
      </c>
      <c r="O796" s="853"/>
      <c r="P796" s="1338">
        <f t="shared" si="49"/>
        <v>0</v>
      </c>
    </row>
    <row r="797" spans="1:16" s="328" customFormat="1" ht="29.25" customHeight="1">
      <c r="A797" s="308"/>
      <c r="B797" s="1660"/>
      <c r="C797" s="331" t="s">
        <v>603</v>
      </c>
      <c r="D797" s="727"/>
      <c r="E797" s="727"/>
      <c r="F797" s="727"/>
      <c r="G797" s="727"/>
      <c r="H797" s="481" t="s">
        <v>412</v>
      </c>
      <c r="I797" s="925" t="str">
        <f t="shared" si="48"/>
        <v/>
      </c>
      <c r="J797" s="331" t="s">
        <v>599</v>
      </c>
      <c r="K797" s="768">
        <v>1.1000000000000001</v>
      </c>
      <c r="L797" s="481" t="s">
        <v>413</v>
      </c>
      <c r="M797" s="925" t="str">
        <f t="shared" si="47"/>
        <v/>
      </c>
      <c r="N797" s="331" t="s">
        <v>599</v>
      </c>
      <c r="O797" s="853"/>
      <c r="P797" s="1338">
        <f t="shared" si="49"/>
        <v>0</v>
      </c>
    </row>
    <row r="798" spans="1:16" s="328" customFormat="1" ht="29.25" customHeight="1">
      <c r="A798" s="308"/>
      <c r="B798" s="1660"/>
      <c r="C798" s="331" t="s">
        <v>604</v>
      </c>
      <c r="D798" s="727"/>
      <c r="E798" s="727"/>
      <c r="F798" s="727"/>
      <c r="G798" s="727"/>
      <c r="H798" s="481" t="s">
        <v>414</v>
      </c>
      <c r="I798" s="925" t="str">
        <f t="shared" si="48"/>
        <v/>
      </c>
      <c r="J798" s="331" t="s">
        <v>599</v>
      </c>
      <c r="K798" s="768">
        <v>0.8</v>
      </c>
      <c r="L798" s="481" t="s">
        <v>415</v>
      </c>
      <c r="M798" s="925" t="str">
        <f t="shared" si="47"/>
        <v/>
      </c>
      <c r="N798" s="331" t="s">
        <v>599</v>
      </c>
      <c r="O798" s="853"/>
      <c r="P798" s="1338">
        <f t="shared" si="49"/>
        <v>0</v>
      </c>
    </row>
    <row r="799" spans="1:16" s="328" customFormat="1" ht="29.25" customHeight="1">
      <c r="A799" s="308"/>
      <c r="B799" s="1660"/>
      <c r="C799" s="331" t="s">
        <v>605</v>
      </c>
      <c r="D799" s="727"/>
      <c r="E799" s="727"/>
      <c r="F799" s="727"/>
      <c r="G799" s="727"/>
      <c r="H799" s="481" t="s">
        <v>416</v>
      </c>
      <c r="I799" s="925" t="str">
        <f t="shared" si="48"/>
        <v/>
      </c>
      <c r="J799" s="331" t="s">
        <v>599</v>
      </c>
      <c r="K799" s="768">
        <v>0.35</v>
      </c>
      <c r="L799" s="481" t="s">
        <v>417</v>
      </c>
      <c r="M799" s="925" t="str">
        <f t="shared" si="47"/>
        <v/>
      </c>
      <c r="N799" s="331" t="s">
        <v>599</v>
      </c>
      <c r="O799" s="853"/>
      <c r="P799" s="1338">
        <f t="shared" si="49"/>
        <v>0</v>
      </c>
    </row>
    <row r="800" spans="1:16" s="328" customFormat="1" ht="29.25" customHeight="1" thickBot="1">
      <c r="A800" s="308"/>
      <c r="B800" s="1661"/>
      <c r="C800" s="332" t="s">
        <v>606</v>
      </c>
      <c r="D800" s="728"/>
      <c r="E800" s="728"/>
      <c r="F800" s="728"/>
      <c r="G800" s="728"/>
      <c r="H800" s="482" t="s">
        <v>418</v>
      </c>
      <c r="I800" s="924" t="str">
        <f t="shared" si="48"/>
        <v/>
      </c>
      <c r="J800" s="332" t="s">
        <v>599</v>
      </c>
      <c r="K800" s="769">
        <v>0.2</v>
      </c>
      <c r="L800" s="482" t="s">
        <v>419</v>
      </c>
      <c r="M800" s="924" t="str">
        <f t="shared" si="47"/>
        <v/>
      </c>
      <c r="N800" s="332" t="s">
        <v>599</v>
      </c>
      <c r="O800" s="853"/>
      <c r="P800" s="1338">
        <f t="shared" si="49"/>
        <v>0</v>
      </c>
    </row>
    <row r="801" spans="1:16" s="328" customFormat="1" ht="29.25" customHeight="1">
      <c r="A801" s="308"/>
      <c r="B801" s="1659" t="s">
        <v>1754</v>
      </c>
      <c r="C801" s="367" t="s">
        <v>598</v>
      </c>
      <c r="D801" s="726"/>
      <c r="E801" s="726"/>
      <c r="F801" s="726"/>
      <c r="G801" s="726"/>
      <c r="H801" s="480" t="s">
        <v>420</v>
      </c>
      <c r="I801" s="926" t="str">
        <f t="shared" si="48"/>
        <v/>
      </c>
      <c r="J801" s="333" t="s">
        <v>599</v>
      </c>
      <c r="K801" s="767">
        <v>1.75</v>
      </c>
      <c r="L801" s="480" t="s">
        <v>421</v>
      </c>
      <c r="M801" s="926" t="str">
        <f t="shared" si="47"/>
        <v/>
      </c>
      <c r="N801" s="333" t="s">
        <v>599</v>
      </c>
      <c r="O801" s="853"/>
      <c r="P801" s="1338">
        <f t="shared" si="49"/>
        <v>0</v>
      </c>
    </row>
    <row r="802" spans="1:16" s="328" customFormat="1" ht="29.25" customHeight="1">
      <c r="A802" s="308"/>
      <c r="B802" s="1660"/>
      <c r="C802" s="368" t="s">
        <v>600</v>
      </c>
      <c r="D802" s="727"/>
      <c r="E802" s="727"/>
      <c r="F802" s="727"/>
      <c r="G802" s="727"/>
      <c r="H802" s="481" t="s">
        <v>422</v>
      </c>
      <c r="I802" s="925" t="str">
        <f t="shared" si="48"/>
        <v/>
      </c>
      <c r="J802" s="331" t="s">
        <v>599</v>
      </c>
      <c r="K802" s="768">
        <v>1.45</v>
      </c>
      <c r="L802" s="481" t="s">
        <v>423</v>
      </c>
      <c r="M802" s="925" t="str">
        <f t="shared" si="47"/>
        <v/>
      </c>
      <c r="N802" s="331" t="s">
        <v>599</v>
      </c>
      <c r="O802" s="853"/>
      <c r="P802" s="1338">
        <f t="shared" si="49"/>
        <v>0</v>
      </c>
    </row>
    <row r="803" spans="1:16" s="328" customFormat="1" ht="29.25" customHeight="1">
      <c r="A803" s="308"/>
      <c r="B803" s="1660"/>
      <c r="C803" s="368" t="s">
        <v>620</v>
      </c>
      <c r="D803" s="727"/>
      <c r="E803" s="727"/>
      <c r="F803" s="727"/>
      <c r="G803" s="727"/>
      <c r="H803" s="481" t="s">
        <v>424</v>
      </c>
      <c r="I803" s="925" t="str">
        <f t="shared" si="48"/>
        <v/>
      </c>
      <c r="J803" s="331" t="s">
        <v>599</v>
      </c>
      <c r="K803" s="768">
        <v>1.25</v>
      </c>
      <c r="L803" s="481" t="s">
        <v>425</v>
      </c>
      <c r="M803" s="925" t="str">
        <f t="shared" si="47"/>
        <v/>
      </c>
      <c r="N803" s="331" t="s">
        <v>599</v>
      </c>
      <c r="O803" s="853"/>
      <c r="P803" s="1338">
        <f t="shared" si="49"/>
        <v>0</v>
      </c>
    </row>
    <row r="804" spans="1:16" s="328" customFormat="1" ht="29.25" customHeight="1">
      <c r="A804" s="308"/>
      <c r="B804" s="1660"/>
      <c r="C804" s="368" t="s">
        <v>621</v>
      </c>
      <c r="D804" s="727"/>
      <c r="E804" s="727"/>
      <c r="F804" s="727"/>
      <c r="G804" s="727"/>
      <c r="H804" s="481" t="s">
        <v>426</v>
      </c>
      <c r="I804" s="925" t="str">
        <f t="shared" si="48"/>
        <v/>
      </c>
      <c r="J804" s="331" t="s">
        <v>599</v>
      </c>
      <c r="K804" s="768">
        <v>0.75</v>
      </c>
      <c r="L804" s="481" t="s">
        <v>427</v>
      </c>
      <c r="M804" s="925" t="str">
        <f t="shared" si="47"/>
        <v/>
      </c>
      <c r="N804" s="331" t="s">
        <v>599</v>
      </c>
      <c r="O804" s="853"/>
      <c r="P804" s="1338">
        <f t="shared" si="49"/>
        <v>0</v>
      </c>
    </row>
    <row r="805" spans="1:16" s="328" customFormat="1" ht="29.25" customHeight="1">
      <c r="A805" s="308"/>
      <c r="B805" s="1660"/>
      <c r="C805" s="368" t="s">
        <v>605</v>
      </c>
      <c r="D805" s="727"/>
      <c r="E805" s="727"/>
      <c r="F805" s="727"/>
      <c r="G805" s="727"/>
      <c r="H805" s="481" t="s">
        <v>428</v>
      </c>
      <c r="I805" s="925" t="str">
        <f t="shared" si="48"/>
        <v/>
      </c>
      <c r="J805" s="331" t="s">
        <v>599</v>
      </c>
      <c r="K805" s="768">
        <v>0.2</v>
      </c>
      <c r="L805" s="481" t="s">
        <v>429</v>
      </c>
      <c r="M805" s="925" t="str">
        <f t="shared" si="47"/>
        <v/>
      </c>
      <c r="N805" s="331" t="s">
        <v>599</v>
      </c>
      <c r="O805" s="853"/>
      <c r="P805" s="1338">
        <f t="shared" si="49"/>
        <v>0</v>
      </c>
    </row>
    <row r="806" spans="1:16" s="328" customFormat="1" ht="29.25" customHeight="1" thickBot="1">
      <c r="A806" s="308"/>
      <c r="B806" s="1660"/>
      <c r="C806" s="539" t="s">
        <v>606</v>
      </c>
      <c r="D806" s="729"/>
      <c r="E806" s="729"/>
      <c r="F806" s="729"/>
      <c r="G806" s="729"/>
      <c r="H806" s="540" t="s">
        <v>430</v>
      </c>
      <c r="I806" s="541" t="str">
        <f t="shared" si="48"/>
        <v/>
      </c>
      <c r="J806" s="542" t="s">
        <v>599</v>
      </c>
      <c r="K806" s="770">
        <v>0.15</v>
      </c>
      <c r="L806" s="540" t="s">
        <v>431</v>
      </c>
      <c r="M806" s="541" t="str">
        <f t="shared" si="47"/>
        <v/>
      </c>
      <c r="N806" s="542" t="s">
        <v>599</v>
      </c>
      <c r="O806" s="853"/>
      <c r="P806" s="1338">
        <f t="shared" si="49"/>
        <v>0</v>
      </c>
    </row>
    <row r="807" spans="1:16" s="328" customFormat="1" ht="29.25" customHeight="1">
      <c r="A807" s="308"/>
      <c r="B807" s="1662" t="s">
        <v>1759</v>
      </c>
      <c r="C807" s="760" t="s">
        <v>1800</v>
      </c>
      <c r="D807" s="726"/>
      <c r="E807" s="726"/>
      <c r="F807" s="726"/>
      <c r="G807" s="726"/>
      <c r="H807" s="480" t="s">
        <v>432</v>
      </c>
      <c r="I807" s="926" t="str">
        <f t="shared" si="48"/>
        <v/>
      </c>
      <c r="J807" s="333" t="s">
        <v>599</v>
      </c>
      <c r="K807" s="767">
        <v>1</v>
      </c>
      <c r="L807" s="480" t="s">
        <v>433</v>
      </c>
      <c r="M807" s="926" t="str">
        <f t="shared" si="47"/>
        <v/>
      </c>
      <c r="N807" s="333" t="s">
        <v>599</v>
      </c>
      <c r="O807" s="853"/>
      <c r="P807" s="1338">
        <f t="shared" si="49"/>
        <v>0</v>
      </c>
    </row>
    <row r="808" spans="1:16" s="328" customFormat="1" ht="29.25" customHeight="1" thickBot="1">
      <c r="A808" s="308"/>
      <c r="B808" s="1663"/>
      <c r="C808" s="870" t="s">
        <v>579</v>
      </c>
      <c r="D808" s="730"/>
      <c r="E808" s="730"/>
      <c r="F808" s="730"/>
      <c r="G808" s="730"/>
      <c r="H808" s="543" t="s">
        <v>434</v>
      </c>
      <c r="I808" s="538" t="str">
        <f t="shared" si="48"/>
        <v/>
      </c>
      <c r="J808" s="544" t="s">
        <v>599</v>
      </c>
      <c r="K808" s="771">
        <v>1</v>
      </c>
      <c r="L808" s="543" t="s">
        <v>435</v>
      </c>
      <c r="M808" s="538" t="str">
        <f t="shared" si="47"/>
        <v/>
      </c>
      <c r="N808" s="544" t="s">
        <v>599</v>
      </c>
      <c r="O808" s="853"/>
      <c r="P808" s="1338">
        <f t="shared" si="49"/>
        <v>0</v>
      </c>
    </row>
    <row r="809" spans="1:16" s="328" customFormat="1" ht="29.25" customHeight="1">
      <c r="A809" s="308"/>
      <c r="B809" s="1664" t="s">
        <v>1758</v>
      </c>
      <c r="C809" s="760" t="s">
        <v>1800</v>
      </c>
      <c r="D809" s="726"/>
      <c r="E809" s="726"/>
      <c r="F809" s="726"/>
      <c r="G809" s="726"/>
      <c r="H809" s="480" t="s">
        <v>436</v>
      </c>
      <c r="I809" s="926" t="str">
        <f t="shared" si="48"/>
        <v/>
      </c>
      <c r="J809" s="333" t="s">
        <v>599</v>
      </c>
      <c r="K809" s="767">
        <v>0.2</v>
      </c>
      <c r="L809" s="480" t="s">
        <v>437</v>
      </c>
      <c r="M809" s="926" t="str">
        <f t="shared" si="47"/>
        <v/>
      </c>
      <c r="N809" s="333" t="s">
        <v>599</v>
      </c>
      <c r="O809" s="853"/>
      <c r="P809" s="1338">
        <f t="shared" si="49"/>
        <v>0</v>
      </c>
    </row>
    <row r="810" spans="1:16" s="328" customFormat="1" ht="29.25" customHeight="1" thickBot="1">
      <c r="A810" s="308"/>
      <c r="B810" s="1665"/>
      <c r="C810" s="870" t="s">
        <v>579</v>
      </c>
      <c r="D810" s="730"/>
      <c r="E810" s="730"/>
      <c r="F810" s="730"/>
      <c r="G810" s="730"/>
      <c r="H810" s="543" t="s">
        <v>438</v>
      </c>
      <c r="I810" s="538" t="str">
        <f t="shared" si="48"/>
        <v/>
      </c>
      <c r="J810" s="544" t="s">
        <v>599</v>
      </c>
      <c r="K810" s="771">
        <v>0.2</v>
      </c>
      <c r="L810" s="543" t="s">
        <v>439</v>
      </c>
      <c r="M810" s="538" t="str">
        <f t="shared" si="47"/>
        <v/>
      </c>
      <c r="N810" s="544" t="s">
        <v>599</v>
      </c>
      <c r="O810" s="853"/>
      <c r="P810" s="1338">
        <f t="shared" si="49"/>
        <v>0</v>
      </c>
    </row>
    <row r="811" spans="1:16" s="328" customFormat="1" ht="29.25" customHeight="1">
      <c r="A811" s="308"/>
      <c r="B811" s="1649" t="s">
        <v>1756</v>
      </c>
      <c r="C811" s="760" t="s">
        <v>1800</v>
      </c>
      <c r="D811" s="726"/>
      <c r="E811" s="726"/>
      <c r="F811" s="726"/>
      <c r="G811" s="726"/>
      <c r="H811" s="480" t="s">
        <v>440</v>
      </c>
      <c r="I811" s="926" t="str">
        <f t="shared" si="48"/>
        <v/>
      </c>
      <c r="J811" s="333" t="s">
        <v>599</v>
      </c>
      <c r="K811" s="767">
        <v>1</v>
      </c>
      <c r="L811" s="480" t="s">
        <v>441</v>
      </c>
      <c r="M811" s="926" t="str">
        <f t="shared" si="47"/>
        <v/>
      </c>
      <c r="N811" s="333" t="s">
        <v>599</v>
      </c>
      <c r="O811" s="853"/>
      <c r="P811" s="1338">
        <f t="shared" si="49"/>
        <v>0</v>
      </c>
    </row>
    <row r="812" spans="1:16" s="328" customFormat="1" ht="29.25" customHeight="1" thickBot="1">
      <c r="A812" s="308"/>
      <c r="B812" s="1650"/>
      <c r="C812" s="870" t="s">
        <v>579</v>
      </c>
      <c r="D812" s="730"/>
      <c r="E812" s="730"/>
      <c r="F812" s="730"/>
      <c r="G812" s="730"/>
      <c r="H812" s="543" t="s">
        <v>442</v>
      </c>
      <c r="I812" s="538" t="str">
        <f t="shared" si="48"/>
        <v/>
      </c>
      <c r="J812" s="544" t="s">
        <v>599</v>
      </c>
      <c r="K812" s="771">
        <v>1</v>
      </c>
      <c r="L812" s="543" t="s">
        <v>443</v>
      </c>
      <c r="M812" s="538" t="str">
        <f t="shared" si="47"/>
        <v/>
      </c>
      <c r="N812" s="544" t="s">
        <v>599</v>
      </c>
      <c r="O812" s="853"/>
      <c r="P812" s="1338">
        <f t="shared" si="49"/>
        <v>0</v>
      </c>
    </row>
    <row r="813" spans="1:16" s="328" customFormat="1" ht="29.25" customHeight="1">
      <c r="A813" s="308"/>
      <c r="B813" s="1649" t="s">
        <v>1757</v>
      </c>
      <c r="C813" s="760" t="s">
        <v>1800</v>
      </c>
      <c r="D813" s="731"/>
      <c r="E813" s="731"/>
      <c r="F813" s="731"/>
      <c r="G813" s="731"/>
      <c r="H813" s="510" t="s">
        <v>444</v>
      </c>
      <c r="I813" s="926" t="str">
        <f t="shared" si="48"/>
        <v/>
      </c>
      <c r="J813" s="330" t="s">
        <v>599</v>
      </c>
      <c r="K813" s="772">
        <v>0.2</v>
      </c>
      <c r="L813" s="510" t="s">
        <v>445</v>
      </c>
      <c r="M813" s="926" t="str">
        <f t="shared" si="47"/>
        <v/>
      </c>
      <c r="N813" s="333" t="s">
        <v>599</v>
      </c>
      <c r="O813" s="853"/>
      <c r="P813" s="1338">
        <f t="shared" si="49"/>
        <v>0</v>
      </c>
    </row>
    <row r="814" spans="1:16" s="328" customFormat="1" ht="29.25" customHeight="1" thickBot="1">
      <c r="A814" s="308"/>
      <c r="B814" s="1650"/>
      <c r="C814" s="870" t="s">
        <v>579</v>
      </c>
      <c r="D814" s="728"/>
      <c r="E814" s="728"/>
      <c r="F814" s="728"/>
      <c r="G814" s="728"/>
      <c r="H814" s="482" t="s">
        <v>446</v>
      </c>
      <c r="I814" s="538" t="str">
        <f t="shared" si="48"/>
        <v/>
      </c>
      <c r="J814" s="332" t="s">
        <v>599</v>
      </c>
      <c r="K814" s="769">
        <v>0.2</v>
      </c>
      <c r="L814" s="482" t="s">
        <v>447</v>
      </c>
      <c r="M814" s="538" t="str">
        <f t="shared" si="47"/>
        <v/>
      </c>
      <c r="N814" s="544" t="s">
        <v>599</v>
      </c>
      <c r="O814" s="853"/>
      <c r="P814" s="1338">
        <f t="shared" si="49"/>
        <v>0</v>
      </c>
    </row>
    <row r="815" spans="1:16" s="328" customFormat="1" ht="29.25" customHeight="1" thickBot="1">
      <c r="A815" s="308"/>
      <c r="B815" s="1651" t="s">
        <v>1760</v>
      </c>
      <c r="C815" s="1652"/>
      <c r="D815" s="732"/>
      <c r="E815" s="732"/>
      <c r="F815" s="732"/>
      <c r="G815" s="732"/>
      <c r="H815" s="567" t="s">
        <v>448</v>
      </c>
      <c r="I815" s="568" t="str">
        <f t="shared" si="48"/>
        <v/>
      </c>
      <c r="J815" s="569" t="s">
        <v>599</v>
      </c>
      <c r="K815" s="773">
        <v>0.2</v>
      </c>
      <c r="L815" s="567" t="s">
        <v>449</v>
      </c>
      <c r="M815" s="568" t="str">
        <f t="shared" si="47"/>
        <v/>
      </c>
      <c r="N815" s="569" t="s">
        <v>599</v>
      </c>
      <c r="O815" s="853"/>
      <c r="P815" s="1338">
        <f t="shared" si="49"/>
        <v>0</v>
      </c>
    </row>
    <row r="816" spans="1:16" s="328" customFormat="1" ht="29.25" customHeight="1" thickBot="1">
      <c r="A816" s="308"/>
      <c r="B816" s="1461" t="s">
        <v>1665</v>
      </c>
      <c r="C816" s="1653"/>
      <c r="D816" s="733"/>
      <c r="E816" s="733"/>
      <c r="F816" s="733"/>
      <c r="G816" s="733"/>
      <c r="H816" s="483" t="s">
        <v>450</v>
      </c>
      <c r="I816" s="928" t="str">
        <f t="shared" si="48"/>
        <v/>
      </c>
      <c r="J816" s="922" t="s">
        <v>599</v>
      </c>
      <c r="K816" s="774">
        <v>1</v>
      </c>
      <c r="L816" s="483" t="s">
        <v>1572</v>
      </c>
      <c r="M816" s="928" t="str">
        <f t="shared" si="47"/>
        <v/>
      </c>
      <c r="N816" s="922" t="s">
        <v>599</v>
      </c>
      <c r="O816" s="853"/>
      <c r="P816" s="1338">
        <f t="shared" si="49"/>
        <v>0</v>
      </c>
    </row>
    <row r="817" spans="1:16" s="337" customFormat="1" ht="29.25" customHeight="1" thickBot="1">
      <c r="A817" s="334"/>
      <c r="B817" s="1654" t="s">
        <v>233</v>
      </c>
      <c r="C817" s="1655"/>
      <c r="D817" s="227" t="str">
        <f>IF($D790="","",SUM(D793:D816))</f>
        <v/>
      </c>
      <c r="E817" s="227" t="str">
        <f t="shared" ref="E817:G817" si="50">IF($D790="","",SUM(E793:E816))</f>
        <v/>
      </c>
      <c r="F817" s="227" t="str">
        <f t="shared" si="50"/>
        <v/>
      </c>
      <c r="G817" s="227" t="str">
        <f t="shared" si="50"/>
        <v/>
      </c>
      <c r="H817" s="483" t="s">
        <v>1567</v>
      </c>
      <c r="I817" s="927" t="str">
        <f>IF($D790="","",SUM(I793:I816))</f>
        <v/>
      </c>
      <c r="J817" s="923" t="s">
        <v>599</v>
      </c>
      <c r="K817" s="335"/>
      <c r="L817" s="483" t="s">
        <v>1568</v>
      </c>
      <c r="M817" s="927" t="str">
        <f>IF($D790="","",SUM(M793:M816))</f>
        <v/>
      </c>
      <c r="N817" s="923" t="s">
        <v>599</v>
      </c>
      <c r="O817" s="854"/>
      <c r="P817" s="1339"/>
    </row>
    <row r="818" spans="1:16" s="341" customFormat="1" ht="4.5" customHeight="1" thickBot="1">
      <c r="A818" s="338"/>
      <c r="B818" s="339"/>
      <c r="C818" s="339"/>
      <c r="D818" s="339"/>
      <c r="E818" s="339"/>
      <c r="F818" s="339"/>
      <c r="G818" s="339"/>
      <c r="H818" s="511"/>
      <c r="I818" s="339"/>
      <c r="J818" s="339"/>
      <c r="K818" s="339"/>
      <c r="L818" s="527"/>
      <c r="M818" s="339"/>
      <c r="N818" s="339"/>
      <c r="O818" s="855"/>
      <c r="P818" s="422"/>
    </row>
    <row r="819" spans="1:16" s="152" customFormat="1" ht="20.25" customHeight="1" thickTop="1" thickBot="1">
      <c r="A819" s="370" t="s">
        <v>1751</v>
      </c>
      <c r="B819" s="342"/>
      <c r="C819" s="342"/>
      <c r="D819" s="342"/>
      <c r="E819" s="342"/>
      <c r="F819" s="342"/>
      <c r="G819" s="342"/>
      <c r="H819" s="1621" t="str">
        <f>IF(AND(SUM(D793:G816)&gt;0,D790=""),"W części GR.2 wpisz nazwę miejscowości.","")</f>
        <v/>
      </c>
      <c r="I819" s="1621"/>
      <c r="J819" s="1621"/>
      <c r="K819" s="1621"/>
      <c r="L819" s="1621"/>
      <c r="M819" s="1621"/>
      <c r="N819" s="1621"/>
      <c r="O819" s="856"/>
      <c r="P819" s="1340"/>
    </row>
    <row r="820" spans="1:16" s="348" customFormat="1" ht="30" customHeight="1">
      <c r="A820" s="346"/>
      <c r="B820" s="408" t="s">
        <v>1768</v>
      </c>
      <c r="C820" s="347"/>
      <c r="D820" s="347"/>
      <c r="E820" s="347"/>
      <c r="F820" s="347"/>
      <c r="G820" s="347"/>
      <c r="H820" s="512"/>
      <c r="I820" s="398" t="s">
        <v>1801</v>
      </c>
      <c r="J820" s="485" t="s">
        <v>1709</v>
      </c>
      <c r="K820" s="1642" t="str">
        <f>IF(D790="","",IF(N790=1,M817,IF(N790=2,I817,"")))</f>
        <v/>
      </c>
      <c r="L820" s="1642"/>
      <c r="M820" s="1642"/>
      <c r="N820" s="423" t="s">
        <v>599</v>
      </c>
      <c r="O820" s="857"/>
      <c r="P820" s="1341"/>
    </row>
    <row r="821" spans="1:16" s="348" customFormat="1" ht="30" customHeight="1">
      <c r="A821" s="346"/>
      <c r="B821" s="409" t="s">
        <v>1798</v>
      </c>
      <c r="C821" s="349"/>
      <c r="D821" s="349"/>
      <c r="E821" s="1643" t="s">
        <v>2155</v>
      </c>
      <c r="F821" s="1644"/>
      <c r="G821" s="1644"/>
      <c r="H821" s="1644"/>
      <c r="I821" s="1645"/>
      <c r="J821" s="486" t="s">
        <v>1569</v>
      </c>
      <c r="K821" s="1646" t="str">
        <f>IF(D790="","",IF(N790=1,SUM(M799:M800,M805:M806,M807,M809,M811,M813),SUM(I799:I800,I805:I806,I807,I809,I811,I813)))</f>
        <v/>
      </c>
      <c r="L821" s="1646"/>
      <c r="M821" s="1646"/>
      <c r="N821" s="424" t="s">
        <v>599</v>
      </c>
      <c r="O821" s="857"/>
      <c r="P821" s="1341"/>
    </row>
    <row r="822" spans="1:16" s="348" customFormat="1" ht="30" customHeight="1" thickBot="1">
      <c r="A822" s="346"/>
      <c r="B822" s="410" t="s">
        <v>1772</v>
      </c>
      <c r="C822" s="351"/>
      <c r="D822" s="351"/>
      <c r="E822" s="351"/>
      <c r="F822" s="351"/>
      <c r="G822" s="351"/>
      <c r="H822" s="513"/>
      <c r="I822" s="400" t="s">
        <v>1802</v>
      </c>
      <c r="J822" s="533" t="s">
        <v>1570</v>
      </c>
      <c r="K822" s="1647" t="str">
        <f>IF(D790="","",IF(N790=1,SUM(M815),SUM(I815)))</f>
        <v/>
      </c>
      <c r="L822" s="1647"/>
      <c r="M822" s="1647"/>
      <c r="N822" s="425" t="s">
        <v>599</v>
      </c>
      <c r="O822" s="857"/>
      <c r="P822" s="1341"/>
    </row>
    <row r="823" spans="1:16" s="348" customFormat="1" ht="30" customHeight="1" thickBot="1">
      <c r="A823" s="346"/>
      <c r="B823" s="411" t="s">
        <v>1773</v>
      </c>
      <c r="C823" s="380"/>
      <c r="D823" s="380"/>
      <c r="E823" s="380"/>
      <c r="F823" s="380"/>
      <c r="G823" s="380"/>
      <c r="H823" s="514"/>
      <c r="I823" s="401" t="s">
        <v>1804</v>
      </c>
      <c r="J823" s="534" t="s">
        <v>1571</v>
      </c>
      <c r="K823" s="1648" t="str">
        <f>IF(D790="","",SUM(K820,-K821,-K822))</f>
        <v/>
      </c>
      <c r="L823" s="1648"/>
      <c r="M823" s="1648"/>
      <c r="N823" s="426" t="s">
        <v>599</v>
      </c>
      <c r="O823" s="857"/>
      <c r="P823" s="1341"/>
    </row>
    <row r="824" spans="1:16" s="348" customFormat="1" ht="30" customHeight="1" thickBot="1">
      <c r="A824" s="346"/>
      <c r="B824" s="417" t="s">
        <v>1262</v>
      </c>
      <c r="C824" s="418"/>
      <c r="D824" s="418"/>
      <c r="E824" s="418"/>
      <c r="F824" s="418"/>
      <c r="G824" s="418"/>
      <c r="H824" s="515"/>
      <c r="I824" s="402"/>
      <c r="J824" s="487" t="s">
        <v>1710</v>
      </c>
      <c r="K824" s="1633">
        <f>Info!$J$2*2.5*GR!$N$16</f>
        <v>0</v>
      </c>
      <c r="L824" s="1634"/>
      <c r="M824" s="1634"/>
      <c r="N824" s="427" t="s">
        <v>1144</v>
      </c>
      <c r="O824" s="857"/>
      <c r="P824" s="1341"/>
    </row>
    <row r="825" spans="1:16" s="348" customFormat="1" ht="30" customHeight="1" thickBot="1">
      <c r="A825" s="346"/>
      <c r="B825" s="417" t="s">
        <v>1873</v>
      </c>
      <c r="C825" s="418"/>
      <c r="D825" s="418"/>
      <c r="E825" s="418"/>
      <c r="F825" s="418"/>
      <c r="G825" s="418"/>
      <c r="H825" s="515"/>
      <c r="I825" s="402" t="s">
        <v>1805</v>
      </c>
      <c r="J825" s="487" t="s">
        <v>1711</v>
      </c>
      <c r="K825" s="1635" t="str">
        <f>IF(D790="","",ROUND(K823*K824,2))</f>
        <v/>
      </c>
      <c r="L825" s="1635"/>
      <c r="M825" s="1635"/>
      <c r="N825" s="427" t="s">
        <v>1144</v>
      </c>
      <c r="O825" s="857"/>
      <c r="P825" s="1341"/>
    </row>
    <row r="826" spans="1:16" s="348" customFormat="1" ht="30" customHeight="1" thickBot="1">
      <c r="A826" s="346"/>
      <c r="B826" s="413" t="s">
        <v>2264</v>
      </c>
      <c r="C826" s="414"/>
      <c r="D826" s="414"/>
      <c r="E826" s="414"/>
      <c r="F826" s="414"/>
      <c r="G826" s="414"/>
      <c r="H826" s="516"/>
      <c r="I826" s="416"/>
      <c r="J826" s="488" t="s">
        <v>1712</v>
      </c>
      <c r="K826" s="1636"/>
      <c r="L826" s="1637"/>
      <c r="M826" s="1637"/>
      <c r="N826" s="428" t="s">
        <v>1144</v>
      </c>
      <c r="O826" s="857"/>
      <c r="P826" s="1338">
        <f>IF(K826="",0,1)</f>
        <v>0</v>
      </c>
    </row>
    <row r="827" spans="1:16" s="348" customFormat="1" ht="30" customHeight="1" thickBot="1">
      <c r="A827" s="346"/>
      <c r="B827" s="412" t="s">
        <v>1769</v>
      </c>
      <c r="C827" s="393"/>
      <c r="D827" s="393"/>
      <c r="E827" s="393"/>
      <c r="F827" s="393"/>
      <c r="G827" s="393"/>
      <c r="H827" s="517"/>
      <c r="I827" s="402" t="s">
        <v>1874</v>
      </c>
      <c r="J827" s="487" t="s">
        <v>1803</v>
      </c>
      <c r="K827" s="1638" t="str">
        <f>IF(D790="","",IF(SUM(K825,-K826)&lt;0,"BŁĄD !!!",ROUND(K825-K826,2)))</f>
        <v/>
      </c>
      <c r="L827" s="1638"/>
      <c r="M827" s="1638"/>
      <c r="N827" s="429" t="s">
        <v>1144</v>
      </c>
      <c r="O827" s="857"/>
      <c r="P827" s="1341"/>
    </row>
    <row r="828" spans="1:16" s="348" customFormat="1" ht="4.5" customHeight="1" thickBot="1">
      <c r="A828" s="403"/>
      <c r="B828" s="404"/>
      <c r="C828" s="404"/>
      <c r="D828" s="404"/>
      <c r="E828" s="404"/>
      <c r="F828" s="404"/>
      <c r="G828" s="404"/>
      <c r="H828" s="518"/>
      <c r="I828" s="404"/>
      <c r="J828" s="404"/>
      <c r="K828" s="404"/>
      <c r="L828" s="528"/>
      <c r="M828" s="404"/>
      <c r="N828" s="404"/>
      <c r="O828" s="858"/>
      <c r="P828" s="1341"/>
    </row>
    <row r="829" spans="1:16" s="357" customFormat="1" ht="20.25" customHeight="1" thickTop="1" thickBot="1">
      <c r="A829" s="371" t="s">
        <v>1747</v>
      </c>
      <c r="B829" s="352"/>
      <c r="C829" s="352"/>
      <c r="D829" s="352"/>
      <c r="E829" s="352"/>
      <c r="F829" s="352"/>
      <c r="G829" s="352"/>
      <c r="H829" s="519"/>
      <c r="I829" s="352"/>
      <c r="J829" s="354"/>
      <c r="K829" s="352"/>
      <c r="L829" s="529"/>
      <c r="M829" s="352"/>
      <c r="N829" s="354"/>
      <c r="O829" s="859"/>
      <c r="P829" s="1340"/>
    </row>
    <row r="830" spans="1:16" s="363" customFormat="1" ht="23.25" customHeight="1">
      <c r="A830" s="358"/>
      <c r="B830" s="756" t="s">
        <v>1806</v>
      </c>
      <c r="C830" s="359"/>
      <c r="D830" s="359"/>
      <c r="E830" s="359"/>
      <c r="F830" s="749"/>
      <c r="G830" s="749"/>
      <c r="H830" s="749"/>
      <c r="I830" s="361"/>
      <c r="J830" s="1639" t="s">
        <v>1807</v>
      </c>
      <c r="K830" s="1640"/>
      <c r="L830" s="1640"/>
      <c r="M830" s="1640"/>
      <c r="N830" s="1641"/>
      <c r="O830" s="860"/>
      <c r="P830" s="1342"/>
    </row>
    <row r="831" spans="1:16" s="363" customFormat="1" ht="27.75" customHeight="1">
      <c r="A831" s="358"/>
      <c r="B831" s="1630"/>
      <c r="C831" s="1631"/>
      <c r="D831" s="1631"/>
      <c r="E831" s="1631"/>
      <c r="F831" s="1631"/>
      <c r="G831" s="1631"/>
      <c r="H831" s="1631"/>
      <c r="I831" s="1632"/>
      <c r="J831" s="1630"/>
      <c r="K831" s="1631"/>
      <c r="L831" s="1631"/>
      <c r="M831" s="1631"/>
      <c r="N831" s="1632"/>
      <c r="O831" s="860"/>
      <c r="P831" s="1338">
        <f>IF(B831&amp;J831="",0,1)</f>
        <v>0</v>
      </c>
    </row>
    <row r="832" spans="1:16" s="363" customFormat="1" ht="27.75" customHeight="1">
      <c r="A832" s="358"/>
      <c r="B832" s="1624"/>
      <c r="C832" s="1625"/>
      <c r="D832" s="1625"/>
      <c r="E832" s="1625"/>
      <c r="F832" s="1625"/>
      <c r="G832" s="1625"/>
      <c r="H832" s="1625"/>
      <c r="I832" s="1626"/>
      <c r="J832" s="1624"/>
      <c r="K832" s="1625"/>
      <c r="L832" s="1625"/>
      <c r="M832" s="1625"/>
      <c r="N832" s="1626"/>
      <c r="O832" s="860"/>
      <c r="P832" s="1338">
        <f t="shared" ref="P832:P851" si="51">IF(B832&amp;J832="",0,1)</f>
        <v>0</v>
      </c>
    </row>
    <row r="833" spans="1:16" s="363" customFormat="1" ht="27.75" customHeight="1">
      <c r="A833" s="358"/>
      <c r="B833" s="1624"/>
      <c r="C833" s="1625"/>
      <c r="D833" s="1625"/>
      <c r="E833" s="1625"/>
      <c r="F833" s="1625"/>
      <c r="G833" s="1625"/>
      <c r="H833" s="1625"/>
      <c r="I833" s="1626"/>
      <c r="J833" s="1624"/>
      <c r="K833" s="1625"/>
      <c r="L833" s="1625"/>
      <c r="M833" s="1625"/>
      <c r="N833" s="1626"/>
      <c r="O833" s="860"/>
      <c r="P833" s="1338">
        <f t="shared" si="51"/>
        <v>0</v>
      </c>
    </row>
    <row r="834" spans="1:16" s="363" customFormat="1" ht="27.75" customHeight="1">
      <c r="A834" s="358"/>
      <c r="B834" s="1624"/>
      <c r="C834" s="1625"/>
      <c r="D834" s="1625"/>
      <c r="E834" s="1625"/>
      <c r="F834" s="1625"/>
      <c r="G834" s="1625"/>
      <c r="H834" s="1625"/>
      <c r="I834" s="1626"/>
      <c r="J834" s="1624"/>
      <c r="K834" s="1625"/>
      <c r="L834" s="1625"/>
      <c r="M834" s="1625"/>
      <c r="N834" s="1626"/>
      <c r="O834" s="860"/>
      <c r="P834" s="1338">
        <f t="shared" si="51"/>
        <v>0</v>
      </c>
    </row>
    <row r="835" spans="1:16" s="363" customFormat="1" ht="27.75" customHeight="1">
      <c r="A835" s="358"/>
      <c r="B835" s="1624"/>
      <c r="C835" s="1625"/>
      <c r="D835" s="1625"/>
      <c r="E835" s="1625"/>
      <c r="F835" s="1625"/>
      <c r="G835" s="1625"/>
      <c r="H835" s="1625"/>
      <c r="I835" s="1626"/>
      <c r="J835" s="1624"/>
      <c r="K835" s="1625"/>
      <c r="L835" s="1625"/>
      <c r="M835" s="1625"/>
      <c r="N835" s="1626"/>
      <c r="O835" s="860"/>
      <c r="P835" s="1338">
        <f t="shared" si="51"/>
        <v>0</v>
      </c>
    </row>
    <row r="836" spans="1:16" s="363" customFormat="1" ht="27.75" customHeight="1">
      <c r="A836" s="358"/>
      <c r="B836" s="1624"/>
      <c r="C836" s="1625"/>
      <c r="D836" s="1625"/>
      <c r="E836" s="1625"/>
      <c r="F836" s="1625"/>
      <c r="G836" s="1625"/>
      <c r="H836" s="1625"/>
      <c r="I836" s="1626"/>
      <c r="J836" s="1624"/>
      <c r="K836" s="1625"/>
      <c r="L836" s="1625"/>
      <c r="M836" s="1625"/>
      <c r="N836" s="1626"/>
      <c r="O836" s="860"/>
      <c r="P836" s="1338">
        <f t="shared" si="51"/>
        <v>0</v>
      </c>
    </row>
    <row r="837" spans="1:16" s="363" customFormat="1" ht="27.75" customHeight="1">
      <c r="A837" s="358"/>
      <c r="B837" s="1624"/>
      <c r="C837" s="1625"/>
      <c r="D837" s="1625"/>
      <c r="E837" s="1625"/>
      <c r="F837" s="1625"/>
      <c r="G837" s="1625"/>
      <c r="H837" s="1625"/>
      <c r="I837" s="1626"/>
      <c r="J837" s="1624"/>
      <c r="K837" s="1625"/>
      <c r="L837" s="1625"/>
      <c r="M837" s="1625"/>
      <c r="N837" s="1626"/>
      <c r="O837" s="860"/>
      <c r="P837" s="1338">
        <f t="shared" si="51"/>
        <v>0</v>
      </c>
    </row>
    <row r="838" spans="1:16" s="363" customFormat="1" ht="27.75" customHeight="1">
      <c r="A838" s="358"/>
      <c r="B838" s="1624"/>
      <c r="C838" s="1625"/>
      <c r="D838" s="1625"/>
      <c r="E838" s="1625"/>
      <c r="F838" s="1625"/>
      <c r="G838" s="1625"/>
      <c r="H838" s="1625"/>
      <c r="I838" s="1626"/>
      <c r="J838" s="1624"/>
      <c r="K838" s="1625"/>
      <c r="L838" s="1625"/>
      <c r="M838" s="1625"/>
      <c r="N838" s="1626"/>
      <c r="O838" s="860"/>
      <c r="P838" s="1338">
        <f t="shared" si="51"/>
        <v>0</v>
      </c>
    </row>
    <row r="839" spans="1:16" s="363" customFormat="1" ht="27.75" customHeight="1">
      <c r="A839" s="358"/>
      <c r="B839" s="1624"/>
      <c r="C839" s="1625"/>
      <c r="D839" s="1625"/>
      <c r="E839" s="1625"/>
      <c r="F839" s="1625"/>
      <c r="G839" s="1625"/>
      <c r="H839" s="1625"/>
      <c r="I839" s="1626"/>
      <c r="J839" s="1624"/>
      <c r="K839" s="1625"/>
      <c r="L839" s="1625"/>
      <c r="M839" s="1625"/>
      <c r="N839" s="1626"/>
      <c r="O839" s="860"/>
      <c r="P839" s="1338">
        <f t="shared" si="51"/>
        <v>0</v>
      </c>
    </row>
    <row r="840" spans="1:16" s="363" customFormat="1" ht="27.75" customHeight="1">
      <c r="A840" s="358"/>
      <c r="B840" s="1624"/>
      <c r="C840" s="1625"/>
      <c r="D840" s="1625"/>
      <c r="E840" s="1625"/>
      <c r="F840" s="1625"/>
      <c r="G840" s="1625"/>
      <c r="H840" s="1625"/>
      <c r="I840" s="1626"/>
      <c r="J840" s="1624"/>
      <c r="K840" s="1625"/>
      <c r="L840" s="1625"/>
      <c r="M840" s="1625"/>
      <c r="N840" s="1626"/>
      <c r="O840" s="860"/>
      <c r="P840" s="1338">
        <f t="shared" si="51"/>
        <v>0</v>
      </c>
    </row>
    <row r="841" spans="1:16" s="363" customFormat="1" ht="27.75" customHeight="1">
      <c r="A841" s="358"/>
      <c r="B841" s="1624"/>
      <c r="C841" s="1625"/>
      <c r="D841" s="1625"/>
      <c r="E841" s="1625"/>
      <c r="F841" s="1625"/>
      <c r="G841" s="1625"/>
      <c r="H841" s="1625"/>
      <c r="I841" s="1626"/>
      <c r="J841" s="1624"/>
      <c r="K841" s="1625"/>
      <c r="L841" s="1625"/>
      <c r="M841" s="1625"/>
      <c r="N841" s="1626"/>
      <c r="O841" s="860"/>
      <c r="P841" s="1338">
        <f t="shared" si="51"/>
        <v>0</v>
      </c>
    </row>
    <row r="842" spans="1:16" s="363" customFormat="1" ht="27.75" customHeight="1">
      <c r="A842" s="358"/>
      <c r="B842" s="1624"/>
      <c r="C842" s="1625"/>
      <c r="D842" s="1625"/>
      <c r="E842" s="1625"/>
      <c r="F842" s="1625"/>
      <c r="G842" s="1625"/>
      <c r="H842" s="1625"/>
      <c r="I842" s="1626"/>
      <c r="J842" s="1624"/>
      <c r="K842" s="1625"/>
      <c r="L842" s="1625"/>
      <c r="M842" s="1625"/>
      <c r="N842" s="1626"/>
      <c r="O842" s="860"/>
      <c r="P842" s="1338">
        <f t="shared" si="51"/>
        <v>0</v>
      </c>
    </row>
    <row r="843" spans="1:16" s="363" customFormat="1" ht="27.75" customHeight="1">
      <c r="A843" s="358"/>
      <c r="B843" s="1624"/>
      <c r="C843" s="1625"/>
      <c r="D843" s="1625"/>
      <c r="E843" s="1625"/>
      <c r="F843" s="1625"/>
      <c r="G843" s="1625"/>
      <c r="H843" s="1625"/>
      <c r="I843" s="1626"/>
      <c r="J843" s="1624"/>
      <c r="K843" s="1625"/>
      <c r="L843" s="1625"/>
      <c r="M843" s="1625"/>
      <c r="N843" s="1626"/>
      <c r="O843" s="860"/>
      <c r="P843" s="1338">
        <f t="shared" si="51"/>
        <v>0</v>
      </c>
    </row>
    <row r="844" spans="1:16" s="363" customFormat="1" ht="27.75" customHeight="1">
      <c r="A844" s="358"/>
      <c r="B844" s="1624"/>
      <c r="C844" s="1625"/>
      <c r="D844" s="1625"/>
      <c r="E844" s="1625"/>
      <c r="F844" s="1625"/>
      <c r="G844" s="1625"/>
      <c r="H844" s="1625"/>
      <c r="I844" s="1626"/>
      <c r="J844" s="1624"/>
      <c r="K844" s="1625"/>
      <c r="L844" s="1625"/>
      <c r="M844" s="1625"/>
      <c r="N844" s="1626"/>
      <c r="O844" s="860"/>
      <c r="P844" s="1338">
        <f t="shared" si="51"/>
        <v>0</v>
      </c>
    </row>
    <row r="845" spans="1:16" s="363" customFormat="1" ht="27.75" customHeight="1">
      <c r="A845" s="358"/>
      <c r="B845" s="1624"/>
      <c r="C845" s="1625"/>
      <c r="D845" s="1625"/>
      <c r="E845" s="1625"/>
      <c r="F845" s="1625"/>
      <c r="G845" s="1625"/>
      <c r="H845" s="1625"/>
      <c r="I845" s="1626"/>
      <c r="J845" s="1624"/>
      <c r="K845" s="1625"/>
      <c r="L845" s="1625"/>
      <c r="M845" s="1625"/>
      <c r="N845" s="1626"/>
      <c r="O845" s="860"/>
      <c r="P845" s="1338">
        <f t="shared" si="51"/>
        <v>0</v>
      </c>
    </row>
    <row r="846" spans="1:16" s="363" customFormat="1" ht="27.75" customHeight="1">
      <c r="A846" s="358"/>
      <c r="B846" s="1624"/>
      <c r="C846" s="1625"/>
      <c r="D846" s="1625"/>
      <c r="E846" s="1625"/>
      <c r="F846" s="1625"/>
      <c r="G846" s="1625"/>
      <c r="H846" s="1625"/>
      <c r="I846" s="1626"/>
      <c r="J846" s="1624"/>
      <c r="K846" s="1625"/>
      <c r="L846" s="1625"/>
      <c r="M846" s="1625"/>
      <c r="N846" s="1626"/>
      <c r="O846" s="860"/>
      <c r="P846" s="1338">
        <f t="shared" si="51"/>
        <v>0</v>
      </c>
    </row>
    <row r="847" spans="1:16" s="363" customFormat="1" ht="27.75" customHeight="1">
      <c r="A847" s="358"/>
      <c r="B847" s="1624"/>
      <c r="C847" s="1625"/>
      <c r="D847" s="1625"/>
      <c r="E847" s="1625"/>
      <c r="F847" s="1625"/>
      <c r="G847" s="1625"/>
      <c r="H847" s="1625"/>
      <c r="I847" s="1626"/>
      <c r="J847" s="1624"/>
      <c r="K847" s="1625"/>
      <c r="L847" s="1625"/>
      <c r="M847" s="1625"/>
      <c r="N847" s="1626"/>
      <c r="O847" s="860"/>
      <c r="P847" s="1338">
        <f t="shared" si="51"/>
        <v>0</v>
      </c>
    </row>
    <row r="848" spans="1:16" s="363" customFormat="1" ht="27.75" customHeight="1">
      <c r="A848" s="358"/>
      <c r="B848" s="1624"/>
      <c r="C848" s="1625"/>
      <c r="D848" s="1625"/>
      <c r="E848" s="1625"/>
      <c r="F848" s="1625"/>
      <c r="G848" s="1625"/>
      <c r="H848" s="1625"/>
      <c r="I848" s="1626"/>
      <c r="J848" s="1624"/>
      <c r="K848" s="1625"/>
      <c r="L848" s="1625"/>
      <c r="M848" s="1625"/>
      <c r="N848" s="1626"/>
      <c r="O848" s="860"/>
      <c r="P848" s="1338">
        <f t="shared" si="51"/>
        <v>0</v>
      </c>
    </row>
    <row r="849" spans="1:16" s="363" customFormat="1" ht="27.75" customHeight="1">
      <c r="A849" s="358"/>
      <c r="B849" s="1624"/>
      <c r="C849" s="1625"/>
      <c r="D849" s="1625"/>
      <c r="E849" s="1625"/>
      <c r="F849" s="1625"/>
      <c r="G849" s="1625"/>
      <c r="H849" s="1625"/>
      <c r="I849" s="1626"/>
      <c r="J849" s="1624"/>
      <c r="K849" s="1625"/>
      <c r="L849" s="1625"/>
      <c r="M849" s="1625"/>
      <c r="N849" s="1626"/>
      <c r="O849" s="860"/>
      <c r="P849" s="1338">
        <f t="shared" si="51"/>
        <v>0</v>
      </c>
    </row>
    <row r="850" spans="1:16" s="363" customFormat="1" ht="27.75" customHeight="1">
      <c r="A850" s="358"/>
      <c r="B850" s="1624"/>
      <c r="C850" s="1625"/>
      <c r="D850" s="1625"/>
      <c r="E850" s="1625"/>
      <c r="F850" s="1625"/>
      <c r="G850" s="1625"/>
      <c r="H850" s="1625"/>
      <c r="I850" s="1626"/>
      <c r="J850" s="1624"/>
      <c r="K850" s="1625"/>
      <c r="L850" s="1625"/>
      <c r="M850" s="1625"/>
      <c r="N850" s="1626"/>
      <c r="O850" s="860"/>
      <c r="P850" s="1338">
        <f t="shared" si="51"/>
        <v>0</v>
      </c>
    </row>
    <row r="851" spans="1:16" s="363" customFormat="1" ht="27.75" customHeight="1" thickBot="1">
      <c r="A851" s="358"/>
      <c r="B851" s="1627"/>
      <c r="C851" s="1628"/>
      <c r="D851" s="1628"/>
      <c r="E851" s="1628"/>
      <c r="F851" s="1628"/>
      <c r="G851" s="1628"/>
      <c r="H851" s="1628"/>
      <c r="I851" s="1629"/>
      <c r="J851" s="1627"/>
      <c r="K851" s="1628"/>
      <c r="L851" s="1628"/>
      <c r="M851" s="1628"/>
      <c r="N851" s="1629"/>
      <c r="O851" s="860"/>
      <c r="P851" s="1338">
        <f t="shared" si="51"/>
        <v>0</v>
      </c>
    </row>
    <row r="852" spans="1:16" s="363" customFormat="1" ht="26.25" customHeight="1" thickBot="1">
      <c r="A852" s="358"/>
      <c r="B852" s="535" t="s">
        <v>1808</v>
      </c>
      <c r="C852" s="364"/>
      <c r="D852" s="1622" t="s">
        <v>1111</v>
      </c>
      <c r="E852" s="1622"/>
      <c r="F852" s="1622"/>
      <c r="G852" s="1622"/>
      <c r="H852" s="1622"/>
      <c r="I852" s="1622"/>
      <c r="J852" s="1622"/>
      <c r="K852" s="1622"/>
      <c r="L852" s="1622"/>
      <c r="M852" s="1622"/>
      <c r="N852" s="1623"/>
      <c r="O852" s="860"/>
      <c r="P852" s="1342"/>
    </row>
    <row r="853" spans="1:16" s="348" customFormat="1" ht="6" customHeight="1" thickBot="1">
      <c r="A853" s="403"/>
      <c r="B853" s="404"/>
      <c r="C853" s="404"/>
      <c r="D853" s="404"/>
      <c r="E853" s="404"/>
      <c r="F853" s="404"/>
      <c r="G853" s="404"/>
      <c r="H853" s="518"/>
      <c r="I853" s="404"/>
      <c r="J853" s="404"/>
      <c r="K853" s="404"/>
      <c r="L853" s="528"/>
      <c r="M853" s="404"/>
      <c r="N853" s="404"/>
      <c r="O853" s="858"/>
      <c r="P853" s="1341"/>
    </row>
    <row r="854" spans="1:16" s="341" customFormat="1" ht="14.25" customHeight="1" thickTop="1">
      <c r="A854" s="395" t="s">
        <v>673</v>
      </c>
      <c r="B854" s="100" t="s">
        <v>2154</v>
      </c>
      <c r="H854" s="502"/>
      <c r="L854" s="520"/>
      <c r="O854" s="422"/>
      <c r="P854" s="422"/>
    </row>
    <row r="855" spans="1:16" s="341" customFormat="1" ht="14.25" customHeight="1">
      <c r="A855" s="395" t="s">
        <v>751</v>
      </c>
      <c r="B855" s="100" t="s">
        <v>1762</v>
      </c>
      <c r="H855" s="502"/>
      <c r="L855" s="520"/>
      <c r="O855" s="422"/>
      <c r="P855" s="422"/>
    </row>
    <row r="856" spans="1:16" s="341" customFormat="1" ht="14.25" customHeight="1">
      <c r="A856" s="395" t="s">
        <v>1207</v>
      </c>
      <c r="B856" s="100" t="s">
        <v>1664</v>
      </c>
      <c r="H856" s="502"/>
      <c r="L856" s="520"/>
      <c r="O856" s="422"/>
      <c r="P856" s="422"/>
    </row>
    <row r="857" spans="1:16" s="341" customFormat="1" ht="14.25" customHeight="1">
      <c r="A857" s="395" t="s">
        <v>1208</v>
      </c>
      <c r="B857" s="100" t="s">
        <v>1875</v>
      </c>
      <c r="H857" s="502"/>
      <c r="J857" s="373"/>
      <c r="L857" s="520"/>
      <c r="O857" s="422"/>
      <c r="P857" s="422"/>
    </row>
    <row r="858" spans="1:16" s="341" customFormat="1" ht="14.25" customHeight="1">
      <c r="A858" s="395" t="s">
        <v>496</v>
      </c>
      <c r="B858" s="100" t="s">
        <v>1763</v>
      </c>
      <c r="H858" s="502"/>
      <c r="L858" s="520"/>
      <c r="O858" s="422"/>
      <c r="P858" s="422"/>
    </row>
    <row r="859" spans="1:16" s="341" customFormat="1" ht="14.25" customHeight="1">
      <c r="A859" s="395" t="s">
        <v>1766</v>
      </c>
      <c r="B859" s="100" t="s">
        <v>1871</v>
      </c>
      <c r="H859" s="502"/>
      <c r="L859" s="520"/>
      <c r="N859" s="1319" t="str">
        <f ca="1">$A$1&amp;wersja&amp;INFO("wersja")</f>
        <v>GR_2018.1.15.0</v>
      </c>
      <c r="O859" s="422"/>
      <c r="P859" s="422"/>
    </row>
    <row r="860" spans="1:16" s="341" customFormat="1" ht="14.25" customHeight="1">
      <c r="A860" s="395" t="s">
        <v>1765</v>
      </c>
      <c r="B860" s="100" t="s">
        <v>1872</v>
      </c>
      <c r="H860" s="502"/>
      <c r="L860" s="520"/>
      <c r="O860" s="422"/>
      <c r="P860" s="422"/>
    </row>
    <row r="861" spans="1:16" s="341" customFormat="1" ht="20.25" customHeight="1" thickBot="1">
      <c r="A861" s="577" t="s">
        <v>1820</v>
      </c>
      <c r="H861" s="502"/>
      <c r="L861" s="520"/>
      <c r="N861" s="592" t="str">
        <f>$N$1</f>
        <v>Załącznik Nr 4 do Uchwały Nr XL/396/17 Rady Miejskiej w Kluczborku z dnia 27 września 2017r.</v>
      </c>
      <c r="O861" s="844"/>
      <c r="P861" s="422"/>
    </row>
    <row r="862" spans="1:16" s="2" customFormat="1" ht="20.25" customHeight="1" thickTop="1">
      <c r="A862" s="1688" t="s">
        <v>854</v>
      </c>
      <c r="B862" s="1689"/>
      <c r="C862" s="1689"/>
      <c r="D862" s="1690"/>
      <c r="E862" s="1691" t="s">
        <v>987</v>
      </c>
      <c r="F862" s="1691"/>
      <c r="G862" s="1691"/>
      <c r="H862" s="1691"/>
      <c r="I862" s="1691"/>
      <c r="J862" s="1691"/>
      <c r="K862" s="1691"/>
      <c r="L862" s="1691"/>
      <c r="M862" s="1691"/>
      <c r="N862" s="1691"/>
      <c r="O862" s="1692"/>
      <c r="P862" s="1323"/>
    </row>
    <row r="863" spans="1:16" s="2" customFormat="1" ht="26.25" customHeight="1" thickBot="1">
      <c r="A863" s="1695"/>
      <c r="B863" s="1696"/>
      <c r="C863" s="1696"/>
      <c r="D863" s="1697"/>
      <c r="E863" s="1693"/>
      <c r="F863" s="1693"/>
      <c r="G863" s="1693"/>
      <c r="H863" s="1693"/>
      <c r="I863" s="1693"/>
      <c r="J863" s="1693"/>
      <c r="K863" s="1693"/>
      <c r="L863" s="1693"/>
      <c r="M863" s="1693"/>
      <c r="N863" s="1693"/>
      <c r="O863" s="1694"/>
      <c r="P863" s="1323"/>
    </row>
    <row r="864" spans="1:16" s="2" customFormat="1" ht="4.5" customHeight="1">
      <c r="A864" s="580"/>
      <c r="B864" s="581"/>
      <c r="C864" s="581"/>
      <c r="D864" s="582"/>
      <c r="E864" s="582"/>
      <c r="F864" s="582"/>
      <c r="G864" s="582"/>
      <c r="H864" s="583"/>
      <c r="I864" s="583"/>
      <c r="J864" s="583"/>
      <c r="K864" s="583"/>
      <c r="L864" s="584"/>
      <c r="M864" s="583"/>
      <c r="N864" s="585"/>
      <c r="O864" s="845"/>
      <c r="P864" s="1323"/>
    </row>
    <row r="865" spans="1:16" s="1" customFormat="1" ht="23.25" customHeight="1">
      <c r="A865" s="1675" t="s">
        <v>1921</v>
      </c>
      <c r="B865" s="1676"/>
      <c r="C865" s="1676"/>
      <c r="D865" s="1676"/>
      <c r="E865" s="1676"/>
      <c r="F865" s="1676"/>
      <c r="G865" s="1676"/>
      <c r="H865" s="1676"/>
      <c r="I865" s="1676"/>
      <c r="J865" s="1676"/>
      <c r="K865" s="1676"/>
      <c r="L865" s="1676"/>
      <c r="M865" s="1676"/>
      <c r="N865" s="1676"/>
      <c r="O865" s="1677"/>
      <c r="P865" s="1323"/>
    </row>
    <row r="866" spans="1:16" s="2" customFormat="1" ht="4.5" customHeight="1" thickBot="1">
      <c r="A866" s="587"/>
      <c r="B866" s="588"/>
      <c r="C866" s="588"/>
      <c r="D866" s="588"/>
      <c r="E866" s="588"/>
      <c r="F866" s="588"/>
      <c r="G866" s="588"/>
      <c r="H866" s="588"/>
      <c r="I866" s="588"/>
      <c r="J866" s="588"/>
      <c r="K866" s="589"/>
      <c r="L866" s="590"/>
      <c r="M866" s="583"/>
      <c r="N866" s="583"/>
      <c r="O866" s="846"/>
      <c r="P866" s="1323"/>
    </row>
    <row r="867" spans="1:16" s="306" customFormat="1" ht="4.5" customHeight="1" thickTop="1" thickBot="1">
      <c r="A867" s="300"/>
      <c r="B867" s="301"/>
      <c r="C867" s="301"/>
      <c r="D867" s="301"/>
      <c r="E867" s="302"/>
      <c r="F867" s="302"/>
      <c r="G867" s="302"/>
      <c r="H867" s="503"/>
      <c r="I867" s="302"/>
      <c r="J867" s="304"/>
      <c r="K867" s="302"/>
      <c r="L867" s="521"/>
      <c r="M867" s="302"/>
      <c r="N867" s="304"/>
      <c r="O867" s="847"/>
      <c r="P867" s="1338"/>
    </row>
    <row r="868" spans="1:16" s="306" customFormat="1" ht="24" customHeight="1" thickBot="1">
      <c r="A868" s="308"/>
      <c r="B868" s="1678" t="s">
        <v>1924</v>
      </c>
      <c r="C868" s="1678"/>
      <c r="D868" s="1678"/>
      <c r="E868" s="1678"/>
      <c r="F868" s="1678"/>
      <c r="G868" s="1678"/>
      <c r="H868" s="1678"/>
      <c r="I868" s="1678"/>
      <c r="J868" s="1679"/>
      <c r="K868" s="530" t="s">
        <v>1870</v>
      </c>
      <c r="L868" s="757"/>
      <c r="M868" s="1680" t="str">
        <f>IF(O876=1,SUM($O$1:O876),"")</f>
        <v/>
      </c>
      <c r="N868" s="1681"/>
      <c r="O868" s="848"/>
      <c r="P868" s="1338"/>
    </row>
    <row r="869" spans="1:16" s="306" customFormat="1" ht="4.5" customHeight="1" thickBot="1">
      <c r="A869" s="310"/>
      <c r="B869" s="311"/>
      <c r="C869" s="311"/>
      <c r="D869" s="311"/>
      <c r="E869" s="311"/>
      <c r="F869" s="311"/>
      <c r="G869" s="311"/>
      <c r="H869" s="504"/>
      <c r="I869" s="312"/>
      <c r="J869" s="314"/>
      <c r="K869" s="312"/>
      <c r="L869" s="522"/>
      <c r="M869" s="312"/>
      <c r="N869" s="314"/>
      <c r="O869" s="849"/>
      <c r="P869" s="1338"/>
    </row>
    <row r="870" spans="1:16" s="306" customFormat="1" ht="20.25" customHeight="1" thickTop="1" thickBot="1">
      <c r="A870" s="369" t="s">
        <v>1745</v>
      </c>
      <c r="B870" s="323"/>
      <c r="C870" s="323"/>
      <c r="D870" s="323"/>
      <c r="E870" s="323"/>
      <c r="F870" s="323"/>
      <c r="G870" s="323"/>
      <c r="H870" s="505"/>
      <c r="I870" s="323"/>
      <c r="J870" s="323"/>
      <c r="K870" s="323"/>
      <c r="L870" s="505"/>
      <c r="M870" s="323"/>
      <c r="N870" s="323"/>
      <c r="O870" s="850"/>
      <c r="P870" s="1338"/>
    </row>
    <row r="871" spans="1:16" s="306" customFormat="1" ht="12.75" customHeight="1">
      <c r="A871" s="317"/>
      <c r="B871" s="532" t="s">
        <v>1666</v>
      </c>
      <c r="C871" s="375"/>
      <c r="D871" s="375"/>
      <c r="E871" s="375"/>
      <c r="F871" s="375"/>
      <c r="G871" s="375"/>
      <c r="H871" s="506"/>
      <c r="I871" s="375"/>
      <c r="J871" s="377"/>
      <c r="K871" s="531" t="s">
        <v>1750</v>
      </c>
      <c r="L871" s="523"/>
      <c r="M871" s="375"/>
      <c r="N871" s="379"/>
      <c r="O871" s="851"/>
      <c r="P871" s="1338"/>
    </row>
    <row r="872" spans="1:16" s="320" customFormat="1" ht="33" customHeight="1" thickBot="1">
      <c r="A872" s="319"/>
      <c r="B872" s="1682" t="str">
        <f>IF($B$12="","",$B$12)</f>
        <v/>
      </c>
      <c r="C872" s="1683"/>
      <c r="D872" s="1683"/>
      <c r="E872" s="1683"/>
      <c r="F872" s="1683"/>
      <c r="G872" s="1683"/>
      <c r="H872" s="1683"/>
      <c r="I872" s="1683"/>
      <c r="J872" s="1684"/>
      <c r="K872" s="1685" t="str">
        <f>IF($K$12="","",$K$12)</f>
        <v/>
      </c>
      <c r="L872" s="1686"/>
      <c r="M872" s="1686"/>
      <c r="N872" s="1687"/>
      <c r="O872" s="851"/>
      <c r="P872" s="1338">
        <f>IF(B872&amp;K872="",0,1)</f>
        <v>0</v>
      </c>
    </row>
    <row r="873" spans="1:16" s="306" customFormat="1" ht="4.5" customHeight="1" thickBot="1">
      <c r="A873" s="321"/>
      <c r="B873" s="322"/>
      <c r="C873" s="322"/>
      <c r="D873" s="322"/>
      <c r="E873" s="312"/>
      <c r="F873" s="312"/>
      <c r="G873" s="312"/>
      <c r="H873" s="504"/>
      <c r="I873" s="312"/>
      <c r="J873" s="314"/>
      <c r="K873" s="312"/>
      <c r="L873" s="522"/>
      <c r="M873" s="312"/>
      <c r="N873" s="314"/>
      <c r="O873" s="849"/>
      <c r="P873" s="1338"/>
    </row>
    <row r="874" spans="1:16" s="328" customFormat="1" ht="20.25" customHeight="1" thickTop="1" thickBot="1">
      <c r="A874" s="370" t="s">
        <v>1746</v>
      </c>
      <c r="B874" s="323"/>
      <c r="C874" s="323"/>
      <c r="D874" s="323"/>
      <c r="E874" s="323"/>
      <c r="F874" s="323"/>
      <c r="G874" s="323"/>
      <c r="H874" s="507"/>
      <c r="I874" s="323"/>
      <c r="J874" s="325"/>
      <c r="K874" s="323"/>
      <c r="L874" s="524"/>
      <c r="M874" s="323"/>
      <c r="N874" s="325"/>
      <c r="O874" s="850"/>
      <c r="P874" s="1338"/>
    </row>
    <row r="875" spans="1:16" s="328" customFormat="1" ht="5.25" customHeight="1">
      <c r="A875" s="98"/>
      <c r="B875" s="381"/>
      <c r="C875" s="382"/>
      <c r="D875" s="382"/>
      <c r="E875" s="382"/>
      <c r="F875" s="382"/>
      <c r="G875" s="382"/>
      <c r="H875" s="508"/>
      <c r="I875" s="382"/>
      <c r="J875" s="384"/>
      <c r="K875" s="382"/>
      <c r="L875" s="525"/>
      <c r="M875" s="382"/>
      <c r="N875" s="386"/>
      <c r="O875" s="852"/>
      <c r="P875" s="1338"/>
    </row>
    <row r="876" spans="1:16" s="328" customFormat="1" ht="25.5" customHeight="1">
      <c r="A876" s="396" t="s">
        <v>291</v>
      </c>
      <c r="B876" s="1666" t="s">
        <v>123</v>
      </c>
      <c r="C876" s="1667"/>
      <c r="D876" s="1668"/>
      <c r="E876" s="1669"/>
      <c r="F876" s="1670" t="s">
        <v>1791</v>
      </c>
      <c r="G876" s="1671"/>
      <c r="H876" s="1671"/>
      <c r="I876" s="1672"/>
      <c r="J876" s="740" t="str">
        <f>IF($J$16="","",$J$16)</f>
        <v/>
      </c>
      <c r="K876" s="420" t="s">
        <v>1755</v>
      </c>
      <c r="L876" s="740" t="str">
        <f>IF($L$16="","",$L$16)</f>
        <v/>
      </c>
      <c r="M876" s="420" t="s">
        <v>1764</v>
      </c>
      <c r="N876" s="397">
        <f>IF(AND(J876="",L876=""),0,IF(J876="",2,1))</f>
        <v>0</v>
      </c>
      <c r="O876" s="812">
        <f>IF(D876&lt;&gt;"",1,0)</f>
        <v>0</v>
      </c>
      <c r="P876" s="1338">
        <f>IF(D876&amp;J876&amp;L876="",0,1)</f>
        <v>0</v>
      </c>
    </row>
    <row r="877" spans="1:16" s="328" customFormat="1" ht="5.25" customHeight="1" thickBot="1">
      <c r="A877" s="98"/>
      <c r="B877" s="387"/>
      <c r="C877" s="388"/>
      <c r="D877" s="388"/>
      <c r="E877" s="388"/>
      <c r="F877" s="388"/>
      <c r="G877" s="388"/>
      <c r="H877" s="509"/>
      <c r="I877" s="388"/>
      <c r="J877" s="390"/>
      <c r="K877" s="388"/>
      <c r="L877" s="526"/>
      <c r="M877" s="388"/>
      <c r="N877" s="392"/>
      <c r="O877" s="852"/>
      <c r="P877" s="1338"/>
    </row>
    <row r="878" spans="1:16" s="328" customFormat="1" ht="27" customHeight="1" thickBot="1">
      <c r="A878" s="308"/>
      <c r="B878" s="1673" t="s">
        <v>1065</v>
      </c>
      <c r="C878" s="1674"/>
      <c r="D878" s="1088" t="s">
        <v>1770</v>
      </c>
      <c r="E878" s="764" t="s">
        <v>1748</v>
      </c>
      <c r="F878" s="764" t="s">
        <v>1752</v>
      </c>
      <c r="G878" s="765" t="s">
        <v>1520</v>
      </c>
      <c r="H878" s="1656" t="s">
        <v>233</v>
      </c>
      <c r="I878" s="1657"/>
      <c r="J878" s="1658"/>
      <c r="K878" s="766" t="s">
        <v>1767</v>
      </c>
      <c r="L878" s="1656" t="s">
        <v>1749</v>
      </c>
      <c r="M878" s="1657"/>
      <c r="N878" s="1658"/>
      <c r="O878" s="853"/>
      <c r="P878" s="1338"/>
    </row>
    <row r="879" spans="1:16" s="328" customFormat="1" ht="29.25" customHeight="1">
      <c r="A879" s="308"/>
      <c r="B879" s="1659" t="s">
        <v>1753</v>
      </c>
      <c r="C879" s="333" t="s">
        <v>598</v>
      </c>
      <c r="D879" s="726"/>
      <c r="E879" s="726"/>
      <c r="F879" s="726"/>
      <c r="G879" s="726"/>
      <c r="H879" s="510" t="s">
        <v>1771</v>
      </c>
      <c r="I879" s="926" t="str">
        <f>IF(D879&amp;E879&amp;F879&amp;G879="","",SUM(D879:G879))</f>
        <v/>
      </c>
      <c r="J879" s="330" t="s">
        <v>599</v>
      </c>
      <c r="K879" s="767">
        <v>1.95</v>
      </c>
      <c r="L879" s="510" t="s">
        <v>1390</v>
      </c>
      <c r="M879" s="926" t="str">
        <f t="shared" ref="M879:M902" si="52">IF(AND(I879&lt;&gt;"",N$16=1),ROUND(I879*K879,4),"")</f>
        <v/>
      </c>
      <c r="N879" s="330" t="s">
        <v>599</v>
      </c>
      <c r="O879" s="853"/>
      <c r="P879" s="1338">
        <f>IF(D879&amp;E879&amp;F879&amp;G879="",0,1)</f>
        <v>0</v>
      </c>
    </row>
    <row r="880" spans="1:16" s="328" customFormat="1" ht="29.25" customHeight="1">
      <c r="A880" s="308"/>
      <c r="B880" s="1660"/>
      <c r="C880" s="331" t="s">
        <v>600</v>
      </c>
      <c r="D880" s="727"/>
      <c r="E880" s="727"/>
      <c r="F880" s="727"/>
      <c r="G880" s="727"/>
      <c r="H880" s="481" t="s">
        <v>406</v>
      </c>
      <c r="I880" s="925" t="str">
        <f t="shared" ref="I880:I902" si="53">IF(D880&amp;E880&amp;F880&amp;G880="","",SUM(D880:G880))</f>
        <v/>
      </c>
      <c r="J880" s="331" t="s">
        <v>599</v>
      </c>
      <c r="K880" s="768">
        <v>1.8</v>
      </c>
      <c r="L880" s="481" t="s">
        <v>407</v>
      </c>
      <c r="M880" s="925" t="str">
        <f t="shared" si="52"/>
        <v/>
      </c>
      <c r="N880" s="331" t="s">
        <v>599</v>
      </c>
      <c r="O880" s="853"/>
      <c r="P880" s="1338">
        <f t="shared" ref="P880:P902" si="54">IF(D880&amp;E880&amp;F880&amp;G880="",0,1)</f>
        <v>0</v>
      </c>
    </row>
    <row r="881" spans="1:16" s="328" customFormat="1" ht="29.25" customHeight="1">
      <c r="A881" s="308"/>
      <c r="B881" s="1660"/>
      <c r="C881" s="331" t="s">
        <v>601</v>
      </c>
      <c r="D881" s="727"/>
      <c r="E881" s="727"/>
      <c r="F881" s="727"/>
      <c r="G881" s="727"/>
      <c r="H881" s="481" t="s">
        <v>408</v>
      </c>
      <c r="I881" s="925" t="str">
        <f t="shared" si="53"/>
        <v/>
      </c>
      <c r="J881" s="331" t="s">
        <v>599</v>
      </c>
      <c r="K881" s="768">
        <v>1.65</v>
      </c>
      <c r="L881" s="481" t="s">
        <v>409</v>
      </c>
      <c r="M881" s="925" t="str">
        <f t="shared" si="52"/>
        <v/>
      </c>
      <c r="N881" s="331" t="s">
        <v>599</v>
      </c>
      <c r="O881" s="853"/>
      <c r="P881" s="1338">
        <f t="shared" si="54"/>
        <v>0</v>
      </c>
    </row>
    <row r="882" spans="1:16" s="328" customFormat="1" ht="29.25" customHeight="1">
      <c r="A882" s="308"/>
      <c r="B882" s="1660"/>
      <c r="C882" s="331" t="s">
        <v>602</v>
      </c>
      <c r="D882" s="727"/>
      <c r="E882" s="727"/>
      <c r="F882" s="727"/>
      <c r="G882" s="727"/>
      <c r="H882" s="481" t="s">
        <v>410</v>
      </c>
      <c r="I882" s="925" t="str">
        <f t="shared" si="53"/>
        <v/>
      </c>
      <c r="J882" s="331" t="s">
        <v>599</v>
      </c>
      <c r="K882" s="768">
        <v>1.35</v>
      </c>
      <c r="L882" s="481" t="s">
        <v>411</v>
      </c>
      <c r="M882" s="925" t="str">
        <f t="shared" si="52"/>
        <v/>
      </c>
      <c r="N882" s="331" t="s">
        <v>599</v>
      </c>
      <c r="O882" s="853"/>
      <c r="P882" s="1338">
        <f t="shared" si="54"/>
        <v>0</v>
      </c>
    </row>
    <row r="883" spans="1:16" s="328" customFormat="1" ht="29.25" customHeight="1">
      <c r="A883" s="308"/>
      <c r="B883" s="1660"/>
      <c r="C883" s="331" t="s">
        <v>603</v>
      </c>
      <c r="D883" s="727"/>
      <c r="E883" s="727"/>
      <c r="F883" s="727"/>
      <c r="G883" s="727"/>
      <c r="H883" s="481" t="s">
        <v>412</v>
      </c>
      <c r="I883" s="925" t="str">
        <f t="shared" si="53"/>
        <v/>
      </c>
      <c r="J883" s="331" t="s">
        <v>599</v>
      </c>
      <c r="K883" s="768">
        <v>1.1000000000000001</v>
      </c>
      <c r="L883" s="481" t="s">
        <v>413</v>
      </c>
      <c r="M883" s="925" t="str">
        <f t="shared" si="52"/>
        <v/>
      </c>
      <c r="N883" s="331" t="s">
        <v>599</v>
      </c>
      <c r="O883" s="853"/>
      <c r="P883" s="1338">
        <f t="shared" si="54"/>
        <v>0</v>
      </c>
    </row>
    <row r="884" spans="1:16" s="328" customFormat="1" ht="29.25" customHeight="1">
      <c r="A884" s="308"/>
      <c r="B884" s="1660"/>
      <c r="C884" s="331" t="s">
        <v>604</v>
      </c>
      <c r="D884" s="727"/>
      <c r="E884" s="727"/>
      <c r="F884" s="727"/>
      <c r="G884" s="727"/>
      <c r="H884" s="481" t="s">
        <v>414</v>
      </c>
      <c r="I884" s="925" t="str">
        <f t="shared" si="53"/>
        <v/>
      </c>
      <c r="J884" s="331" t="s">
        <v>599</v>
      </c>
      <c r="K884" s="768">
        <v>0.8</v>
      </c>
      <c r="L884" s="481" t="s">
        <v>415</v>
      </c>
      <c r="M884" s="925" t="str">
        <f t="shared" si="52"/>
        <v/>
      </c>
      <c r="N884" s="331" t="s">
        <v>599</v>
      </c>
      <c r="O884" s="853"/>
      <c r="P884" s="1338">
        <f t="shared" si="54"/>
        <v>0</v>
      </c>
    </row>
    <row r="885" spans="1:16" s="328" customFormat="1" ht="29.25" customHeight="1">
      <c r="A885" s="308"/>
      <c r="B885" s="1660"/>
      <c r="C885" s="331" t="s">
        <v>605</v>
      </c>
      <c r="D885" s="727"/>
      <c r="E885" s="727"/>
      <c r="F885" s="727"/>
      <c r="G885" s="727"/>
      <c r="H885" s="481" t="s">
        <v>416</v>
      </c>
      <c r="I885" s="925" t="str">
        <f t="shared" si="53"/>
        <v/>
      </c>
      <c r="J885" s="331" t="s">
        <v>599</v>
      </c>
      <c r="K885" s="768">
        <v>0.35</v>
      </c>
      <c r="L885" s="481" t="s">
        <v>417</v>
      </c>
      <c r="M885" s="925" t="str">
        <f t="shared" si="52"/>
        <v/>
      </c>
      <c r="N885" s="331" t="s">
        <v>599</v>
      </c>
      <c r="O885" s="853"/>
      <c r="P885" s="1338">
        <f t="shared" si="54"/>
        <v>0</v>
      </c>
    </row>
    <row r="886" spans="1:16" s="328" customFormat="1" ht="29.25" customHeight="1" thickBot="1">
      <c r="A886" s="308"/>
      <c r="B886" s="1661"/>
      <c r="C886" s="332" t="s">
        <v>606</v>
      </c>
      <c r="D886" s="728"/>
      <c r="E886" s="728"/>
      <c r="F886" s="728"/>
      <c r="G886" s="728"/>
      <c r="H886" s="482" t="s">
        <v>418</v>
      </c>
      <c r="I886" s="924" t="str">
        <f t="shared" si="53"/>
        <v/>
      </c>
      <c r="J886" s="332" t="s">
        <v>599</v>
      </c>
      <c r="K886" s="769">
        <v>0.2</v>
      </c>
      <c r="L886" s="482" t="s">
        <v>419</v>
      </c>
      <c r="M886" s="924" t="str">
        <f t="shared" si="52"/>
        <v/>
      </c>
      <c r="N886" s="332" t="s">
        <v>599</v>
      </c>
      <c r="O886" s="853"/>
      <c r="P886" s="1338">
        <f t="shared" si="54"/>
        <v>0</v>
      </c>
    </row>
    <row r="887" spans="1:16" s="328" customFormat="1" ht="29.25" customHeight="1">
      <c r="A887" s="308"/>
      <c r="B887" s="1659" t="s">
        <v>1754</v>
      </c>
      <c r="C887" s="367" t="s">
        <v>598</v>
      </c>
      <c r="D887" s="726"/>
      <c r="E887" s="726"/>
      <c r="F887" s="726"/>
      <c r="G887" s="726"/>
      <c r="H887" s="480" t="s">
        <v>420</v>
      </c>
      <c r="I887" s="926" t="str">
        <f t="shared" si="53"/>
        <v/>
      </c>
      <c r="J887" s="333" t="s">
        <v>599</v>
      </c>
      <c r="K887" s="767">
        <v>1.75</v>
      </c>
      <c r="L887" s="480" t="s">
        <v>421</v>
      </c>
      <c r="M887" s="926" t="str">
        <f t="shared" si="52"/>
        <v/>
      </c>
      <c r="N887" s="333" t="s">
        <v>599</v>
      </c>
      <c r="O887" s="853"/>
      <c r="P887" s="1338">
        <f t="shared" si="54"/>
        <v>0</v>
      </c>
    </row>
    <row r="888" spans="1:16" s="328" customFormat="1" ht="29.25" customHeight="1">
      <c r="A888" s="308"/>
      <c r="B888" s="1660"/>
      <c r="C888" s="368" t="s">
        <v>600</v>
      </c>
      <c r="D888" s="727"/>
      <c r="E888" s="727"/>
      <c r="F888" s="727"/>
      <c r="G888" s="727"/>
      <c r="H888" s="481" t="s">
        <v>422</v>
      </c>
      <c r="I888" s="925" t="str">
        <f t="shared" si="53"/>
        <v/>
      </c>
      <c r="J888" s="331" t="s">
        <v>599</v>
      </c>
      <c r="K888" s="768">
        <v>1.45</v>
      </c>
      <c r="L888" s="481" t="s">
        <v>423</v>
      </c>
      <c r="M888" s="925" t="str">
        <f t="shared" si="52"/>
        <v/>
      </c>
      <c r="N888" s="331" t="s">
        <v>599</v>
      </c>
      <c r="O888" s="853"/>
      <c r="P888" s="1338">
        <f t="shared" si="54"/>
        <v>0</v>
      </c>
    </row>
    <row r="889" spans="1:16" s="328" customFormat="1" ht="29.25" customHeight="1">
      <c r="A889" s="308"/>
      <c r="B889" s="1660"/>
      <c r="C889" s="368" t="s">
        <v>620</v>
      </c>
      <c r="D889" s="727"/>
      <c r="E889" s="727"/>
      <c r="F889" s="727"/>
      <c r="G889" s="727"/>
      <c r="H889" s="481" t="s">
        <v>424</v>
      </c>
      <c r="I889" s="925" t="str">
        <f t="shared" si="53"/>
        <v/>
      </c>
      <c r="J889" s="331" t="s">
        <v>599</v>
      </c>
      <c r="K889" s="768">
        <v>1.25</v>
      </c>
      <c r="L889" s="481" t="s">
        <v>425</v>
      </c>
      <c r="M889" s="925" t="str">
        <f t="shared" si="52"/>
        <v/>
      </c>
      <c r="N889" s="331" t="s">
        <v>599</v>
      </c>
      <c r="O889" s="853"/>
      <c r="P889" s="1338">
        <f t="shared" si="54"/>
        <v>0</v>
      </c>
    </row>
    <row r="890" spans="1:16" s="328" customFormat="1" ht="29.25" customHeight="1">
      <c r="A890" s="308"/>
      <c r="B890" s="1660"/>
      <c r="C890" s="368" t="s">
        <v>621</v>
      </c>
      <c r="D890" s="727"/>
      <c r="E890" s="727"/>
      <c r="F890" s="727"/>
      <c r="G890" s="727"/>
      <c r="H890" s="481" t="s">
        <v>426</v>
      </c>
      <c r="I890" s="925" t="str">
        <f t="shared" si="53"/>
        <v/>
      </c>
      <c r="J890" s="331" t="s">
        <v>599</v>
      </c>
      <c r="K890" s="768">
        <v>0.75</v>
      </c>
      <c r="L890" s="481" t="s">
        <v>427</v>
      </c>
      <c r="M890" s="925" t="str">
        <f t="shared" si="52"/>
        <v/>
      </c>
      <c r="N890" s="331" t="s">
        <v>599</v>
      </c>
      <c r="O890" s="853"/>
      <c r="P890" s="1338">
        <f t="shared" si="54"/>
        <v>0</v>
      </c>
    </row>
    <row r="891" spans="1:16" s="328" customFormat="1" ht="29.25" customHeight="1">
      <c r="A891" s="308"/>
      <c r="B891" s="1660"/>
      <c r="C891" s="368" t="s">
        <v>605</v>
      </c>
      <c r="D891" s="727"/>
      <c r="E891" s="727"/>
      <c r="F891" s="727"/>
      <c r="G891" s="727"/>
      <c r="H891" s="481" t="s">
        <v>428</v>
      </c>
      <c r="I891" s="925" t="str">
        <f t="shared" si="53"/>
        <v/>
      </c>
      <c r="J891" s="331" t="s">
        <v>599</v>
      </c>
      <c r="K891" s="768">
        <v>0.2</v>
      </c>
      <c r="L891" s="481" t="s">
        <v>429</v>
      </c>
      <c r="M891" s="925" t="str">
        <f t="shared" si="52"/>
        <v/>
      </c>
      <c r="N891" s="331" t="s">
        <v>599</v>
      </c>
      <c r="O891" s="853"/>
      <c r="P891" s="1338">
        <f t="shared" si="54"/>
        <v>0</v>
      </c>
    </row>
    <row r="892" spans="1:16" s="328" customFormat="1" ht="29.25" customHeight="1" thickBot="1">
      <c r="A892" s="308"/>
      <c r="B892" s="1660"/>
      <c r="C892" s="539" t="s">
        <v>606</v>
      </c>
      <c r="D892" s="729"/>
      <c r="E892" s="729"/>
      <c r="F892" s="729"/>
      <c r="G892" s="729"/>
      <c r="H892" s="540" t="s">
        <v>430</v>
      </c>
      <c r="I892" s="541" t="str">
        <f t="shared" si="53"/>
        <v/>
      </c>
      <c r="J892" s="542" t="s">
        <v>599</v>
      </c>
      <c r="K892" s="770">
        <v>0.15</v>
      </c>
      <c r="L892" s="540" t="s">
        <v>431</v>
      </c>
      <c r="M892" s="541" t="str">
        <f t="shared" si="52"/>
        <v/>
      </c>
      <c r="N892" s="542" t="s">
        <v>599</v>
      </c>
      <c r="O892" s="853"/>
      <c r="P892" s="1338">
        <f t="shared" si="54"/>
        <v>0</v>
      </c>
    </row>
    <row r="893" spans="1:16" s="328" customFormat="1" ht="29.25" customHeight="1">
      <c r="A893" s="308"/>
      <c r="B893" s="1662" t="s">
        <v>1759</v>
      </c>
      <c r="C893" s="760" t="s">
        <v>1800</v>
      </c>
      <c r="D893" s="726"/>
      <c r="E893" s="726"/>
      <c r="F893" s="726"/>
      <c r="G893" s="726"/>
      <c r="H893" s="480" t="s">
        <v>432</v>
      </c>
      <c r="I893" s="926" t="str">
        <f t="shared" si="53"/>
        <v/>
      </c>
      <c r="J893" s="333" t="s">
        <v>599</v>
      </c>
      <c r="K893" s="767">
        <v>1</v>
      </c>
      <c r="L893" s="480" t="s">
        <v>433</v>
      </c>
      <c r="M893" s="926" t="str">
        <f t="shared" si="52"/>
        <v/>
      </c>
      <c r="N893" s="333" t="s">
        <v>599</v>
      </c>
      <c r="O893" s="853"/>
      <c r="P893" s="1338">
        <f t="shared" si="54"/>
        <v>0</v>
      </c>
    </row>
    <row r="894" spans="1:16" s="328" customFormat="1" ht="29.25" customHeight="1" thickBot="1">
      <c r="A894" s="308"/>
      <c r="B894" s="1663"/>
      <c r="C894" s="870" t="s">
        <v>579</v>
      </c>
      <c r="D894" s="730"/>
      <c r="E894" s="730"/>
      <c r="F894" s="730"/>
      <c r="G894" s="730"/>
      <c r="H894" s="543" t="s">
        <v>434</v>
      </c>
      <c r="I894" s="538" t="str">
        <f t="shared" si="53"/>
        <v/>
      </c>
      <c r="J894" s="544" t="s">
        <v>599</v>
      </c>
      <c r="K894" s="771">
        <v>1</v>
      </c>
      <c r="L894" s="543" t="s">
        <v>435</v>
      </c>
      <c r="M894" s="538" t="str">
        <f t="shared" si="52"/>
        <v/>
      </c>
      <c r="N894" s="544" t="s">
        <v>599</v>
      </c>
      <c r="O894" s="853"/>
      <c r="P894" s="1338">
        <f t="shared" si="54"/>
        <v>0</v>
      </c>
    </row>
    <row r="895" spans="1:16" s="328" customFormat="1" ht="29.25" customHeight="1">
      <c r="A895" s="308"/>
      <c r="B895" s="1664" t="s">
        <v>1758</v>
      </c>
      <c r="C895" s="760" t="s">
        <v>1800</v>
      </c>
      <c r="D895" s="726"/>
      <c r="E895" s="726"/>
      <c r="F895" s="726"/>
      <c r="G895" s="726"/>
      <c r="H895" s="480" t="s">
        <v>436</v>
      </c>
      <c r="I895" s="926" t="str">
        <f t="shared" si="53"/>
        <v/>
      </c>
      <c r="J895" s="333" t="s">
        <v>599</v>
      </c>
      <c r="K895" s="767">
        <v>0.2</v>
      </c>
      <c r="L895" s="480" t="s">
        <v>437</v>
      </c>
      <c r="M895" s="926" t="str">
        <f t="shared" si="52"/>
        <v/>
      </c>
      <c r="N895" s="333" t="s">
        <v>599</v>
      </c>
      <c r="O895" s="853"/>
      <c r="P895" s="1338">
        <f t="shared" si="54"/>
        <v>0</v>
      </c>
    </row>
    <row r="896" spans="1:16" s="328" customFormat="1" ht="29.25" customHeight="1" thickBot="1">
      <c r="A896" s="308"/>
      <c r="B896" s="1665"/>
      <c r="C896" s="870" t="s">
        <v>579</v>
      </c>
      <c r="D896" s="730"/>
      <c r="E896" s="730"/>
      <c r="F896" s="730"/>
      <c r="G896" s="730"/>
      <c r="H896" s="543" t="s">
        <v>438</v>
      </c>
      <c r="I896" s="538" t="str">
        <f t="shared" si="53"/>
        <v/>
      </c>
      <c r="J896" s="544" t="s">
        <v>599</v>
      </c>
      <c r="K896" s="771">
        <v>0.2</v>
      </c>
      <c r="L896" s="543" t="s">
        <v>439</v>
      </c>
      <c r="M896" s="538" t="str">
        <f t="shared" si="52"/>
        <v/>
      </c>
      <c r="N896" s="544" t="s">
        <v>599</v>
      </c>
      <c r="O896" s="853"/>
      <c r="P896" s="1338">
        <f t="shared" si="54"/>
        <v>0</v>
      </c>
    </row>
    <row r="897" spans="1:16" s="328" customFormat="1" ht="29.25" customHeight="1">
      <c r="A897" s="308"/>
      <c r="B897" s="1649" t="s">
        <v>1756</v>
      </c>
      <c r="C897" s="760" t="s">
        <v>1800</v>
      </c>
      <c r="D897" s="726"/>
      <c r="E897" s="726"/>
      <c r="F897" s="726"/>
      <c r="G897" s="726"/>
      <c r="H897" s="480" t="s">
        <v>440</v>
      </c>
      <c r="I897" s="926" t="str">
        <f t="shared" si="53"/>
        <v/>
      </c>
      <c r="J897" s="333" t="s">
        <v>599</v>
      </c>
      <c r="K897" s="767">
        <v>1</v>
      </c>
      <c r="L897" s="480" t="s">
        <v>441</v>
      </c>
      <c r="M897" s="926" t="str">
        <f t="shared" si="52"/>
        <v/>
      </c>
      <c r="N897" s="333" t="s">
        <v>599</v>
      </c>
      <c r="O897" s="853"/>
      <c r="P897" s="1338">
        <f t="shared" si="54"/>
        <v>0</v>
      </c>
    </row>
    <row r="898" spans="1:16" s="328" customFormat="1" ht="29.25" customHeight="1" thickBot="1">
      <c r="A898" s="308"/>
      <c r="B898" s="1650"/>
      <c r="C898" s="870" t="s">
        <v>579</v>
      </c>
      <c r="D898" s="730"/>
      <c r="E898" s="730"/>
      <c r="F898" s="730"/>
      <c r="G898" s="730"/>
      <c r="H898" s="543" t="s">
        <v>442</v>
      </c>
      <c r="I898" s="538" t="str">
        <f t="shared" si="53"/>
        <v/>
      </c>
      <c r="J898" s="544" t="s">
        <v>599</v>
      </c>
      <c r="K898" s="771">
        <v>1</v>
      </c>
      <c r="L898" s="543" t="s">
        <v>443</v>
      </c>
      <c r="M898" s="538" t="str">
        <f t="shared" si="52"/>
        <v/>
      </c>
      <c r="N898" s="544" t="s">
        <v>599</v>
      </c>
      <c r="O898" s="853"/>
      <c r="P898" s="1338">
        <f t="shared" si="54"/>
        <v>0</v>
      </c>
    </row>
    <row r="899" spans="1:16" s="328" customFormat="1" ht="29.25" customHeight="1">
      <c r="A899" s="308"/>
      <c r="B899" s="1649" t="s">
        <v>1757</v>
      </c>
      <c r="C899" s="760" t="s">
        <v>1800</v>
      </c>
      <c r="D899" s="731"/>
      <c r="E899" s="731"/>
      <c r="F899" s="731"/>
      <c r="G899" s="731"/>
      <c r="H899" s="510" t="s">
        <v>444</v>
      </c>
      <c r="I899" s="926" t="str">
        <f t="shared" si="53"/>
        <v/>
      </c>
      <c r="J899" s="330" t="s">
        <v>599</v>
      </c>
      <c r="K899" s="772">
        <v>0.2</v>
      </c>
      <c r="L899" s="510" t="s">
        <v>445</v>
      </c>
      <c r="M899" s="926" t="str">
        <f t="shared" si="52"/>
        <v/>
      </c>
      <c r="N899" s="333" t="s">
        <v>599</v>
      </c>
      <c r="O899" s="853"/>
      <c r="P899" s="1338">
        <f t="shared" si="54"/>
        <v>0</v>
      </c>
    </row>
    <row r="900" spans="1:16" s="328" customFormat="1" ht="29.25" customHeight="1" thickBot="1">
      <c r="A900" s="308"/>
      <c r="B900" s="1650"/>
      <c r="C900" s="870" t="s">
        <v>579</v>
      </c>
      <c r="D900" s="728"/>
      <c r="E900" s="728"/>
      <c r="F900" s="728"/>
      <c r="G900" s="728"/>
      <c r="H900" s="482" t="s">
        <v>446</v>
      </c>
      <c r="I900" s="538" t="str">
        <f t="shared" si="53"/>
        <v/>
      </c>
      <c r="J900" s="332" t="s">
        <v>599</v>
      </c>
      <c r="K900" s="769">
        <v>0.2</v>
      </c>
      <c r="L900" s="482" t="s">
        <v>447</v>
      </c>
      <c r="M900" s="538" t="str">
        <f t="shared" si="52"/>
        <v/>
      </c>
      <c r="N900" s="544" t="s">
        <v>599</v>
      </c>
      <c r="O900" s="853"/>
      <c r="P900" s="1338">
        <f t="shared" si="54"/>
        <v>0</v>
      </c>
    </row>
    <row r="901" spans="1:16" s="328" customFormat="1" ht="29.25" customHeight="1" thickBot="1">
      <c r="A901" s="308"/>
      <c r="B901" s="1651" t="s">
        <v>1760</v>
      </c>
      <c r="C901" s="1652"/>
      <c r="D901" s="732"/>
      <c r="E901" s="732"/>
      <c r="F901" s="732"/>
      <c r="G901" s="732"/>
      <c r="H901" s="567" t="s">
        <v>448</v>
      </c>
      <c r="I901" s="568" t="str">
        <f t="shared" si="53"/>
        <v/>
      </c>
      <c r="J901" s="569" t="s">
        <v>599</v>
      </c>
      <c r="K901" s="773">
        <v>0.2</v>
      </c>
      <c r="L901" s="567" t="s">
        <v>449</v>
      </c>
      <c r="M901" s="568" t="str">
        <f t="shared" si="52"/>
        <v/>
      </c>
      <c r="N901" s="569" t="s">
        <v>599</v>
      </c>
      <c r="O901" s="853"/>
      <c r="P901" s="1338">
        <f t="shared" si="54"/>
        <v>0</v>
      </c>
    </row>
    <row r="902" spans="1:16" s="328" customFormat="1" ht="29.25" customHeight="1" thickBot="1">
      <c r="A902" s="308"/>
      <c r="B902" s="1461" t="s">
        <v>1665</v>
      </c>
      <c r="C902" s="1653"/>
      <c r="D902" s="733"/>
      <c r="E902" s="733"/>
      <c r="F902" s="733"/>
      <c r="G902" s="733"/>
      <c r="H902" s="483" t="s">
        <v>450</v>
      </c>
      <c r="I902" s="928" t="str">
        <f t="shared" si="53"/>
        <v/>
      </c>
      <c r="J902" s="922" t="s">
        <v>599</v>
      </c>
      <c r="K902" s="774">
        <v>1</v>
      </c>
      <c r="L902" s="483" t="s">
        <v>1572</v>
      </c>
      <c r="M902" s="928" t="str">
        <f t="shared" si="52"/>
        <v/>
      </c>
      <c r="N902" s="922" t="s">
        <v>599</v>
      </c>
      <c r="O902" s="853"/>
      <c r="P902" s="1338">
        <f t="shared" si="54"/>
        <v>0</v>
      </c>
    </row>
    <row r="903" spans="1:16" s="337" customFormat="1" ht="29.25" customHeight="1" thickBot="1">
      <c r="A903" s="334"/>
      <c r="B903" s="1654" t="s">
        <v>233</v>
      </c>
      <c r="C903" s="1655"/>
      <c r="D903" s="227" t="str">
        <f>IF($D876="","",SUM(D879:D902))</f>
        <v/>
      </c>
      <c r="E903" s="227" t="str">
        <f t="shared" ref="E903:G903" si="55">IF($D876="","",SUM(E879:E902))</f>
        <v/>
      </c>
      <c r="F903" s="227" t="str">
        <f t="shared" si="55"/>
        <v/>
      </c>
      <c r="G903" s="227" t="str">
        <f t="shared" si="55"/>
        <v/>
      </c>
      <c r="H903" s="483" t="s">
        <v>1567</v>
      </c>
      <c r="I903" s="927" t="str">
        <f>IF($D876="","",SUM(I879:I902))</f>
        <v/>
      </c>
      <c r="J903" s="923" t="s">
        <v>599</v>
      </c>
      <c r="K903" s="335"/>
      <c r="L903" s="483" t="s">
        <v>1568</v>
      </c>
      <c r="M903" s="927" t="str">
        <f>IF($D876="","",SUM(M879:M902))</f>
        <v/>
      </c>
      <c r="N903" s="923" t="s">
        <v>599</v>
      </c>
      <c r="O903" s="854"/>
      <c r="P903" s="1339"/>
    </row>
    <row r="904" spans="1:16" s="341" customFormat="1" ht="4.5" customHeight="1" thickBot="1">
      <c r="A904" s="338"/>
      <c r="B904" s="339"/>
      <c r="C904" s="339"/>
      <c r="D904" s="339"/>
      <c r="E904" s="339"/>
      <c r="F904" s="339"/>
      <c r="G904" s="339"/>
      <c r="H904" s="511"/>
      <c r="I904" s="339"/>
      <c r="J904" s="339"/>
      <c r="K904" s="339"/>
      <c r="L904" s="527"/>
      <c r="M904" s="339"/>
      <c r="N904" s="339"/>
      <c r="O904" s="855"/>
      <c r="P904" s="422"/>
    </row>
    <row r="905" spans="1:16" s="152" customFormat="1" ht="20.25" customHeight="1" thickTop="1" thickBot="1">
      <c r="A905" s="370" t="s">
        <v>1751</v>
      </c>
      <c r="B905" s="342"/>
      <c r="C905" s="342"/>
      <c r="D905" s="342"/>
      <c r="E905" s="342"/>
      <c r="F905" s="342"/>
      <c r="G905" s="342"/>
      <c r="H905" s="1621" t="str">
        <f>IF(AND(SUM(D879:G902)&gt;0,D876=""),"W części GR.2 wpisz nazwę miejscowości.","")</f>
        <v/>
      </c>
      <c r="I905" s="1621"/>
      <c r="J905" s="1621"/>
      <c r="K905" s="1621"/>
      <c r="L905" s="1621"/>
      <c r="M905" s="1621"/>
      <c r="N905" s="1621"/>
      <c r="O905" s="856"/>
      <c r="P905" s="1340"/>
    </row>
    <row r="906" spans="1:16" s="348" customFormat="1" ht="30" customHeight="1">
      <c r="A906" s="346"/>
      <c r="B906" s="408" t="s">
        <v>1768</v>
      </c>
      <c r="C906" s="347"/>
      <c r="D906" s="347"/>
      <c r="E906" s="347"/>
      <c r="F906" s="347"/>
      <c r="G906" s="347"/>
      <c r="H906" s="512"/>
      <c r="I906" s="398" t="s">
        <v>1801</v>
      </c>
      <c r="J906" s="485" t="s">
        <v>1709</v>
      </c>
      <c r="K906" s="1642" t="str">
        <f>IF(D876="","",IF(N876=1,M903,IF(N876=2,I903,"")))</f>
        <v/>
      </c>
      <c r="L906" s="1642"/>
      <c r="M906" s="1642"/>
      <c r="N906" s="423" t="s">
        <v>599</v>
      </c>
      <c r="O906" s="857"/>
      <c r="P906" s="1341"/>
    </row>
    <row r="907" spans="1:16" s="348" customFormat="1" ht="30" customHeight="1">
      <c r="A907" s="346"/>
      <c r="B907" s="409" t="s">
        <v>1798</v>
      </c>
      <c r="C907" s="349"/>
      <c r="D907" s="349"/>
      <c r="E907" s="1643" t="s">
        <v>2155</v>
      </c>
      <c r="F907" s="1644"/>
      <c r="G907" s="1644"/>
      <c r="H907" s="1644"/>
      <c r="I907" s="1645"/>
      <c r="J907" s="486" t="s">
        <v>1569</v>
      </c>
      <c r="K907" s="1646" t="str">
        <f>IF(D876="","",IF(N876=1,SUM(M885:M886,M891:M892,M893,M895,M897,M899),SUM(I885:I886,I891:I892,I893,I895,I897,I899)))</f>
        <v/>
      </c>
      <c r="L907" s="1646"/>
      <c r="M907" s="1646"/>
      <c r="N907" s="424" t="s">
        <v>599</v>
      </c>
      <c r="O907" s="857"/>
      <c r="P907" s="1341"/>
    </row>
    <row r="908" spans="1:16" s="348" customFormat="1" ht="30" customHeight="1" thickBot="1">
      <c r="A908" s="346"/>
      <c r="B908" s="410" t="s">
        <v>1772</v>
      </c>
      <c r="C908" s="351"/>
      <c r="D908" s="351"/>
      <c r="E908" s="351"/>
      <c r="F908" s="351"/>
      <c r="G908" s="351"/>
      <c r="H908" s="513"/>
      <c r="I908" s="400" t="s">
        <v>1802</v>
      </c>
      <c r="J908" s="533" t="s">
        <v>1570</v>
      </c>
      <c r="K908" s="1647" t="str">
        <f>IF(D876="","",IF(N876=1,SUM(M901),SUM(I901)))</f>
        <v/>
      </c>
      <c r="L908" s="1647"/>
      <c r="M908" s="1647"/>
      <c r="N908" s="425" t="s">
        <v>599</v>
      </c>
      <c r="O908" s="857"/>
      <c r="P908" s="1341"/>
    </row>
    <row r="909" spans="1:16" s="348" customFormat="1" ht="30" customHeight="1" thickBot="1">
      <c r="A909" s="346"/>
      <c r="B909" s="411" t="s">
        <v>1773</v>
      </c>
      <c r="C909" s="380"/>
      <c r="D909" s="380"/>
      <c r="E909" s="380"/>
      <c r="F909" s="380"/>
      <c r="G909" s="380"/>
      <c r="H909" s="514"/>
      <c r="I909" s="401" t="s">
        <v>1804</v>
      </c>
      <c r="J909" s="534" t="s">
        <v>1571</v>
      </c>
      <c r="K909" s="1648" t="str">
        <f>IF(D876="","",SUM(K906,-K907,-K908))</f>
        <v/>
      </c>
      <c r="L909" s="1648"/>
      <c r="M909" s="1648"/>
      <c r="N909" s="426" t="s">
        <v>599</v>
      </c>
      <c r="O909" s="857"/>
      <c r="P909" s="1341"/>
    </row>
    <row r="910" spans="1:16" s="348" customFormat="1" ht="30" customHeight="1" thickBot="1">
      <c r="A910" s="346"/>
      <c r="B910" s="417" t="s">
        <v>1262</v>
      </c>
      <c r="C910" s="418"/>
      <c r="D910" s="418"/>
      <c r="E910" s="418"/>
      <c r="F910" s="418"/>
      <c r="G910" s="418"/>
      <c r="H910" s="515"/>
      <c r="I910" s="402"/>
      <c r="J910" s="487" t="s">
        <v>1710</v>
      </c>
      <c r="K910" s="1633">
        <f>Info!$J$2*2.5*GR!$N$16</f>
        <v>0</v>
      </c>
      <c r="L910" s="1634"/>
      <c r="M910" s="1634"/>
      <c r="N910" s="427" t="s">
        <v>1144</v>
      </c>
      <c r="O910" s="857"/>
      <c r="P910" s="1341"/>
    </row>
    <row r="911" spans="1:16" s="348" customFormat="1" ht="30" customHeight="1" thickBot="1">
      <c r="A911" s="346"/>
      <c r="B911" s="417" t="s">
        <v>1873</v>
      </c>
      <c r="C911" s="418"/>
      <c r="D911" s="418"/>
      <c r="E911" s="418"/>
      <c r="F911" s="418"/>
      <c r="G911" s="418"/>
      <c r="H911" s="515"/>
      <c r="I911" s="402" t="s">
        <v>1805</v>
      </c>
      <c r="J911" s="487" t="s">
        <v>1711</v>
      </c>
      <c r="K911" s="1635" t="str">
        <f>IF(D876="","",ROUND(K909*K910,2))</f>
        <v/>
      </c>
      <c r="L911" s="1635"/>
      <c r="M911" s="1635"/>
      <c r="N911" s="427" t="s">
        <v>1144</v>
      </c>
      <c r="O911" s="857"/>
      <c r="P911" s="1341"/>
    </row>
    <row r="912" spans="1:16" s="348" customFormat="1" ht="30" customHeight="1" thickBot="1">
      <c r="A912" s="346"/>
      <c r="B912" s="413" t="s">
        <v>2264</v>
      </c>
      <c r="C912" s="414"/>
      <c r="D912" s="414"/>
      <c r="E912" s="414"/>
      <c r="F912" s="414"/>
      <c r="G912" s="414"/>
      <c r="H912" s="516"/>
      <c r="I912" s="416"/>
      <c r="J912" s="488" t="s">
        <v>1712</v>
      </c>
      <c r="K912" s="1636"/>
      <c r="L912" s="1637"/>
      <c r="M912" s="1637"/>
      <c r="N912" s="428" t="s">
        <v>1144</v>
      </c>
      <c r="O912" s="857"/>
      <c r="P912" s="1338">
        <f>IF(K912="",0,1)</f>
        <v>0</v>
      </c>
    </row>
    <row r="913" spans="1:16" s="348" customFormat="1" ht="30" customHeight="1" thickBot="1">
      <c r="A913" s="346"/>
      <c r="B913" s="412" t="s">
        <v>1769</v>
      </c>
      <c r="C913" s="393"/>
      <c r="D913" s="393"/>
      <c r="E913" s="393"/>
      <c r="F913" s="393"/>
      <c r="G913" s="393"/>
      <c r="H913" s="517"/>
      <c r="I913" s="402" t="s">
        <v>1874</v>
      </c>
      <c r="J913" s="487" t="s">
        <v>1803</v>
      </c>
      <c r="K913" s="1638" t="str">
        <f>IF(D876="","",IF(SUM(K911,-K912)&lt;0,"BŁĄD !!!",ROUND(K911-K912,2)))</f>
        <v/>
      </c>
      <c r="L913" s="1638"/>
      <c r="M913" s="1638"/>
      <c r="N913" s="429" t="s">
        <v>1144</v>
      </c>
      <c r="O913" s="857"/>
      <c r="P913" s="1341"/>
    </row>
    <row r="914" spans="1:16" s="348" customFormat="1" ht="4.5" customHeight="1" thickBot="1">
      <c r="A914" s="403"/>
      <c r="B914" s="404"/>
      <c r="C914" s="404"/>
      <c r="D914" s="404"/>
      <c r="E914" s="404"/>
      <c r="F914" s="404"/>
      <c r="G914" s="404"/>
      <c r="H914" s="518"/>
      <c r="I914" s="404"/>
      <c r="J914" s="404"/>
      <c r="K914" s="404"/>
      <c r="L914" s="528"/>
      <c r="M914" s="404"/>
      <c r="N914" s="404"/>
      <c r="O914" s="858"/>
      <c r="P914" s="1341"/>
    </row>
    <row r="915" spans="1:16" s="357" customFormat="1" ht="20.25" customHeight="1" thickTop="1" thickBot="1">
      <c r="A915" s="371" t="s">
        <v>1747</v>
      </c>
      <c r="B915" s="352"/>
      <c r="C915" s="352"/>
      <c r="D915" s="352"/>
      <c r="E915" s="352"/>
      <c r="F915" s="352"/>
      <c r="G915" s="352"/>
      <c r="H915" s="519"/>
      <c r="I915" s="352"/>
      <c r="J915" s="354"/>
      <c r="K915" s="352"/>
      <c r="L915" s="529"/>
      <c r="M915" s="352"/>
      <c r="N915" s="354"/>
      <c r="O915" s="859"/>
      <c r="P915" s="1340"/>
    </row>
    <row r="916" spans="1:16" s="363" customFormat="1" ht="23.25" customHeight="1">
      <c r="A916" s="358"/>
      <c r="B916" s="756" t="s">
        <v>1806</v>
      </c>
      <c r="C916" s="359"/>
      <c r="D916" s="359"/>
      <c r="E916" s="359"/>
      <c r="F916" s="749"/>
      <c r="G916" s="749"/>
      <c r="H916" s="749"/>
      <c r="I916" s="361"/>
      <c r="J916" s="1639" t="s">
        <v>1807</v>
      </c>
      <c r="K916" s="1640"/>
      <c r="L916" s="1640"/>
      <c r="M916" s="1640"/>
      <c r="N916" s="1641"/>
      <c r="O916" s="860"/>
      <c r="P916" s="1342"/>
    </row>
    <row r="917" spans="1:16" s="363" customFormat="1" ht="27.75" customHeight="1">
      <c r="A917" s="358"/>
      <c r="B917" s="1630"/>
      <c r="C917" s="1631"/>
      <c r="D917" s="1631"/>
      <c r="E917" s="1631"/>
      <c r="F917" s="1631"/>
      <c r="G917" s="1631"/>
      <c r="H917" s="1631"/>
      <c r="I917" s="1632"/>
      <c r="J917" s="1630"/>
      <c r="K917" s="1631"/>
      <c r="L917" s="1631"/>
      <c r="M917" s="1631"/>
      <c r="N917" s="1632"/>
      <c r="O917" s="860"/>
      <c r="P917" s="1338">
        <f>IF(B917&amp;J917="",0,1)</f>
        <v>0</v>
      </c>
    </row>
    <row r="918" spans="1:16" s="363" customFormat="1" ht="27.75" customHeight="1">
      <c r="A918" s="358"/>
      <c r="B918" s="1624"/>
      <c r="C918" s="1625"/>
      <c r="D918" s="1625"/>
      <c r="E918" s="1625"/>
      <c r="F918" s="1625"/>
      <c r="G918" s="1625"/>
      <c r="H918" s="1625"/>
      <c r="I918" s="1626"/>
      <c r="J918" s="1624"/>
      <c r="K918" s="1625"/>
      <c r="L918" s="1625"/>
      <c r="M918" s="1625"/>
      <c r="N918" s="1626"/>
      <c r="O918" s="860"/>
      <c r="P918" s="1338">
        <f t="shared" ref="P918:P937" si="56">IF(B918&amp;J918="",0,1)</f>
        <v>0</v>
      </c>
    </row>
    <row r="919" spans="1:16" s="363" customFormat="1" ht="27.75" customHeight="1">
      <c r="A919" s="358"/>
      <c r="B919" s="1624"/>
      <c r="C919" s="1625"/>
      <c r="D919" s="1625"/>
      <c r="E919" s="1625"/>
      <c r="F919" s="1625"/>
      <c r="G919" s="1625"/>
      <c r="H919" s="1625"/>
      <c r="I919" s="1626"/>
      <c r="J919" s="1624"/>
      <c r="K919" s="1625"/>
      <c r="L919" s="1625"/>
      <c r="M919" s="1625"/>
      <c r="N919" s="1626"/>
      <c r="O919" s="860"/>
      <c r="P919" s="1338">
        <f t="shared" si="56"/>
        <v>0</v>
      </c>
    </row>
    <row r="920" spans="1:16" s="363" customFormat="1" ht="27.75" customHeight="1">
      <c r="A920" s="358"/>
      <c r="B920" s="1624"/>
      <c r="C920" s="1625"/>
      <c r="D920" s="1625"/>
      <c r="E920" s="1625"/>
      <c r="F920" s="1625"/>
      <c r="G920" s="1625"/>
      <c r="H920" s="1625"/>
      <c r="I920" s="1626"/>
      <c r="J920" s="1624"/>
      <c r="K920" s="1625"/>
      <c r="L920" s="1625"/>
      <c r="M920" s="1625"/>
      <c r="N920" s="1626"/>
      <c r="O920" s="860"/>
      <c r="P920" s="1338">
        <f t="shared" si="56"/>
        <v>0</v>
      </c>
    </row>
    <row r="921" spans="1:16" s="363" customFormat="1" ht="27.75" customHeight="1">
      <c r="A921" s="358"/>
      <c r="B921" s="1624"/>
      <c r="C921" s="1625"/>
      <c r="D921" s="1625"/>
      <c r="E921" s="1625"/>
      <c r="F921" s="1625"/>
      <c r="G921" s="1625"/>
      <c r="H921" s="1625"/>
      <c r="I921" s="1626"/>
      <c r="J921" s="1624"/>
      <c r="K921" s="1625"/>
      <c r="L921" s="1625"/>
      <c r="M921" s="1625"/>
      <c r="N921" s="1626"/>
      <c r="O921" s="860"/>
      <c r="P921" s="1338">
        <f t="shared" si="56"/>
        <v>0</v>
      </c>
    </row>
    <row r="922" spans="1:16" s="363" customFormat="1" ht="27.75" customHeight="1">
      <c r="A922" s="358"/>
      <c r="B922" s="1624"/>
      <c r="C922" s="1625"/>
      <c r="D922" s="1625"/>
      <c r="E922" s="1625"/>
      <c r="F922" s="1625"/>
      <c r="G922" s="1625"/>
      <c r="H922" s="1625"/>
      <c r="I922" s="1626"/>
      <c r="J922" s="1624"/>
      <c r="K922" s="1625"/>
      <c r="L922" s="1625"/>
      <c r="M922" s="1625"/>
      <c r="N922" s="1626"/>
      <c r="O922" s="860"/>
      <c r="P922" s="1338">
        <f t="shared" si="56"/>
        <v>0</v>
      </c>
    </row>
    <row r="923" spans="1:16" s="363" customFormat="1" ht="27.75" customHeight="1">
      <c r="A923" s="358"/>
      <c r="B923" s="1624"/>
      <c r="C923" s="1625"/>
      <c r="D923" s="1625"/>
      <c r="E923" s="1625"/>
      <c r="F923" s="1625"/>
      <c r="G923" s="1625"/>
      <c r="H923" s="1625"/>
      <c r="I923" s="1626"/>
      <c r="J923" s="1624"/>
      <c r="K923" s="1625"/>
      <c r="L923" s="1625"/>
      <c r="M923" s="1625"/>
      <c r="N923" s="1626"/>
      <c r="O923" s="860"/>
      <c r="P923" s="1338">
        <f t="shared" si="56"/>
        <v>0</v>
      </c>
    </row>
    <row r="924" spans="1:16" s="363" customFormat="1" ht="27.75" customHeight="1">
      <c r="A924" s="358"/>
      <c r="B924" s="1624"/>
      <c r="C924" s="1625"/>
      <c r="D924" s="1625"/>
      <c r="E924" s="1625"/>
      <c r="F924" s="1625"/>
      <c r="G924" s="1625"/>
      <c r="H924" s="1625"/>
      <c r="I924" s="1626"/>
      <c r="J924" s="1624"/>
      <c r="K924" s="1625"/>
      <c r="L924" s="1625"/>
      <c r="M924" s="1625"/>
      <c r="N924" s="1626"/>
      <c r="O924" s="860"/>
      <c r="P924" s="1338">
        <f t="shared" si="56"/>
        <v>0</v>
      </c>
    </row>
    <row r="925" spans="1:16" s="363" customFormat="1" ht="27.75" customHeight="1">
      <c r="A925" s="358"/>
      <c r="B925" s="1624"/>
      <c r="C925" s="1625"/>
      <c r="D925" s="1625"/>
      <c r="E925" s="1625"/>
      <c r="F925" s="1625"/>
      <c r="G925" s="1625"/>
      <c r="H925" s="1625"/>
      <c r="I925" s="1626"/>
      <c r="J925" s="1624"/>
      <c r="K925" s="1625"/>
      <c r="L925" s="1625"/>
      <c r="M925" s="1625"/>
      <c r="N925" s="1626"/>
      <c r="O925" s="860"/>
      <c r="P925" s="1338">
        <f t="shared" si="56"/>
        <v>0</v>
      </c>
    </row>
    <row r="926" spans="1:16" s="363" customFormat="1" ht="27.75" customHeight="1">
      <c r="A926" s="358"/>
      <c r="B926" s="1624"/>
      <c r="C926" s="1625"/>
      <c r="D926" s="1625"/>
      <c r="E926" s="1625"/>
      <c r="F926" s="1625"/>
      <c r="G926" s="1625"/>
      <c r="H926" s="1625"/>
      <c r="I926" s="1626"/>
      <c r="J926" s="1624"/>
      <c r="K926" s="1625"/>
      <c r="L926" s="1625"/>
      <c r="M926" s="1625"/>
      <c r="N926" s="1626"/>
      <c r="O926" s="860"/>
      <c r="P926" s="1338">
        <f t="shared" si="56"/>
        <v>0</v>
      </c>
    </row>
    <row r="927" spans="1:16" s="363" customFormat="1" ht="27.75" customHeight="1">
      <c r="A927" s="358"/>
      <c r="B927" s="1624"/>
      <c r="C927" s="1625"/>
      <c r="D927" s="1625"/>
      <c r="E927" s="1625"/>
      <c r="F927" s="1625"/>
      <c r="G927" s="1625"/>
      <c r="H927" s="1625"/>
      <c r="I927" s="1626"/>
      <c r="J927" s="1624"/>
      <c r="K927" s="1625"/>
      <c r="L927" s="1625"/>
      <c r="M927" s="1625"/>
      <c r="N927" s="1626"/>
      <c r="O927" s="860"/>
      <c r="P927" s="1338">
        <f t="shared" si="56"/>
        <v>0</v>
      </c>
    </row>
    <row r="928" spans="1:16" s="363" customFormat="1" ht="27.75" customHeight="1">
      <c r="A928" s="358"/>
      <c r="B928" s="1624"/>
      <c r="C928" s="1625"/>
      <c r="D928" s="1625"/>
      <c r="E928" s="1625"/>
      <c r="F928" s="1625"/>
      <c r="G928" s="1625"/>
      <c r="H928" s="1625"/>
      <c r="I928" s="1626"/>
      <c r="J928" s="1624"/>
      <c r="K928" s="1625"/>
      <c r="L928" s="1625"/>
      <c r="M928" s="1625"/>
      <c r="N928" s="1626"/>
      <c r="O928" s="860"/>
      <c r="P928" s="1338">
        <f t="shared" si="56"/>
        <v>0</v>
      </c>
    </row>
    <row r="929" spans="1:16" s="363" customFormat="1" ht="27.75" customHeight="1">
      <c r="A929" s="358"/>
      <c r="B929" s="1624"/>
      <c r="C929" s="1625"/>
      <c r="D929" s="1625"/>
      <c r="E929" s="1625"/>
      <c r="F929" s="1625"/>
      <c r="G929" s="1625"/>
      <c r="H929" s="1625"/>
      <c r="I929" s="1626"/>
      <c r="J929" s="1624"/>
      <c r="K929" s="1625"/>
      <c r="L929" s="1625"/>
      <c r="M929" s="1625"/>
      <c r="N929" s="1626"/>
      <c r="O929" s="860"/>
      <c r="P929" s="1338">
        <f t="shared" si="56"/>
        <v>0</v>
      </c>
    </row>
    <row r="930" spans="1:16" s="363" customFormat="1" ht="27.75" customHeight="1">
      <c r="A930" s="358"/>
      <c r="B930" s="1624"/>
      <c r="C930" s="1625"/>
      <c r="D930" s="1625"/>
      <c r="E930" s="1625"/>
      <c r="F930" s="1625"/>
      <c r="G930" s="1625"/>
      <c r="H930" s="1625"/>
      <c r="I930" s="1626"/>
      <c r="J930" s="1624"/>
      <c r="K930" s="1625"/>
      <c r="L930" s="1625"/>
      <c r="M930" s="1625"/>
      <c r="N930" s="1626"/>
      <c r="O930" s="860"/>
      <c r="P930" s="1338">
        <f t="shared" si="56"/>
        <v>0</v>
      </c>
    </row>
    <row r="931" spans="1:16" s="363" customFormat="1" ht="27.75" customHeight="1">
      <c r="A931" s="358"/>
      <c r="B931" s="1624"/>
      <c r="C931" s="1625"/>
      <c r="D931" s="1625"/>
      <c r="E931" s="1625"/>
      <c r="F931" s="1625"/>
      <c r="G931" s="1625"/>
      <c r="H931" s="1625"/>
      <c r="I931" s="1626"/>
      <c r="J931" s="1624"/>
      <c r="K931" s="1625"/>
      <c r="L931" s="1625"/>
      <c r="M931" s="1625"/>
      <c r="N931" s="1626"/>
      <c r="O931" s="860"/>
      <c r="P931" s="1338">
        <f t="shared" si="56"/>
        <v>0</v>
      </c>
    </row>
    <row r="932" spans="1:16" s="363" customFormat="1" ht="27.75" customHeight="1">
      <c r="A932" s="358"/>
      <c r="B932" s="1624"/>
      <c r="C932" s="1625"/>
      <c r="D932" s="1625"/>
      <c r="E932" s="1625"/>
      <c r="F932" s="1625"/>
      <c r="G932" s="1625"/>
      <c r="H932" s="1625"/>
      <c r="I932" s="1626"/>
      <c r="J932" s="1624"/>
      <c r="K932" s="1625"/>
      <c r="L932" s="1625"/>
      <c r="M932" s="1625"/>
      <c r="N932" s="1626"/>
      <c r="O932" s="860"/>
      <c r="P932" s="1338">
        <f t="shared" si="56"/>
        <v>0</v>
      </c>
    </row>
    <row r="933" spans="1:16" s="363" customFormat="1" ht="27.75" customHeight="1">
      <c r="A933" s="358"/>
      <c r="B933" s="1624"/>
      <c r="C933" s="1625"/>
      <c r="D933" s="1625"/>
      <c r="E933" s="1625"/>
      <c r="F933" s="1625"/>
      <c r="G933" s="1625"/>
      <c r="H933" s="1625"/>
      <c r="I933" s="1626"/>
      <c r="J933" s="1624"/>
      <c r="K933" s="1625"/>
      <c r="L933" s="1625"/>
      <c r="M933" s="1625"/>
      <c r="N933" s="1626"/>
      <c r="O933" s="860"/>
      <c r="P933" s="1338">
        <f t="shared" si="56"/>
        <v>0</v>
      </c>
    </row>
    <row r="934" spans="1:16" s="363" customFormat="1" ht="27.75" customHeight="1">
      <c r="A934" s="358"/>
      <c r="B934" s="1624"/>
      <c r="C934" s="1625"/>
      <c r="D934" s="1625"/>
      <c r="E934" s="1625"/>
      <c r="F934" s="1625"/>
      <c r="G934" s="1625"/>
      <c r="H934" s="1625"/>
      <c r="I934" s="1626"/>
      <c r="J934" s="1624"/>
      <c r="K934" s="1625"/>
      <c r="L934" s="1625"/>
      <c r="M934" s="1625"/>
      <c r="N934" s="1626"/>
      <c r="O934" s="860"/>
      <c r="P934" s="1338">
        <f t="shared" si="56"/>
        <v>0</v>
      </c>
    </row>
    <row r="935" spans="1:16" s="363" customFormat="1" ht="27.75" customHeight="1">
      <c r="A935" s="358"/>
      <c r="B935" s="1624"/>
      <c r="C935" s="1625"/>
      <c r="D935" s="1625"/>
      <c r="E935" s="1625"/>
      <c r="F935" s="1625"/>
      <c r="G935" s="1625"/>
      <c r="H935" s="1625"/>
      <c r="I935" s="1626"/>
      <c r="J935" s="1624"/>
      <c r="K935" s="1625"/>
      <c r="L935" s="1625"/>
      <c r="M935" s="1625"/>
      <c r="N935" s="1626"/>
      <c r="O935" s="860"/>
      <c r="P935" s="1338">
        <f t="shared" si="56"/>
        <v>0</v>
      </c>
    </row>
    <row r="936" spans="1:16" s="363" customFormat="1" ht="27.75" customHeight="1">
      <c r="A936" s="358"/>
      <c r="B936" s="1624"/>
      <c r="C936" s="1625"/>
      <c r="D936" s="1625"/>
      <c r="E936" s="1625"/>
      <c r="F936" s="1625"/>
      <c r="G936" s="1625"/>
      <c r="H936" s="1625"/>
      <c r="I936" s="1626"/>
      <c r="J936" s="1624"/>
      <c r="K936" s="1625"/>
      <c r="L936" s="1625"/>
      <c r="M936" s="1625"/>
      <c r="N936" s="1626"/>
      <c r="O936" s="860"/>
      <c r="P936" s="1338">
        <f t="shared" si="56"/>
        <v>0</v>
      </c>
    </row>
    <row r="937" spans="1:16" s="363" customFormat="1" ht="27.75" customHeight="1" thickBot="1">
      <c r="A937" s="358"/>
      <c r="B937" s="1627"/>
      <c r="C937" s="1628"/>
      <c r="D937" s="1628"/>
      <c r="E937" s="1628"/>
      <c r="F937" s="1628"/>
      <c r="G937" s="1628"/>
      <c r="H937" s="1628"/>
      <c r="I937" s="1629"/>
      <c r="J937" s="1627"/>
      <c r="K937" s="1628"/>
      <c r="L937" s="1628"/>
      <c r="M937" s="1628"/>
      <c r="N937" s="1629"/>
      <c r="O937" s="860"/>
      <c r="P937" s="1338">
        <f t="shared" si="56"/>
        <v>0</v>
      </c>
    </row>
    <row r="938" spans="1:16" s="363" customFormat="1" ht="26.25" customHeight="1" thickBot="1">
      <c r="A938" s="358"/>
      <c r="B938" s="535" t="s">
        <v>1808</v>
      </c>
      <c r="C938" s="364"/>
      <c r="D938" s="1622" t="s">
        <v>1111</v>
      </c>
      <c r="E938" s="1622"/>
      <c r="F938" s="1622"/>
      <c r="G938" s="1622"/>
      <c r="H938" s="1622"/>
      <c r="I938" s="1622"/>
      <c r="J938" s="1622"/>
      <c r="K938" s="1622"/>
      <c r="L938" s="1622"/>
      <c r="M938" s="1622"/>
      <c r="N938" s="1623"/>
      <c r="O938" s="860"/>
      <c r="P938" s="1342"/>
    </row>
    <row r="939" spans="1:16" s="348" customFormat="1" ht="6" customHeight="1" thickBot="1">
      <c r="A939" s="403"/>
      <c r="B939" s="404"/>
      <c r="C939" s="404"/>
      <c r="D939" s="404"/>
      <c r="E939" s="404"/>
      <c r="F939" s="404"/>
      <c r="G939" s="404"/>
      <c r="H939" s="518"/>
      <c r="I939" s="404"/>
      <c r="J939" s="404"/>
      <c r="K939" s="404"/>
      <c r="L939" s="528"/>
      <c r="M939" s="404"/>
      <c r="N939" s="404"/>
      <c r="O939" s="858"/>
      <c r="P939" s="1341"/>
    </row>
    <row r="940" spans="1:16" s="341" customFormat="1" ht="14.25" customHeight="1" thickTop="1">
      <c r="A940" s="395" t="s">
        <v>673</v>
      </c>
      <c r="B940" s="100" t="s">
        <v>2154</v>
      </c>
      <c r="H940" s="502"/>
      <c r="L940" s="520"/>
      <c r="O940" s="422"/>
      <c r="P940" s="422"/>
    </row>
    <row r="941" spans="1:16" s="341" customFormat="1" ht="14.25" customHeight="1">
      <c r="A941" s="395" t="s">
        <v>751</v>
      </c>
      <c r="B941" s="100" t="s">
        <v>1762</v>
      </c>
      <c r="H941" s="502"/>
      <c r="L941" s="520"/>
      <c r="O941" s="422"/>
      <c r="P941" s="422"/>
    </row>
    <row r="942" spans="1:16" s="341" customFormat="1" ht="14.25" customHeight="1">
      <c r="A942" s="395" t="s">
        <v>1207</v>
      </c>
      <c r="B942" s="100" t="s">
        <v>1664</v>
      </c>
      <c r="H942" s="502"/>
      <c r="L942" s="520"/>
      <c r="O942" s="422"/>
      <c r="P942" s="422"/>
    </row>
    <row r="943" spans="1:16" s="341" customFormat="1" ht="14.25" customHeight="1">
      <c r="A943" s="395" t="s">
        <v>1208</v>
      </c>
      <c r="B943" s="100" t="s">
        <v>1875</v>
      </c>
      <c r="H943" s="502"/>
      <c r="J943" s="373"/>
      <c r="L943" s="520"/>
      <c r="O943" s="422"/>
      <c r="P943" s="422"/>
    </row>
    <row r="944" spans="1:16" s="341" customFormat="1" ht="14.25" customHeight="1">
      <c r="A944" s="395" t="s">
        <v>496</v>
      </c>
      <c r="B944" s="100" t="s">
        <v>1763</v>
      </c>
      <c r="H944" s="502"/>
      <c r="L944" s="520"/>
      <c r="O944" s="422"/>
      <c r="P944" s="422"/>
    </row>
    <row r="945" spans="1:16" s="341" customFormat="1" ht="14.25" customHeight="1">
      <c r="A945" s="395" t="s">
        <v>1766</v>
      </c>
      <c r="B945" s="100" t="s">
        <v>1871</v>
      </c>
      <c r="H945" s="502"/>
      <c r="L945" s="520"/>
      <c r="N945" s="1319" t="str">
        <f ca="1">$A$1&amp;wersja&amp;INFO("wersja")</f>
        <v>GR_2018.1.15.0</v>
      </c>
      <c r="O945" s="422"/>
      <c r="P945" s="422"/>
    </row>
    <row r="946" spans="1:16" s="341" customFormat="1" ht="14.25" customHeight="1">
      <c r="A946" s="395" t="s">
        <v>1765</v>
      </c>
      <c r="B946" s="100" t="s">
        <v>1872</v>
      </c>
      <c r="H946" s="502"/>
      <c r="L946" s="520"/>
      <c r="O946" s="422"/>
      <c r="P946" s="422"/>
    </row>
    <row r="947" spans="1:16" s="341" customFormat="1" ht="20.25" customHeight="1" thickBot="1">
      <c r="A947" s="577" t="s">
        <v>1820</v>
      </c>
      <c r="H947" s="502"/>
      <c r="L947" s="520"/>
      <c r="N947" s="592" t="str">
        <f>$N$1</f>
        <v>Załącznik Nr 4 do Uchwały Nr XL/396/17 Rady Miejskiej w Kluczborku z dnia 27 września 2017r.</v>
      </c>
      <c r="O947" s="844"/>
      <c r="P947" s="422"/>
    </row>
    <row r="948" spans="1:16" s="2" customFormat="1" ht="20.25" customHeight="1" thickTop="1">
      <c r="A948" s="1688" t="s">
        <v>854</v>
      </c>
      <c r="B948" s="1689"/>
      <c r="C948" s="1689"/>
      <c r="D948" s="1690"/>
      <c r="E948" s="1691" t="s">
        <v>987</v>
      </c>
      <c r="F948" s="1691"/>
      <c r="G948" s="1691"/>
      <c r="H948" s="1691"/>
      <c r="I948" s="1691"/>
      <c r="J948" s="1691"/>
      <c r="K948" s="1691"/>
      <c r="L948" s="1691"/>
      <c r="M948" s="1691"/>
      <c r="N948" s="1691"/>
      <c r="O948" s="1692"/>
      <c r="P948" s="1323"/>
    </row>
    <row r="949" spans="1:16" s="2" customFormat="1" ht="26.25" customHeight="1" thickBot="1">
      <c r="A949" s="1695"/>
      <c r="B949" s="1696"/>
      <c r="C949" s="1696"/>
      <c r="D949" s="1697"/>
      <c r="E949" s="1693"/>
      <c r="F949" s="1693"/>
      <c r="G949" s="1693"/>
      <c r="H949" s="1693"/>
      <c r="I949" s="1693"/>
      <c r="J949" s="1693"/>
      <c r="K949" s="1693"/>
      <c r="L949" s="1693"/>
      <c r="M949" s="1693"/>
      <c r="N949" s="1693"/>
      <c r="O949" s="1694"/>
      <c r="P949" s="1323"/>
    </row>
    <row r="950" spans="1:16" s="2" customFormat="1" ht="4.5" customHeight="1">
      <c r="A950" s="580"/>
      <c r="B950" s="581"/>
      <c r="C950" s="581"/>
      <c r="D950" s="582"/>
      <c r="E950" s="582"/>
      <c r="F950" s="582"/>
      <c r="G950" s="582"/>
      <c r="H950" s="583"/>
      <c r="I950" s="583"/>
      <c r="J950" s="583"/>
      <c r="K950" s="583"/>
      <c r="L950" s="584"/>
      <c r="M950" s="583"/>
      <c r="N950" s="585"/>
      <c r="O950" s="845"/>
      <c r="P950" s="1323"/>
    </row>
    <row r="951" spans="1:16" s="1" customFormat="1" ht="23.25" customHeight="1">
      <c r="A951" s="1675" t="s">
        <v>1921</v>
      </c>
      <c r="B951" s="1676"/>
      <c r="C951" s="1676"/>
      <c r="D951" s="1676"/>
      <c r="E951" s="1676"/>
      <c r="F951" s="1676"/>
      <c r="G951" s="1676"/>
      <c r="H951" s="1676"/>
      <c r="I951" s="1676"/>
      <c r="J951" s="1676"/>
      <c r="K951" s="1676"/>
      <c r="L951" s="1676"/>
      <c r="M951" s="1676"/>
      <c r="N951" s="1676"/>
      <c r="O951" s="1677"/>
      <c r="P951" s="1323"/>
    </row>
    <row r="952" spans="1:16" s="2" customFormat="1" ht="4.5" customHeight="1" thickBot="1">
      <c r="A952" s="587"/>
      <c r="B952" s="588"/>
      <c r="C952" s="588"/>
      <c r="D952" s="588"/>
      <c r="E952" s="588"/>
      <c r="F952" s="588"/>
      <c r="G952" s="588"/>
      <c r="H952" s="588"/>
      <c r="I952" s="588"/>
      <c r="J952" s="588"/>
      <c r="K952" s="589"/>
      <c r="L952" s="590"/>
      <c r="M952" s="583"/>
      <c r="N952" s="583"/>
      <c r="O952" s="846"/>
      <c r="P952" s="1323"/>
    </row>
    <row r="953" spans="1:16" s="306" customFormat="1" ht="4.5" customHeight="1" thickTop="1" thickBot="1">
      <c r="A953" s="300"/>
      <c r="B953" s="301"/>
      <c r="C953" s="301"/>
      <c r="D953" s="301"/>
      <c r="E953" s="302"/>
      <c r="F953" s="302"/>
      <c r="G953" s="302"/>
      <c r="H953" s="503"/>
      <c r="I953" s="302"/>
      <c r="J953" s="304"/>
      <c r="K953" s="302"/>
      <c r="L953" s="521"/>
      <c r="M953" s="302"/>
      <c r="N953" s="304"/>
      <c r="O953" s="847"/>
      <c r="P953" s="1338"/>
    </row>
    <row r="954" spans="1:16" s="306" customFormat="1" ht="24" customHeight="1" thickBot="1">
      <c r="A954" s="308"/>
      <c r="B954" s="1678" t="s">
        <v>1924</v>
      </c>
      <c r="C954" s="1678"/>
      <c r="D954" s="1678"/>
      <c r="E954" s="1678"/>
      <c r="F954" s="1678"/>
      <c r="G954" s="1678"/>
      <c r="H954" s="1678"/>
      <c r="I954" s="1678"/>
      <c r="J954" s="1679"/>
      <c r="K954" s="530" t="s">
        <v>1870</v>
      </c>
      <c r="L954" s="757"/>
      <c r="M954" s="1680" t="str">
        <f>IF(O962=1,SUM($O$1:O962),"")</f>
        <v/>
      </c>
      <c r="N954" s="1681"/>
      <c r="O954" s="848"/>
      <c r="P954" s="1338"/>
    </row>
    <row r="955" spans="1:16" s="306" customFormat="1" ht="4.5" customHeight="1" thickBot="1">
      <c r="A955" s="310"/>
      <c r="B955" s="311"/>
      <c r="C955" s="311"/>
      <c r="D955" s="311"/>
      <c r="E955" s="311"/>
      <c r="F955" s="311"/>
      <c r="G955" s="311"/>
      <c r="H955" s="504"/>
      <c r="I955" s="312"/>
      <c r="J955" s="314"/>
      <c r="K955" s="312"/>
      <c r="L955" s="522"/>
      <c r="M955" s="312"/>
      <c r="N955" s="314"/>
      <c r="O955" s="849"/>
      <c r="P955" s="1338"/>
    </row>
    <row r="956" spans="1:16" s="306" customFormat="1" ht="20.25" customHeight="1" thickTop="1" thickBot="1">
      <c r="A956" s="369" t="s">
        <v>1745</v>
      </c>
      <c r="B956" s="323"/>
      <c r="C956" s="323"/>
      <c r="D956" s="323"/>
      <c r="E956" s="323"/>
      <c r="F956" s="323"/>
      <c r="G956" s="323"/>
      <c r="H956" s="505"/>
      <c r="I956" s="323"/>
      <c r="J956" s="323"/>
      <c r="K956" s="323"/>
      <c r="L956" s="505"/>
      <c r="M956" s="323"/>
      <c r="N956" s="323"/>
      <c r="O956" s="850"/>
      <c r="P956" s="1338"/>
    </row>
    <row r="957" spans="1:16" s="306" customFormat="1" ht="12.75" customHeight="1">
      <c r="A957" s="317"/>
      <c r="B957" s="532" t="s">
        <v>1666</v>
      </c>
      <c r="C957" s="375"/>
      <c r="D957" s="375"/>
      <c r="E957" s="375"/>
      <c r="F957" s="375"/>
      <c r="G957" s="375"/>
      <c r="H957" s="506"/>
      <c r="I957" s="375"/>
      <c r="J957" s="377"/>
      <c r="K957" s="531" t="s">
        <v>1750</v>
      </c>
      <c r="L957" s="523"/>
      <c r="M957" s="375"/>
      <c r="N957" s="379"/>
      <c r="O957" s="851"/>
      <c r="P957" s="1338"/>
    </row>
    <row r="958" spans="1:16" s="320" customFormat="1" ht="33" customHeight="1" thickBot="1">
      <c r="A958" s="319"/>
      <c r="B958" s="1682" t="str">
        <f>IF($B$12="","",$B$12)</f>
        <v/>
      </c>
      <c r="C958" s="1683"/>
      <c r="D958" s="1683"/>
      <c r="E958" s="1683"/>
      <c r="F958" s="1683"/>
      <c r="G958" s="1683"/>
      <c r="H958" s="1683"/>
      <c r="I958" s="1683"/>
      <c r="J958" s="1684"/>
      <c r="K958" s="1685" t="str">
        <f>IF($K$12="","",$K$12)</f>
        <v/>
      </c>
      <c r="L958" s="1686"/>
      <c r="M958" s="1686"/>
      <c r="N958" s="1687"/>
      <c r="O958" s="851"/>
      <c r="P958" s="1338">
        <f>IF(B958&amp;K958="",0,1)</f>
        <v>0</v>
      </c>
    </row>
    <row r="959" spans="1:16" s="306" customFormat="1" ht="4.5" customHeight="1" thickBot="1">
      <c r="A959" s="321"/>
      <c r="B959" s="322"/>
      <c r="C959" s="322"/>
      <c r="D959" s="322"/>
      <c r="E959" s="312"/>
      <c r="F959" s="312"/>
      <c r="G959" s="312"/>
      <c r="H959" s="504"/>
      <c r="I959" s="312"/>
      <c r="J959" s="314"/>
      <c r="K959" s="312"/>
      <c r="L959" s="522"/>
      <c r="M959" s="312"/>
      <c r="N959" s="314"/>
      <c r="O959" s="849"/>
      <c r="P959" s="1338"/>
    </row>
    <row r="960" spans="1:16" s="328" customFormat="1" ht="20.25" customHeight="1" thickTop="1" thickBot="1">
      <c r="A960" s="370" t="s">
        <v>1746</v>
      </c>
      <c r="B960" s="323"/>
      <c r="C960" s="323"/>
      <c r="D960" s="323"/>
      <c r="E960" s="323"/>
      <c r="F960" s="323"/>
      <c r="G960" s="323"/>
      <c r="H960" s="507"/>
      <c r="I960" s="323"/>
      <c r="J960" s="325"/>
      <c r="K960" s="323"/>
      <c r="L960" s="524"/>
      <c r="M960" s="323"/>
      <c r="N960" s="325"/>
      <c r="O960" s="850"/>
      <c r="P960" s="1338"/>
    </row>
    <row r="961" spans="1:16" s="328" customFormat="1" ht="5.25" customHeight="1">
      <c r="A961" s="98"/>
      <c r="B961" s="381"/>
      <c r="C961" s="382"/>
      <c r="D961" s="382"/>
      <c r="E961" s="382"/>
      <c r="F961" s="382"/>
      <c r="G961" s="382"/>
      <c r="H961" s="508"/>
      <c r="I961" s="382"/>
      <c r="J961" s="384"/>
      <c r="K961" s="382"/>
      <c r="L961" s="525"/>
      <c r="M961" s="382"/>
      <c r="N961" s="386"/>
      <c r="O961" s="852"/>
      <c r="P961" s="1338"/>
    </row>
    <row r="962" spans="1:16" s="328" customFormat="1" ht="25.5" customHeight="1">
      <c r="A962" s="396" t="s">
        <v>291</v>
      </c>
      <c r="B962" s="1666" t="s">
        <v>123</v>
      </c>
      <c r="C962" s="1667"/>
      <c r="D962" s="1668"/>
      <c r="E962" s="1669"/>
      <c r="F962" s="1670" t="s">
        <v>1791</v>
      </c>
      <c r="G962" s="1671"/>
      <c r="H962" s="1671"/>
      <c r="I962" s="1672"/>
      <c r="J962" s="740" t="str">
        <f>IF($J$16="","",$J$16)</f>
        <v/>
      </c>
      <c r="K962" s="420" t="s">
        <v>1755</v>
      </c>
      <c r="L962" s="740" t="str">
        <f>IF($L$16="","",$L$16)</f>
        <v/>
      </c>
      <c r="M962" s="420" t="s">
        <v>1764</v>
      </c>
      <c r="N962" s="397">
        <f>IF(AND(J962="",L962=""),0,IF(J962="",2,1))</f>
        <v>0</v>
      </c>
      <c r="O962" s="812">
        <f>IF(D962&lt;&gt;"",1,0)</f>
        <v>0</v>
      </c>
      <c r="P962" s="1338">
        <f>IF(D962&amp;J962&amp;L962="",0,1)</f>
        <v>0</v>
      </c>
    </row>
    <row r="963" spans="1:16" s="328" customFormat="1" ht="5.25" customHeight="1" thickBot="1">
      <c r="A963" s="98"/>
      <c r="B963" s="387"/>
      <c r="C963" s="388"/>
      <c r="D963" s="388"/>
      <c r="E963" s="388"/>
      <c r="F963" s="388"/>
      <c r="G963" s="388"/>
      <c r="H963" s="509"/>
      <c r="I963" s="388"/>
      <c r="J963" s="390"/>
      <c r="K963" s="388"/>
      <c r="L963" s="526"/>
      <c r="M963" s="388"/>
      <c r="N963" s="392"/>
      <c r="O963" s="852"/>
      <c r="P963" s="1338"/>
    </row>
    <row r="964" spans="1:16" s="328" customFormat="1" ht="27" customHeight="1" thickBot="1">
      <c r="A964" s="308"/>
      <c r="B964" s="1673" t="s">
        <v>1065</v>
      </c>
      <c r="C964" s="1674"/>
      <c r="D964" s="1088" t="s">
        <v>1770</v>
      </c>
      <c r="E964" s="764" t="s">
        <v>1748</v>
      </c>
      <c r="F964" s="764" t="s">
        <v>1752</v>
      </c>
      <c r="G964" s="765" t="s">
        <v>1520</v>
      </c>
      <c r="H964" s="1656" t="s">
        <v>233</v>
      </c>
      <c r="I964" s="1657"/>
      <c r="J964" s="1658"/>
      <c r="K964" s="766" t="s">
        <v>1767</v>
      </c>
      <c r="L964" s="1656" t="s">
        <v>1749</v>
      </c>
      <c r="M964" s="1657"/>
      <c r="N964" s="1658"/>
      <c r="O964" s="853"/>
      <c r="P964" s="1338"/>
    </row>
    <row r="965" spans="1:16" s="328" customFormat="1" ht="29.25" customHeight="1">
      <c r="A965" s="308"/>
      <c r="B965" s="1659" t="s">
        <v>1753</v>
      </c>
      <c r="C965" s="333" t="s">
        <v>598</v>
      </c>
      <c r="D965" s="726"/>
      <c r="E965" s="726"/>
      <c r="F965" s="726"/>
      <c r="G965" s="726"/>
      <c r="H965" s="510" t="s">
        <v>1771</v>
      </c>
      <c r="I965" s="926" t="str">
        <f>IF(D965&amp;E965&amp;F965&amp;G965="","",SUM(D965:G965))</f>
        <v/>
      </c>
      <c r="J965" s="330" t="s">
        <v>599</v>
      </c>
      <c r="K965" s="767">
        <v>1.95</v>
      </c>
      <c r="L965" s="510" t="s">
        <v>1390</v>
      </c>
      <c r="M965" s="926" t="str">
        <f t="shared" ref="M965:M988" si="57">IF(AND(I965&lt;&gt;"",N$16=1),ROUND(I965*K965,4),"")</f>
        <v/>
      </c>
      <c r="N965" s="330" t="s">
        <v>599</v>
      </c>
      <c r="O965" s="853"/>
      <c r="P965" s="1338">
        <f>IF(D965&amp;E965&amp;F965&amp;G965="",0,1)</f>
        <v>0</v>
      </c>
    </row>
    <row r="966" spans="1:16" s="328" customFormat="1" ht="29.25" customHeight="1">
      <c r="A966" s="308"/>
      <c r="B966" s="1660"/>
      <c r="C966" s="331" t="s">
        <v>600</v>
      </c>
      <c r="D966" s="727"/>
      <c r="E966" s="727"/>
      <c r="F966" s="727"/>
      <c r="G966" s="727"/>
      <c r="H966" s="481" t="s">
        <v>406</v>
      </c>
      <c r="I966" s="925" t="str">
        <f t="shared" ref="I966:I988" si="58">IF(D966&amp;E966&amp;F966&amp;G966="","",SUM(D966:G966))</f>
        <v/>
      </c>
      <c r="J966" s="331" t="s">
        <v>599</v>
      </c>
      <c r="K966" s="768">
        <v>1.8</v>
      </c>
      <c r="L966" s="481" t="s">
        <v>407</v>
      </c>
      <c r="M966" s="925" t="str">
        <f t="shared" si="57"/>
        <v/>
      </c>
      <c r="N966" s="331" t="s">
        <v>599</v>
      </c>
      <c r="O966" s="853"/>
      <c r="P966" s="1338">
        <f t="shared" ref="P966:P988" si="59">IF(D966&amp;E966&amp;F966&amp;G966="",0,1)</f>
        <v>0</v>
      </c>
    </row>
    <row r="967" spans="1:16" s="328" customFormat="1" ht="29.25" customHeight="1">
      <c r="A967" s="308"/>
      <c r="B967" s="1660"/>
      <c r="C967" s="331" t="s">
        <v>601</v>
      </c>
      <c r="D967" s="727"/>
      <c r="E967" s="727"/>
      <c r="F967" s="727"/>
      <c r="G967" s="727"/>
      <c r="H967" s="481" t="s">
        <v>408</v>
      </c>
      <c r="I967" s="925" t="str">
        <f t="shared" si="58"/>
        <v/>
      </c>
      <c r="J967" s="331" t="s">
        <v>599</v>
      </c>
      <c r="K967" s="768">
        <v>1.65</v>
      </c>
      <c r="L967" s="481" t="s">
        <v>409</v>
      </c>
      <c r="M967" s="925" t="str">
        <f t="shared" si="57"/>
        <v/>
      </c>
      <c r="N967" s="331" t="s">
        <v>599</v>
      </c>
      <c r="O967" s="853"/>
      <c r="P967" s="1338">
        <f t="shared" si="59"/>
        <v>0</v>
      </c>
    </row>
    <row r="968" spans="1:16" s="328" customFormat="1" ht="29.25" customHeight="1">
      <c r="A968" s="308"/>
      <c r="B968" s="1660"/>
      <c r="C968" s="331" t="s">
        <v>602</v>
      </c>
      <c r="D968" s="727"/>
      <c r="E968" s="727"/>
      <c r="F968" s="727"/>
      <c r="G968" s="727"/>
      <c r="H968" s="481" t="s">
        <v>410</v>
      </c>
      <c r="I968" s="925" t="str">
        <f t="shared" si="58"/>
        <v/>
      </c>
      <c r="J968" s="331" t="s">
        <v>599</v>
      </c>
      <c r="K968" s="768">
        <v>1.35</v>
      </c>
      <c r="L968" s="481" t="s">
        <v>411</v>
      </c>
      <c r="M968" s="925" t="str">
        <f t="shared" si="57"/>
        <v/>
      </c>
      <c r="N968" s="331" t="s">
        <v>599</v>
      </c>
      <c r="O968" s="853"/>
      <c r="P968" s="1338">
        <f t="shared" si="59"/>
        <v>0</v>
      </c>
    </row>
    <row r="969" spans="1:16" s="328" customFormat="1" ht="29.25" customHeight="1">
      <c r="A969" s="308"/>
      <c r="B969" s="1660"/>
      <c r="C969" s="331" t="s">
        <v>603</v>
      </c>
      <c r="D969" s="727"/>
      <c r="E969" s="727"/>
      <c r="F969" s="727"/>
      <c r="G969" s="727"/>
      <c r="H969" s="481" t="s">
        <v>412</v>
      </c>
      <c r="I969" s="925" t="str">
        <f t="shared" si="58"/>
        <v/>
      </c>
      <c r="J969" s="331" t="s">
        <v>599</v>
      </c>
      <c r="K969" s="768">
        <v>1.1000000000000001</v>
      </c>
      <c r="L969" s="481" t="s">
        <v>413</v>
      </c>
      <c r="M969" s="925" t="str">
        <f t="shared" si="57"/>
        <v/>
      </c>
      <c r="N969" s="331" t="s">
        <v>599</v>
      </c>
      <c r="O969" s="853"/>
      <c r="P969" s="1338">
        <f t="shared" si="59"/>
        <v>0</v>
      </c>
    </row>
    <row r="970" spans="1:16" s="328" customFormat="1" ht="29.25" customHeight="1">
      <c r="A970" s="308"/>
      <c r="B970" s="1660"/>
      <c r="C970" s="331" t="s">
        <v>604</v>
      </c>
      <c r="D970" s="727"/>
      <c r="E970" s="727"/>
      <c r="F970" s="727"/>
      <c r="G970" s="727"/>
      <c r="H970" s="481" t="s">
        <v>414</v>
      </c>
      <c r="I970" s="925" t="str">
        <f t="shared" si="58"/>
        <v/>
      </c>
      <c r="J970" s="331" t="s">
        <v>599</v>
      </c>
      <c r="K970" s="768">
        <v>0.8</v>
      </c>
      <c r="L970" s="481" t="s">
        <v>415</v>
      </c>
      <c r="M970" s="925" t="str">
        <f t="shared" si="57"/>
        <v/>
      </c>
      <c r="N970" s="331" t="s">
        <v>599</v>
      </c>
      <c r="O970" s="853"/>
      <c r="P970" s="1338">
        <f t="shared" si="59"/>
        <v>0</v>
      </c>
    </row>
    <row r="971" spans="1:16" s="328" customFormat="1" ht="29.25" customHeight="1">
      <c r="A971" s="308"/>
      <c r="B971" s="1660"/>
      <c r="C971" s="331" t="s">
        <v>605</v>
      </c>
      <c r="D971" s="727"/>
      <c r="E971" s="727"/>
      <c r="F971" s="727"/>
      <c r="G971" s="727"/>
      <c r="H971" s="481" t="s">
        <v>416</v>
      </c>
      <c r="I971" s="925" t="str">
        <f t="shared" si="58"/>
        <v/>
      </c>
      <c r="J971" s="331" t="s">
        <v>599</v>
      </c>
      <c r="K971" s="768">
        <v>0.35</v>
      </c>
      <c r="L971" s="481" t="s">
        <v>417</v>
      </c>
      <c r="M971" s="925" t="str">
        <f t="shared" si="57"/>
        <v/>
      </c>
      <c r="N971" s="331" t="s">
        <v>599</v>
      </c>
      <c r="O971" s="853"/>
      <c r="P971" s="1338">
        <f t="shared" si="59"/>
        <v>0</v>
      </c>
    </row>
    <row r="972" spans="1:16" s="328" customFormat="1" ht="29.25" customHeight="1" thickBot="1">
      <c r="A972" s="308"/>
      <c r="B972" s="1661"/>
      <c r="C972" s="332" t="s">
        <v>606</v>
      </c>
      <c r="D972" s="728"/>
      <c r="E972" s="728"/>
      <c r="F972" s="728"/>
      <c r="G972" s="728"/>
      <c r="H972" s="482" t="s">
        <v>418</v>
      </c>
      <c r="I972" s="924" t="str">
        <f t="shared" si="58"/>
        <v/>
      </c>
      <c r="J972" s="332" t="s">
        <v>599</v>
      </c>
      <c r="K972" s="769">
        <v>0.2</v>
      </c>
      <c r="L972" s="482" t="s">
        <v>419</v>
      </c>
      <c r="M972" s="924" t="str">
        <f t="shared" si="57"/>
        <v/>
      </c>
      <c r="N972" s="332" t="s">
        <v>599</v>
      </c>
      <c r="O972" s="853"/>
      <c r="P972" s="1338">
        <f t="shared" si="59"/>
        <v>0</v>
      </c>
    </row>
    <row r="973" spans="1:16" s="328" customFormat="1" ht="29.25" customHeight="1">
      <c r="A973" s="308"/>
      <c r="B973" s="1659" t="s">
        <v>1754</v>
      </c>
      <c r="C973" s="367" t="s">
        <v>598</v>
      </c>
      <c r="D973" s="726"/>
      <c r="E973" s="726"/>
      <c r="F973" s="726"/>
      <c r="G973" s="726"/>
      <c r="H973" s="480" t="s">
        <v>420</v>
      </c>
      <c r="I973" s="926" t="str">
        <f t="shared" si="58"/>
        <v/>
      </c>
      <c r="J973" s="333" t="s">
        <v>599</v>
      </c>
      <c r="K973" s="767">
        <v>1.75</v>
      </c>
      <c r="L973" s="480" t="s">
        <v>421</v>
      </c>
      <c r="M973" s="926" t="str">
        <f t="shared" si="57"/>
        <v/>
      </c>
      <c r="N973" s="333" t="s">
        <v>599</v>
      </c>
      <c r="O973" s="853"/>
      <c r="P973" s="1338">
        <f t="shared" si="59"/>
        <v>0</v>
      </c>
    </row>
    <row r="974" spans="1:16" s="328" customFormat="1" ht="29.25" customHeight="1">
      <c r="A974" s="308"/>
      <c r="B974" s="1660"/>
      <c r="C974" s="368" t="s">
        <v>600</v>
      </c>
      <c r="D974" s="727"/>
      <c r="E974" s="727"/>
      <c r="F974" s="727"/>
      <c r="G974" s="727"/>
      <c r="H974" s="481" t="s">
        <v>422</v>
      </c>
      <c r="I974" s="925" t="str">
        <f t="shared" si="58"/>
        <v/>
      </c>
      <c r="J974" s="331" t="s">
        <v>599</v>
      </c>
      <c r="K974" s="768">
        <v>1.45</v>
      </c>
      <c r="L974" s="481" t="s">
        <v>423</v>
      </c>
      <c r="M974" s="925" t="str">
        <f t="shared" si="57"/>
        <v/>
      </c>
      <c r="N974" s="331" t="s">
        <v>599</v>
      </c>
      <c r="O974" s="853"/>
      <c r="P974" s="1338">
        <f t="shared" si="59"/>
        <v>0</v>
      </c>
    </row>
    <row r="975" spans="1:16" s="328" customFormat="1" ht="29.25" customHeight="1">
      <c r="A975" s="308"/>
      <c r="B975" s="1660"/>
      <c r="C975" s="368" t="s">
        <v>620</v>
      </c>
      <c r="D975" s="727"/>
      <c r="E975" s="727"/>
      <c r="F975" s="727"/>
      <c r="G975" s="727"/>
      <c r="H975" s="481" t="s">
        <v>424</v>
      </c>
      <c r="I975" s="925" t="str">
        <f t="shared" si="58"/>
        <v/>
      </c>
      <c r="J975" s="331" t="s">
        <v>599</v>
      </c>
      <c r="K975" s="768">
        <v>1.25</v>
      </c>
      <c r="L975" s="481" t="s">
        <v>425</v>
      </c>
      <c r="M975" s="925" t="str">
        <f t="shared" si="57"/>
        <v/>
      </c>
      <c r="N975" s="331" t="s">
        <v>599</v>
      </c>
      <c r="O975" s="853"/>
      <c r="P975" s="1338">
        <f t="shared" si="59"/>
        <v>0</v>
      </c>
    </row>
    <row r="976" spans="1:16" s="328" customFormat="1" ht="29.25" customHeight="1">
      <c r="A976" s="308"/>
      <c r="B976" s="1660"/>
      <c r="C976" s="368" t="s">
        <v>621</v>
      </c>
      <c r="D976" s="727"/>
      <c r="E976" s="727"/>
      <c r="F976" s="727"/>
      <c r="G976" s="727"/>
      <c r="H976" s="481" t="s">
        <v>426</v>
      </c>
      <c r="I976" s="925" t="str">
        <f t="shared" si="58"/>
        <v/>
      </c>
      <c r="J976" s="331" t="s">
        <v>599</v>
      </c>
      <c r="K976" s="768">
        <v>0.75</v>
      </c>
      <c r="L976" s="481" t="s">
        <v>427</v>
      </c>
      <c r="M976" s="925" t="str">
        <f t="shared" si="57"/>
        <v/>
      </c>
      <c r="N976" s="331" t="s">
        <v>599</v>
      </c>
      <c r="O976" s="853"/>
      <c r="P976" s="1338">
        <f t="shared" si="59"/>
        <v>0</v>
      </c>
    </row>
    <row r="977" spans="1:16" s="328" customFormat="1" ht="29.25" customHeight="1">
      <c r="A977" s="308"/>
      <c r="B977" s="1660"/>
      <c r="C977" s="368" t="s">
        <v>605</v>
      </c>
      <c r="D977" s="727"/>
      <c r="E977" s="727"/>
      <c r="F977" s="727"/>
      <c r="G977" s="727"/>
      <c r="H977" s="481" t="s">
        <v>428</v>
      </c>
      <c r="I977" s="925" t="str">
        <f t="shared" si="58"/>
        <v/>
      </c>
      <c r="J977" s="331" t="s">
        <v>599</v>
      </c>
      <c r="K977" s="768">
        <v>0.2</v>
      </c>
      <c r="L977" s="481" t="s">
        <v>429</v>
      </c>
      <c r="M977" s="925" t="str">
        <f t="shared" si="57"/>
        <v/>
      </c>
      <c r="N977" s="331" t="s">
        <v>599</v>
      </c>
      <c r="O977" s="853"/>
      <c r="P977" s="1338">
        <f t="shared" si="59"/>
        <v>0</v>
      </c>
    </row>
    <row r="978" spans="1:16" s="328" customFormat="1" ht="29.25" customHeight="1" thickBot="1">
      <c r="A978" s="308"/>
      <c r="B978" s="1660"/>
      <c r="C978" s="539" t="s">
        <v>606</v>
      </c>
      <c r="D978" s="729"/>
      <c r="E978" s="729"/>
      <c r="F978" s="729"/>
      <c r="G978" s="729"/>
      <c r="H978" s="540" t="s">
        <v>430</v>
      </c>
      <c r="I978" s="541" t="str">
        <f t="shared" si="58"/>
        <v/>
      </c>
      <c r="J978" s="542" t="s">
        <v>599</v>
      </c>
      <c r="K978" s="770">
        <v>0.15</v>
      </c>
      <c r="L978" s="540" t="s">
        <v>431</v>
      </c>
      <c r="M978" s="541" t="str">
        <f t="shared" si="57"/>
        <v/>
      </c>
      <c r="N978" s="542" t="s">
        <v>599</v>
      </c>
      <c r="O978" s="853"/>
      <c r="P978" s="1338">
        <f t="shared" si="59"/>
        <v>0</v>
      </c>
    </row>
    <row r="979" spans="1:16" s="328" customFormat="1" ht="29.25" customHeight="1">
      <c r="A979" s="308"/>
      <c r="B979" s="1662" t="s">
        <v>1759</v>
      </c>
      <c r="C979" s="760" t="s">
        <v>1800</v>
      </c>
      <c r="D979" s="726"/>
      <c r="E979" s="726"/>
      <c r="F979" s="726"/>
      <c r="G979" s="726"/>
      <c r="H979" s="480" t="s">
        <v>432</v>
      </c>
      <c r="I979" s="926" t="str">
        <f t="shared" si="58"/>
        <v/>
      </c>
      <c r="J979" s="333" t="s">
        <v>599</v>
      </c>
      <c r="K979" s="767">
        <v>1</v>
      </c>
      <c r="L979" s="480" t="s">
        <v>433</v>
      </c>
      <c r="M979" s="926" t="str">
        <f t="shared" si="57"/>
        <v/>
      </c>
      <c r="N979" s="333" t="s">
        <v>599</v>
      </c>
      <c r="O979" s="853"/>
      <c r="P979" s="1338">
        <f t="shared" si="59"/>
        <v>0</v>
      </c>
    </row>
    <row r="980" spans="1:16" s="328" customFormat="1" ht="29.25" customHeight="1" thickBot="1">
      <c r="A980" s="308"/>
      <c r="B980" s="1663"/>
      <c r="C980" s="870" t="s">
        <v>579</v>
      </c>
      <c r="D980" s="730"/>
      <c r="E980" s="730"/>
      <c r="F980" s="730"/>
      <c r="G980" s="730"/>
      <c r="H980" s="543" t="s">
        <v>434</v>
      </c>
      <c r="I980" s="538" t="str">
        <f t="shared" si="58"/>
        <v/>
      </c>
      <c r="J980" s="544" t="s">
        <v>599</v>
      </c>
      <c r="K980" s="771">
        <v>1</v>
      </c>
      <c r="L980" s="543" t="s">
        <v>435</v>
      </c>
      <c r="M980" s="538" t="str">
        <f t="shared" si="57"/>
        <v/>
      </c>
      <c r="N980" s="544" t="s">
        <v>599</v>
      </c>
      <c r="O980" s="853"/>
      <c r="P980" s="1338">
        <f t="shared" si="59"/>
        <v>0</v>
      </c>
    </row>
    <row r="981" spans="1:16" s="328" customFormat="1" ht="29.25" customHeight="1">
      <c r="A981" s="308"/>
      <c r="B981" s="1664" t="s">
        <v>1758</v>
      </c>
      <c r="C981" s="760" t="s">
        <v>1800</v>
      </c>
      <c r="D981" s="726"/>
      <c r="E981" s="726"/>
      <c r="F981" s="726"/>
      <c r="G981" s="726"/>
      <c r="H981" s="480" t="s">
        <v>436</v>
      </c>
      <c r="I981" s="926" t="str">
        <f t="shared" si="58"/>
        <v/>
      </c>
      <c r="J981" s="333" t="s">
        <v>599</v>
      </c>
      <c r="K981" s="767">
        <v>0.2</v>
      </c>
      <c r="L981" s="480" t="s">
        <v>437</v>
      </c>
      <c r="M981" s="926" t="str">
        <f t="shared" si="57"/>
        <v/>
      </c>
      <c r="N981" s="333" t="s">
        <v>599</v>
      </c>
      <c r="O981" s="853"/>
      <c r="P981" s="1338">
        <f t="shared" si="59"/>
        <v>0</v>
      </c>
    </row>
    <row r="982" spans="1:16" s="328" customFormat="1" ht="29.25" customHeight="1" thickBot="1">
      <c r="A982" s="308"/>
      <c r="B982" s="1665"/>
      <c r="C982" s="870" t="s">
        <v>579</v>
      </c>
      <c r="D982" s="730"/>
      <c r="E982" s="730"/>
      <c r="F982" s="730"/>
      <c r="G982" s="730"/>
      <c r="H982" s="543" t="s">
        <v>438</v>
      </c>
      <c r="I982" s="538" t="str">
        <f t="shared" si="58"/>
        <v/>
      </c>
      <c r="J982" s="544" t="s">
        <v>599</v>
      </c>
      <c r="K982" s="771">
        <v>0.2</v>
      </c>
      <c r="L982" s="543" t="s">
        <v>439</v>
      </c>
      <c r="M982" s="538" t="str">
        <f t="shared" si="57"/>
        <v/>
      </c>
      <c r="N982" s="544" t="s">
        <v>599</v>
      </c>
      <c r="O982" s="853"/>
      <c r="P982" s="1338">
        <f t="shared" si="59"/>
        <v>0</v>
      </c>
    </row>
    <row r="983" spans="1:16" s="328" customFormat="1" ht="29.25" customHeight="1">
      <c r="A983" s="308"/>
      <c r="B983" s="1649" t="s">
        <v>1756</v>
      </c>
      <c r="C983" s="760" t="s">
        <v>1800</v>
      </c>
      <c r="D983" s="726"/>
      <c r="E983" s="726"/>
      <c r="F983" s="726"/>
      <c r="G983" s="726"/>
      <c r="H983" s="480" t="s">
        <v>440</v>
      </c>
      <c r="I983" s="926" t="str">
        <f t="shared" si="58"/>
        <v/>
      </c>
      <c r="J983" s="333" t="s">
        <v>599</v>
      </c>
      <c r="K983" s="767">
        <v>1</v>
      </c>
      <c r="L983" s="480" t="s">
        <v>441</v>
      </c>
      <c r="M983" s="926" t="str">
        <f t="shared" si="57"/>
        <v/>
      </c>
      <c r="N983" s="333" t="s">
        <v>599</v>
      </c>
      <c r="O983" s="853"/>
      <c r="P983" s="1338">
        <f t="shared" si="59"/>
        <v>0</v>
      </c>
    </row>
    <row r="984" spans="1:16" s="328" customFormat="1" ht="29.25" customHeight="1" thickBot="1">
      <c r="A984" s="308"/>
      <c r="B984" s="1650"/>
      <c r="C984" s="870" t="s">
        <v>579</v>
      </c>
      <c r="D984" s="730"/>
      <c r="E984" s="730"/>
      <c r="F984" s="730"/>
      <c r="G984" s="730"/>
      <c r="H984" s="543" t="s">
        <v>442</v>
      </c>
      <c r="I984" s="538" t="str">
        <f t="shared" si="58"/>
        <v/>
      </c>
      <c r="J984" s="544" t="s">
        <v>599</v>
      </c>
      <c r="K984" s="771">
        <v>1</v>
      </c>
      <c r="L984" s="543" t="s">
        <v>443</v>
      </c>
      <c r="M984" s="538" t="str">
        <f t="shared" si="57"/>
        <v/>
      </c>
      <c r="N984" s="544" t="s">
        <v>599</v>
      </c>
      <c r="O984" s="853"/>
      <c r="P984" s="1338">
        <f t="shared" si="59"/>
        <v>0</v>
      </c>
    </row>
    <row r="985" spans="1:16" s="328" customFormat="1" ht="29.25" customHeight="1">
      <c r="A985" s="308"/>
      <c r="B985" s="1649" t="s">
        <v>1757</v>
      </c>
      <c r="C985" s="760" t="s">
        <v>1800</v>
      </c>
      <c r="D985" s="731"/>
      <c r="E985" s="731"/>
      <c r="F985" s="731"/>
      <c r="G985" s="731"/>
      <c r="H985" s="510" t="s">
        <v>444</v>
      </c>
      <c r="I985" s="926" t="str">
        <f t="shared" si="58"/>
        <v/>
      </c>
      <c r="J985" s="330" t="s">
        <v>599</v>
      </c>
      <c r="K985" s="772">
        <v>0.2</v>
      </c>
      <c r="L985" s="510" t="s">
        <v>445</v>
      </c>
      <c r="M985" s="926" t="str">
        <f t="shared" si="57"/>
        <v/>
      </c>
      <c r="N985" s="333" t="s">
        <v>599</v>
      </c>
      <c r="O985" s="853"/>
      <c r="P985" s="1338">
        <f t="shared" si="59"/>
        <v>0</v>
      </c>
    </row>
    <row r="986" spans="1:16" s="328" customFormat="1" ht="29.25" customHeight="1" thickBot="1">
      <c r="A986" s="308"/>
      <c r="B986" s="1650"/>
      <c r="C986" s="870" t="s">
        <v>579</v>
      </c>
      <c r="D986" s="728"/>
      <c r="E986" s="728"/>
      <c r="F986" s="728"/>
      <c r="G986" s="728"/>
      <c r="H986" s="482" t="s">
        <v>446</v>
      </c>
      <c r="I986" s="538" t="str">
        <f t="shared" si="58"/>
        <v/>
      </c>
      <c r="J986" s="332" t="s">
        <v>599</v>
      </c>
      <c r="K986" s="769">
        <v>0.2</v>
      </c>
      <c r="L986" s="482" t="s">
        <v>447</v>
      </c>
      <c r="M986" s="538" t="str">
        <f t="shared" si="57"/>
        <v/>
      </c>
      <c r="N986" s="544" t="s">
        <v>599</v>
      </c>
      <c r="O986" s="853"/>
      <c r="P986" s="1338">
        <f t="shared" si="59"/>
        <v>0</v>
      </c>
    </row>
    <row r="987" spans="1:16" s="328" customFormat="1" ht="29.25" customHeight="1" thickBot="1">
      <c r="A987" s="308"/>
      <c r="B987" s="1651" t="s">
        <v>1760</v>
      </c>
      <c r="C987" s="1652"/>
      <c r="D987" s="732"/>
      <c r="E987" s="732"/>
      <c r="F987" s="732"/>
      <c r="G987" s="732"/>
      <c r="H987" s="567" t="s">
        <v>448</v>
      </c>
      <c r="I987" s="568" t="str">
        <f t="shared" si="58"/>
        <v/>
      </c>
      <c r="J987" s="569" t="s">
        <v>599</v>
      </c>
      <c r="K987" s="773">
        <v>0.2</v>
      </c>
      <c r="L987" s="567" t="s">
        <v>449</v>
      </c>
      <c r="M987" s="568" t="str">
        <f t="shared" si="57"/>
        <v/>
      </c>
      <c r="N987" s="569" t="s">
        <v>599</v>
      </c>
      <c r="O987" s="853"/>
      <c r="P987" s="1338">
        <f t="shared" si="59"/>
        <v>0</v>
      </c>
    </row>
    <row r="988" spans="1:16" s="328" customFormat="1" ht="29.25" customHeight="1" thickBot="1">
      <c r="A988" s="308"/>
      <c r="B988" s="1461" t="s">
        <v>1665</v>
      </c>
      <c r="C988" s="1653"/>
      <c r="D988" s="733"/>
      <c r="E988" s="733"/>
      <c r="F988" s="733"/>
      <c r="G988" s="733"/>
      <c r="H988" s="483" t="s">
        <v>450</v>
      </c>
      <c r="I988" s="928" t="str">
        <f t="shared" si="58"/>
        <v/>
      </c>
      <c r="J988" s="922" t="s">
        <v>599</v>
      </c>
      <c r="K988" s="774">
        <v>1</v>
      </c>
      <c r="L988" s="483" t="s">
        <v>1572</v>
      </c>
      <c r="M988" s="928" t="str">
        <f t="shared" si="57"/>
        <v/>
      </c>
      <c r="N988" s="922" t="s">
        <v>599</v>
      </c>
      <c r="O988" s="853"/>
      <c r="P988" s="1338">
        <f t="shared" si="59"/>
        <v>0</v>
      </c>
    </row>
    <row r="989" spans="1:16" s="337" customFormat="1" ht="29.25" customHeight="1" thickBot="1">
      <c r="A989" s="334"/>
      <c r="B989" s="1654" t="s">
        <v>233</v>
      </c>
      <c r="C989" s="1655"/>
      <c r="D989" s="227" t="str">
        <f>IF($D962="","",SUM(D965:D988))</f>
        <v/>
      </c>
      <c r="E989" s="227" t="str">
        <f t="shared" ref="E989:G989" si="60">IF($D962="","",SUM(E965:E988))</f>
        <v/>
      </c>
      <c r="F989" s="227" t="str">
        <f t="shared" si="60"/>
        <v/>
      </c>
      <c r="G989" s="227" t="str">
        <f t="shared" si="60"/>
        <v/>
      </c>
      <c r="H989" s="483" t="s">
        <v>1567</v>
      </c>
      <c r="I989" s="927" t="str">
        <f>IF($D962="","",SUM(I965:I988))</f>
        <v/>
      </c>
      <c r="J989" s="923" t="s">
        <v>599</v>
      </c>
      <c r="K989" s="335"/>
      <c r="L989" s="483" t="s">
        <v>1568</v>
      </c>
      <c r="M989" s="927" t="str">
        <f>IF($D962="","",SUM(M965:M988))</f>
        <v/>
      </c>
      <c r="N989" s="923" t="s">
        <v>599</v>
      </c>
      <c r="O989" s="854"/>
      <c r="P989" s="1339"/>
    </row>
    <row r="990" spans="1:16" s="341" customFormat="1" ht="4.5" customHeight="1" thickBot="1">
      <c r="A990" s="338"/>
      <c r="B990" s="339"/>
      <c r="C990" s="339"/>
      <c r="D990" s="339"/>
      <c r="E990" s="339"/>
      <c r="F990" s="339"/>
      <c r="G990" s="339"/>
      <c r="H990" s="511"/>
      <c r="I990" s="339"/>
      <c r="J990" s="339"/>
      <c r="K990" s="339"/>
      <c r="L990" s="527"/>
      <c r="M990" s="339"/>
      <c r="N990" s="339"/>
      <c r="O990" s="855"/>
      <c r="P990" s="422"/>
    </row>
    <row r="991" spans="1:16" s="152" customFormat="1" ht="20.25" customHeight="1" thickTop="1" thickBot="1">
      <c r="A991" s="370" t="s">
        <v>1751</v>
      </c>
      <c r="B991" s="342"/>
      <c r="C991" s="342"/>
      <c r="D991" s="342"/>
      <c r="E991" s="342"/>
      <c r="F991" s="342"/>
      <c r="G991" s="342"/>
      <c r="H991" s="1621" t="str">
        <f>IF(AND(SUM(D965:G988)&gt;0,D962=""),"W części GR.2 wpisz nazwę miejscowości.","")</f>
        <v/>
      </c>
      <c r="I991" s="1621"/>
      <c r="J991" s="1621"/>
      <c r="K991" s="1621"/>
      <c r="L991" s="1621"/>
      <c r="M991" s="1621"/>
      <c r="N991" s="1621"/>
      <c r="O991" s="856"/>
      <c r="P991" s="1340"/>
    </row>
    <row r="992" spans="1:16" s="348" customFormat="1" ht="30" customHeight="1">
      <c r="A992" s="346"/>
      <c r="B992" s="408" t="s">
        <v>1768</v>
      </c>
      <c r="C992" s="347"/>
      <c r="D992" s="347"/>
      <c r="E992" s="347"/>
      <c r="F992" s="347"/>
      <c r="G992" s="347"/>
      <c r="H992" s="512"/>
      <c r="I992" s="398" t="s">
        <v>1801</v>
      </c>
      <c r="J992" s="485" t="s">
        <v>1709</v>
      </c>
      <c r="K992" s="1642" t="str">
        <f>IF(D962="","",IF(N962=1,M989,IF(N962=2,I989,"")))</f>
        <v/>
      </c>
      <c r="L992" s="1642"/>
      <c r="M992" s="1642"/>
      <c r="N992" s="423" t="s">
        <v>599</v>
      </c>
      <c r="O992" s="857"/>
      <c r="P992" s="1341"/>
    </row>
    <row r="993" spans="1:16" s="348" customFormat="1" ht="30" customHeight="1">
      <c r="A993" s="346"/>
      <c r="B993" s="409" t="s">
        <v>1798</v>
      </c>
      <c r="C993" s="349"/>
      <c r="D993" s="349"/>
      <c r="E993" s="1643" t="s">
        <v>2155</v>
      </c>
      <c r="F993" s="1644"/>
      <c r="G993" s="1644"/>
      <c r="H993" s="1644"/>
      <c r="I993" s="1645"/>
      <c r="J993" s="486" t="s">
        <v>1569</v>
      </c>
      <c r="K993" s="1646" t="str">
        <f>IF(D962="","",IF(N962=1,SUM(M971:M972,M977:M978,M979,M981,M983,M985),SUM(I971:I972,I977:I978,I979,I981,I983,I985)))</f>
        <v/>
      </c>
      <c r="L993" s="1646"/>
      <c r="M993" s="1646"/>
      <c r="N993" s="424" t="s">
        <v>599</v>
      </c>
      <c r="O993" s="857"/>
      <c r="P993" s="1341"/>
    </row>
    <row r="994" spans="1:16" s="348" customFormat="1" ht="30" customHeight="1" thickBot="1">
      <c r="A994" s="346"/>
      <c r="B994" s="410" t="s">
        <v>1772</v>
      </c>
      <c r="C994" s="351"/>
      <c r="D994" s="351"/>
      <c r="E994" s="351"/>
      <c r="F994" s="351"/>
      <c r="G994" s="351"/>
      <c r="H994" s="513"/>
      <c r="I994" s="400" t="s">
        <v>1802</v>
      </c>
      <c r="J994" s="533" t="s">
        <v>1570</v>
      </c>
      <c r="K994" s="1647" t="str">
        <f>IF(D962="","",IF(N962=1,SUM(M987),SUM(I987)))</f>
        <v/>
      </c>
      <c r="L994" s="1647"/>
      <c r="M994" s="1647"/>
      <c r="N994" s="425" t="s">
        <v>599</v>
      </c>
      <c r="O994" s="857"/>
      <c r="P994" s="1341"/>
    </row>
    <row r="995" spans="1:16" s="348" customFormat="1" ht="30" customHeight="1" thickBot="1">
      <c r="A995" s="346"/>
      <c r="B995" s="411" t="s">
        <v>1773</v>
      </c>
      <c r="C995" s="380"/>
      <c r="D995" s="380"/>
      <c r="E995" s="380"/>
      <c r="F995" s="380"/>
      <c r="G995" s="380"/>
      <c r="H995" s="514"/>
      <c r="I995" s="401" t="s">
        <v>1804</v>
      </c>
      <c r="J995" s="534" t="s">
        <v>1571</v>
      </c>
      <c r="K995" s="1648" t="str">
        <f>IF(D962="","",SUM(K992,-K993,-K994))</f>
        <v/>
      </c>
      <c r="L995" s="1648"/>
      <c r="M995" s="1648"/>
      <c r="N995" s="426" t="s">
        <v>599</v>
      </c>
      <c r="O995" s="857"/>
      <c r="P995" s="1341"/>
    </row>
    <row r="996" spans="1:16" s="348" customFormat="1" ht="30" customHeight="1" thickBot="1">
      <c r="A996" s="346"/>
      <c r="B996" s="417" t="s">
        <v>1262</v>
      </c>
      <c r="C996" s="418"/>
      <c r="D996" s="418"/>
      <c r="E996" s="418"/>
      <c r="F996" s="418"/>
      <c r="G996" s="418"/>
      <c r="H996" s="515"/>
      <c r="I996" s="402"/>
      <c r="J996" s="487" t="s">
        <v>1710</v>
      </c>
      <c r="K996" s="1633">
        <f>Info!$J$2*2.5*GR!$N$16</f>
        <v>0</v>
      </c>
      <c r="L996" s="1634"/>
      <c r="M996" s="1634"/>
      <c r="N996" s="427" t="s">
        <v>1144</v>
      </c>
      <c r="O996" s="857"/>
      <c r="P996" s="1341"/>
    </row>
    <row r="997" spans="1:16" s="348" customFormat="1" ht="30" customHeight="1" thickBot="1">
      <c r="A997" s="346"/>
      <c r="B997" s="417" t="s">
        <v>1873</v>
      </c>
      <c r="C997" s="418"/>
      <c r="D997" s="418"/>
      <c r="E997" s="418"/>
      <c r="F997" s="418"/>
      <c r="G997" s="418"/>
      <c r="H997" s="515"/>
      <c r="I997" s="402" t="s">
        <v>1805</v>
      </c>
      <c r="J997" s="487" t="s">
        <v>1711</v>
      </c>
      <c r="K997" s="1635" t="str">
        <f>IF(D962="","",ROUND(K995*K996,2))</f>
        <v/>
      </c>
      <c r="L997" s="1635"/>
      <c r="M997" s="1635"/>
      <c r="N997" s="427" t="s">
        <v>1144</v>
      </c>
      <c r="O997" s="857"/>
      <c r="P997" s="1341"/>
    </row>
    <row r="998" spans="1:16" s="348" customFormat="1" ht="30" customHeight="1" thickBot="1">
      <c r="A998" s="346"/>
      <c r="B998" s="413" t="s">
        <v>2264</v>
      </c>
      <c r="C998" s="414"/>
      <c r="D998" s="414"/>
      <c r="E998" s="414"/>
      <c r="F998" s="414"/>
      <c r="G998" s="414"/>
      <c r="H998" s="516"/>
      <c r="I998" s="416"/>
      <c r="J998" s="488" t="s">
        <v>1712</v>
      </c>
      <c r="K998" s="1636"/>
      <c r="L998" s="1637"/>
      <c r="M998" s="1637"/>
      <c r="N998" s="428" t="s">
        <v>1144</v>
      </c>
      <c r="O998" s="857"/>
      <c r="P998" s="1338">
        <f>IF(K998="",0,1)</f>
        <v>0</v>
      </c>
    </row>
    <row r="999" spans="1:16" s="348" customFormat="1" ht="30" customHeight="1" thickBot="1">
      <c r="A999" s="346"/>
      <c r="B999" s="412" t="s">
        <v>1769</v>
      </c>
      <c r="C999" s="393"/>
      <c r="D999" s="393"/>
      <c r="E999" s="393"/>
      <c r="F999" s="393"/>
      <c r="G999" s="393"/>
      <c r="H999" s="517"/>
      <c r="I999" s="402" t="s">
        <v>1874</v>
      </c>
      <c r="J999" s="487" t="s">
        <v>1803</v>
      </c>
      <c r="K999" s="1638" t="str">
        <f>IF(D962="","",IF(SUM(K997,-K998)&lt;0,"BŁĄD !!!",ROUND(K997-K998,2)))</f>
        <v/>
      </c>
      <c r="L999" s="1638"/>
      <c r="M999" s="1638"/>
      <c r="N999" s="429" t="s">
        <v>1144</v>
      </c>
      <c r="O999" s="857"/>
      <c r="P999" s="1341"/>
    </row>
    <row r="1000" spans="1:16" s="348" customFormat="1" ht="4.5" customHeight="1" thickBot="1">
      <c r="A1000" s="403"/>
      <c r="B1000" s="404"/>
      <c r="C1000" s="404"/>
      <c r="D1000" s="404"/>
      <c r="E1000" s="404"/>
      <c r="F1000" s="404"/>
      <c r="G1000" s="404"/>
      <c r="H1000" s="518"/>
      <c r="I1000" s="404"/>
      <c r="J1000" s="404"/>
      <c r="K1000" s="404"/>
      <c r="L1000" s="528"/>
      <c r="M1000" s="404"/>
      <c r="N1000" s="404"/>
      <c r="O1000" s="858"/>
      <c r="P1000" s="1341"/>
    </row>
    <row r="1001" spans="1:16" s="357" customFormat="1" ht="20.25" customHeight="1" thickTop="1" thickBot="1">
      <c r="A1001" s="371" t="s">
        <v>1747</v>
      </c>
      <c r="B1001" s="352"/>
      <c r="C1001" s="352"/>
      <c r="D1001" s="352"/>
      <c r="E1001" s="352"/>
      <c r="F1001" s="352"/>
      <c r="G1001" s="352"/>
      <c r="H1001" s="519"/>
      <c r="I1001" s="352"/>
      <c r="J1001" s="354"/>
      <c r="K1001" s="352"/>
      <c r="L1001" s="529"/>
      <c r="M1001" s="352"/>
      <c r="N1001" s="354"/>
      <c r="O1001" s="859"/>
      <c r="P1001" s="1340"/>
    </row>
    <row r="1002" spans="1:16" s="363" customFormat="1" ht="23.25" customHeight="1">
      <c r="A1002" s="358"/>
      <c r="B1002" s="756" t="s">
        <v>1806</v>
      </c>
      <c r="C1002" s="359"/>
      <c r="D1002" s="359"/>
      <c r="E1002" s="359"/>
      <c r="F1002" s="749"/>
      <c r="G1002" s="749"/>
      <c r="H1002" s="749"/>
      <c r="I1002" s="361"/>
      <c r="J1002" s="1639" t="s">
        <v>1807</v>
      </c>
      <c r="K1002" s="1640"/>
      <c r="L1002" s="1640"/>
      <c r="M1002" s="1640"/>
      <c r="N1002" s="1641"/>
      <c r="O1002" s="860"/>
      <c r="P1002" s="1342"/>
    </row>
    <row r="1003" spans="1:16" s="363" customFormat="1" ht="27.75" customHeight="1">
      <c r="A1003" s="358"/>
      <c r="B1003" s="1630"/>
      <c r="C1003" s="1631"/>
      <c r="D1003" s="1631"/>
      <c r="E1003" s="1631"/>
      <c r="F1003" s="1631"/>
      <c r="G1003" s="1631"/>
      <c r="H1003" s="1631"/>
      <c r="I1003" s="1632"/>
      <c r="J1003" s="1630"/>
      <c r="K1003" s="1631"/>
      <c r="L1003" s="1631"/>
      <c r="M1003" s="1631"/>
      <c r="N1003" s="1632"/>
      <c r="O1003" s="860"/>
      <c r="P1003" s="1338">
        <f>IF(B1003&amp;J1003="",0,1)</f>
        <v>0</v>
      </c>
    </row>
    <row r="1004" spans="1:16" s="363" customFormat="1" ht="27.75" customHeight="1">
      <c r="A1004" s="358"/>
      <c r="B1004" s="1624"/>
      <c r="C1004" s="1625"/>
      <c r="D1004" s="1625"/>
      <c r="E1004" s="1625"/>
      <c r="F1004" s="1625"/>
      <c r="G1004" s="1625"/>
      <c r="H1004" s="1625"/>
      <c r="I1004" s="1626"/>
      <c r="J1004" s="1624"/>
      <c r="K1004" s="1625"/>
      <c r="L1004" s="1625"/>
      <c r="M1004" s="1625"/>
      <c r="N1004" s="1626"/>
      <c r="O1004" s="860"/>
      <c r="P1004" s="1338">
        <f t="shared" ref="P1004:P1023" si="61">IF(B1004&amp;J1004="",0,1)</f>
        <v>0</v>
      </c>
    </row>
    <row r="1005" spans="1:16" s="363" customFormat="1" ht="27.75" customHeight="1">
      <c r="A1005" s="358"/>
      <c r="B1005" s="1624"/>
      <c r="C1005" s="1625"/>
      <c r="D1005" s="1625"/>
      <c r="E1005" s="1625"/>
      <c r="F1005" s="1625"/>
      <c r="G1005" s="1625"/>
      <c r="H1005" s="1625"/>
      <c r="I1005" s="1626"/>
      <c r="J1005" s="1624"/>
      <c r="K1005" s="1625"/>
      <c r="L1005" s="1625"/>
      <c r="M1005" s="1625"/>
      <c r="N1005" s="1626"/>
      <c r="O1005" s="860"/>
      <c r="P1005" s="1338">
        <f t="shared" si="61"/>
        <v>0</v>
      </c>
    </row>
    <row r="1006" spans="1:16" s="363" customFormat="1" ht="27.75" customHeight="1">
      <c r="A1006" s="358"/>
      <c r="B1006" s="1624"/>
      <c r="C1006" s="1625"/>
      <c r="D1006" s="1625"/>
      <c r="E1006" s="1625"/>
      <c r="F1006" s="1625"/>
      <c r="G1006" s="1625"/>
      <c r="H1006" s="1625"/>
      <c r="I1006" s="1626"/>
      <c r="J1006" s="1624"/>
      <c r="K1006" s="1625"/>
      <c r="L1006" s="1625"/>
      <c r="M1006" s="1625"/>
      <c r="N1006" s="1626"/>
      <c r="O1006" s="860"/>
      <c r="P1006" s="1338">
        <f t="shared" si="61"/>
        <v>0</v>
      </c>
    </row>
    <row r="1007" spans="1:16" s="363" customFormat="1" ht="27.75" customHeight="1">
      <c r="A1007" s="358"/>
      <c r="B1007" s="1624"/>
      <c r="C1007" s="1625"/>
      <c r="D1007" s="1625"/>
      <c r="E1007" s="1625"/>
      <c r="F1007" s="1625"/>
      <c r="G1007" s="1625"/>
      <c r="H1007" s="1625"/>
      <c r="I1007" s="1626"/>
      <c r="J1007" s="1624"/>
      <c r="K1007" s="1625"/>
      <c r="L1007" s="1625"/>
      <c r="M1007" s="1625"/>
      <c r="N1007" s="1626"/>
      <c r="O1007" s="860"/>
      <c r="P1007" s="1338">
        <f t="shared" si="61"/>
        <v>0</v>
      </c>
    </row>
    <row r="1008" spans="1:16" s="363" customFormat="1" ht="27.75" customHeight="1">
      <c r="A1008" s="358"/>
      <c r="B1008" s="1624"/>
      <c r="C1008" s="1625"/>
      <c r="D1008" s="1625"/>
      <c r="E1008" s="1625"/>
      <c r="F1008" s="1625"/>
      <c r="G1008" s="1625"/>
      <c r="H1008" s="1625"/>
      <c r="I1008" s="1626"/>
      <c r="J1008" s="1624"/>
      <c r="K1008" s="1625"/>
      <c r="L1008" s="1625"/>
      <c r="M1008" s="1625"/>
      <c r="N1008" s="1626"/>
      <c r="O1008" s="860"/>
      <c r="P1008" s="1338">
        <f t="shared" si="61"/>
        <v>0</v>
      </c>
    </row>
    <row r="1009" spans="1:16" s="363" customFormat="1" ht="27.75" customHeight="1">
      <c r="A1009" s="358"/>
      <c r="B1009" s="1624"/>
      <c r="C1009" s="1625"/>
      <c r="D1009" s="1625"/>
      <c r="E1009" s="1625"/>
      <c r="F1009" s="1625"/>
      <c r="G1009" s="1625"/>
      <c r="H1009" s="1625"/>
      <c r="I1009" s="1626"/>
      <c r="J1009" s="1624"/>
      <c r="K1009" s="1625"/>
      <c r="L1009" s="1625"/>
      <c r="M1009" s="1625"/>
      <c r="N1009" s="1626"/>
      <c r="O1009" s="860"/>
      <c r="P1009" s="1338">
        <f t="shared" si="61"/>
        <v>0</v>
      </c>
    </row>
    <row r="1010" spans="1:16" s="363" customFormat="1" ht="27.75" customHeight="1">
      <c r="A1010" s="358"/>
      <c r="B1010" s="1624"/>
      <c r="C1010" s="1625"/>
      <c r="D1010" s="1625"/>
      <c r="E1010" s="1625"/>
      <c r="F1010" s="1625"/>
      <c r="G1010" s="1625"/>
      <c r="H1010" s="1625"/>
      <c r="I1010" s="1626"/>
      <c r="J1010" s="1624"/>
      <c r="K1010" s="1625"/>
      <c r="L1010" s="1625"/>
      <c r="M1010" s="1625"/>
      <c r="N1010" s="1626"/>
      <c r="O1010" s="860"/>
      <c r="P1010" s="1338">
        <f t="shared" si="61"/>
        <v>0</v>
      </c>
    </row>
    <row r="1011" spans="1:16" s="363" customFormat="1" ht="27.75" customHeight="1">
      <c r="A1011" s="358"/>
      <c r="B1011" s="1624"/>
      <c r="C1011" s="1625"/>
      <c r="D1011" s="1625"/>
      <c r="E1011" s="1625"/>
      <c r="F1011" s="1625"/>
      <c r="G1011" s="1625"/>
      <c r="H1011" s="1625"/>
      <c r="I1011" s="1626"/>
      <c r="J1011" s="1624"/>
      <c r="K1011" s="1625"/>
      <c r="L1011" s="1625"/>
      <c r="M1011" s="1625"/>
      <c r="N1011" s="1626"/>
      <c r="O1011" s="860"/>
      <c r="P1011" s="1338">
        <f t="shared" si="61"/>
        <v>0</v>
      </c>
    </row>
    <row r="1012" spans="1:16" s="363" customFormat="1" ht="27.75" customHeight="1">
      <c r="A1012" s="358"/>
      <c r="B1012" s="1624"/>
      <c r="C1012" s="1625"/>
      <c r="D1012" s="1625"/>
      <c r="E1012" s="1625"/>
      <c r="F1012" s="1625"/>
      <c r="G1012" s="1625"/>
      <c r="H1012" s="1625"/>
      <c r="I1012" s="1626"/>
      <c r="J1012" s="1624"/>
      <c r="K1012" s="1625"/>
      <c r="L1012" s="1625"/>
      <c r="M1012" s="1625"/>
      <c r="N1012" s="1626"/>
      <c r="O1012" s="860"/>
      <c r="P1012" s="1338">
        <f t="shared" si="61"/>
        <v>0</v>
      </c>
    </row>
    <row r="1013" spans="1:16" s="363" customFormat="1" ht="27.75" customHeight="1">
      <c r="A1013" s="358"/>
      <c r="B1013" s="1624"/>
      <c r="C1013" s="1625"/>
      <c r="D1013" s="1625"/>
      <c r="E1013" s="1625"/>
      <c r="F1013" s="1625"/>
      <c r="G1013" s="1625"/>
      <c r="H1013" s="1625"/>
      <c r="I1013" s="1626"/>
      <c r="J1013" s="1624"/>
      <c r="K1013" s="1625"/>
      <c r="L1013" s="1625"/>
      <c r="M1013" s="1625"/>
      <c r="N1013" s="1626"/>
      <c r="O1013" s="860"/>
      <c r="P1013" s="1338">
        <f t="shared" si="61"/>
        <v>0</v>
      </c>
    </row>
    <row r="1014" spans="1:16" s="363" customFormat="1" ht="27.75" customHeight="1">
      <c r="A1014" s="358"/>
      <c r="B1014" s="1624"/>
      <c r="C1014" s="1625"/>
      <c r="D1014" s="1625"/>
      <c r="E1014" s="1625"/>
      <c r="F1014" s="1625"/>
      <c r="G1014" s="1625"/>
      <c r="H1014" s="1625"/>
      <c r="I1014" s="1626"/>
      <c r="J1014" s="1624"/>
      <c r="K1014" s="1625"/>
      <c r="L1014" s="1625"/>
      <c r="M1014" s="1625"/>
      <c r="N1014" s="1626"/>
      <c r="O1014" s="860"/>
      <c r="P1014" s="1338">
        <f t="shared" si="61"/>
        <v>0</v>
      </c>
    </row>
    <row r="1015" spans="1:16" s="363" customFormat="1" ht="27.75" customHeight="1">
      <c r="A1015" s="358"/>
      <c r="B1015" s="1624"/>
      <c r="C1015" s="1625"/>
      <c r="D1015" s="1625"/>
      <c r="E1015" s="1625"/>
      <c r="F1015" s="1625"/>
      <c r="G1015" s="1625"/>
      <c r="H1015" s="1625"/>
      <c r="I1015" s="1626"/>
      <c r="J1015" s="1624"/>
      <c r="K1015" s="1625"/>
      <c r="L1015" s="1625"/>
      <c r="M1015" s="1625"/>
      <c r="N1015" s="1626"/>
      <c r="O1015" s="860"/>
      <c r="P1015" s="1338">
        <f t="shared" si="61"/>
        <v>0</v>
      </c>
    </row>
    <row r="1016" spans="1:16" s="363" customFormat="1" ht="27.75" customHeight="1">
      <c r="A1016" s="358"/>
      <c r="B1016" s="1624"/>
      <c r="C1016" s="1625"/>
      <c r="D1016" s="1625"/>
      <c r="E1016" s="1625"/>
      <c r="F1016" s="1625"/>
      <c r="G1016" s="1625"/>
      <c r="H1016" s="1625"/>
      <c r="I1016" s="1626"/>
      <c r="J1016" s="1624"/>
      <c r="K1016" s="1625"/>
      <c r="L1016" s="1625"/>
      <c r="M1016" s="1625"/>
      <c r="N1016" s="1626"/>
      <c r="O1016" s="860"/>
      <c r="P1016" s="1338">
        <f t="shared" si="61"/>
        <v>0</v>
      </c>
    </row>
    <row r="1017" spans="1:16" s="363" customFormat="1" ht="27.75" customHeight="1">
      <c r="A1017" s="358"/>
      <c r="B1017" s="1624"/>
      <c r="C1017" s="1625"/>
      <c r="D1017" s="1625"/>
      <c r="E1017" s="1625"/>
      <c r="F1017" s="1625"/>
      <c r="G1017" s="1625"/>
      <c r="H1017" s="1625"/>
      <c r="I1017" s="1626"/>
      <c r="J1017" s="1624"/>
      <c r="K1017" s="1625"/>
      <c r="L1017" s="1625"/>
      <c r="M1017" s="1625"/>
      <c r="N1017" s="1626"/>
      <c r="O1017" s="860"/>
      <c r="P1017" s="1338">
        <f t="shared" si="61"/>
        <v>0</v>
      </c>
    </row>
    <row r="1018" spans="1:16" s="363" customFormat="1" ht="27.75" customHeight="1">
      <c r="A1018" s="358"/>
      <c r="B1018" s="1624"/>
      <c r="C1018" s="1625"/>
      <c r="D1018" s="1625"/>
      <c r="E1018" s="1625"/>
      <c r="F1018" s="1625"/>
      <c r="G1018" s="1625"/>
      <c r="H1018" s="1625"/>
      <c r="I1018" s="1626"/>
      <c r="J1018" s="1624"/>
      <c r="K1018" s="1625"/>
      <c r="L1018" s="1625"/>
      <c r="M1018" s="1625"/>
      <c r="N1018" s="1626"/>
      <c r="O1018" s="860"/>
      <c r="P1018" s="1338">
        <f t="shared" si="61"/>
        <v>0</v>
      </c>
    </row>
    <row r="1019" spans="1:16" s="363" customFormat="1" ht="27.75" customHeight="1">
      <c r="A1019" s="358"/>
      <c r="B1019" s="1624"/>
      <c r="C1019" s="1625"/>
      <c r="D1019" s="1625"/>
      <c r="E1019" s="1625"/>
      <c r="F1019" s="1625"/>
      <c r="G1019" s="1625"/>
      <c r="H1019" s="1625"/>
      <c r="I1019" s="1626"/>
      <c r="J1019" s="1624"/>
      <c r="K1019" s="1625"/>
      <c r="L1019" s="1625"/>
      <c r="M1019" s="1625"/>
      <c r="N1019" s="1626"/>
      <c r="O1019" s="860"/>
      <c r="P1019" s="1338">
        <f t="shared" si="61"/>
        <v>0</v>
      </c>
    </row>
    <row r="1020" spans="1:16" s="363" customFormat="1" ht="27.75" customHeight="1">
      <c r="A1020" s="358"/>
      <c r="B1020" s="1624"/>
      <c r="C1020" s="1625"/>
      <c r="D1020" s="1625"/>
      <c r="E1020" s="1625"/>
      <c r="F1020" s="1625"/>
      <c r="G1020" s="1625"/>
      <c r="H1020" s="1625"/>
      <c r="I1020" s="1626"/>
      <c r="J1020" s="1624"/>
      <c r="K1020" s="1625"/>
      <c r="L1020" s="1625"/>
      <c r="M1020" s="1625"/>
      <c r="N1020" s="1626"/>
      <c r="O1020" s="860"/>
      <c r="P1020" s="1338">
        <f t="shared" si="61"/>
        <v>0</v>
      </c>
    </row>
    <row r="1021" spans="1:16" s="363" customFormat="1" ht="27.75" customHeight="1">
      <c r="A1021" s="358"/>
      <c r="B1021" s="1624"/>
      <c r="C1021" s="1625"/>
      <c r="D1021" s="1625"/>
      <c r="E1021" s="1625"/>
      <c r="F1021" s="1625"/>
      <c r="G1021" s="1625"/>
      <c r="H1021" s="1625"/>
      <c r="I1021" s="1626"/>
      <c r="J1021" s="1624"/>
      <c r="K1021" s="1625"/>
      <c r="L1021" s="1625"/>
      <c r="M1021" s="1625"/>
      <c r="N1021" s="1626"/>
      <c r="O1021" s="860"/>
      <c r="P1021" s="1338">
        <f t="shared" si="61"/>
        <v>0</v>
      </c>
    </row>
    <row r="1022" spans="1:16" s="363" customFormat="1" ht="27.75" customHeight="1">
      <c r="A1022" s="358"/>
      <c r="B1022" s="1624"/>
      <c r="C1022" s="1625"/>
      <c r="D1022" s="1625"/>
      <c r="E1022" s="1625"/>
      <c r="F1022" s="1625"/>
      <c r="G1022" s="1625"/>
      <c r="H1022" s="1625"/>
      <c r="I1022" s="1626"/>
      <c r="J1022" s="1624"/>
      <c r="K1022" s="1625"/>
      <c r="L1022" s="1625"/>
      <c r="M1022" s="1625"/>
      <c r="N1022" s="1626"/>
      <c r="O1022" s="860"/>
      <c r="P1022" s="1338">
        <f t="shared" si="61"/>
        <v>0</v>
      </c>
    </row>
    <row r="1023" spans="1:16" s="363" customFormat="1" ht="27.75" customHeight="1" thickBot="1">
      <c r="A1023" s="358"/>
      <c r="B1023" s="1627"/>
      <c r="C1023" s="1628"/>
      <c r="D1023" s="1628"/>
      <c r="E1023" s="1628"/>
      <c r="F1023" s="1628"/>
      <c r="G1023" s="1628"/>
      <c r="H1023" s="1628"/>
      <c r="I1023" s="1629"/>
      <c r="J1023" s="1627"/>
      <c r="K1023" s="1628"/>
      <c r="L1023" s="1628"/>
      <c r="M1023" s="1628"/>
      <c r="N1023" s="1629"/>
      <c r="O1023" s="860"/>
      <c r="P1023" s="1338">
        <f t="shared" si="61"/>
        <v>0</v>
      </c>
    </row>
    <row r="1024" spans="1:16" s="363" customFormat="1" ht="26.25" customHeight="1" thickBot="1">
      <c r="A1024" s="358"/>
      <c r="B1024" s="535" t="s">
        <v>1808</v>
      </c>
      <c r="C1024" s="364"/>
      <c r="D1024" s="1622" t="s">
        <v>1111</v>
      </c>
      <c r="E1024" s="1622"/>
      <c r="F1024" s="1622"/>
      <c r="G1024" s="1622"/>
      <c r="H1024" s="1622"/>
      <c r="I1024" s="1622"/>
      <c r="J1024" s="1622"/>
      <c r="K1024" s="1622"/>
      <c r="L1024" s="1622"/>
      <c r="M1024" s="1622"/>
      <c r="N1024" s="1623"/>
      <c r="O1024" s="860"/>
      <c r="P1024" s="1342"/>
    </row>
    <row r="1025" spans="1:16" s="348" customFormat="1" ht="6" customHeight="1" thickBot="1">
      <c r="A1025" s="403"/>
      <c r="B1025" s="404"/>
      <c r="C1025" s="404"/>
      <c r="D1025" s="404"/>
      <c r="E1025" s="404"/>
      <c r="F1025" s="404"/>
      <c r="G1025" s="404"/>
      <c r="H1025" s="518"/>
      <c r="I1025" s="404"/>
      <c r="J1025" s="404"/>
      <c r="K1025" s="404"/>
      <c r="L1025" s="528"/>
      <c r="M1025" s="404"/>
      <c r="N1025" s="404"/>
      <c r="O1025" s="858"/>
      <c r="P1025" s="1341"/>
    </row>
    <row r="1026" spans="1:16" s="341" customFormat="1" ht="14.25" customHeight="1" thickTop="1">
      <c r="A1026" s="395" t="s">
        <v>673</v>
      </c>
      <c r="B1026" s="100" t="s">
        <v>2154</v>
      </c>
      <c r="H1026" s="502"/>
      <c r="L1026" s="520"/>
      <c r="O1026" s="422"/>
      <c r="P1026" s="422"/>
    </row>
    <row r="1027" spans="1:16" s="341" customFormat="1" ht="14.25" customHeight="1">
      <c r="A1027" s="395" t="s">
        <v>751</v>
      </c>
      <c r="B1027" s="100" t="s">
        <v>1762</v>
      </c>
      <c r="H1027" s="502"/>
      <c r="L1027" s="520"/>
      <c r="O1027" s="422"/>
      <c r="P1027" s="422"/>
    </row>
    <row r="1028" spans="1:16" s="341" customFormat="1" ht="14.25" customHeight="1">
      <c r="A1028" s="395" t="s">
        <v>1207</v>
      </c>
      <c r="B1028" s="100" t="s">
        <v>1664</v>
      </c>
      <c r="H1028" s="502"/>
      <c r="L1028" s="520"/>
      <c r="O1028" s="422"/>
      <c r="P1028" s="422"/>
    </row>
    <row r="1029" spans="1:16" s="341" customFormat="1" ht="14.25" customHeight="1">
      <c r="A1029" s="395" t="s">
        <v>1208</v>
      </c>
      <c r="B1029" s="100" t="s">
        <v>1875</v>
      </c>
      <c r="H1029" s="502"/>
      <c r="J1029" s="373"/>
      <c r="L1029" s="520"/>
      <c r="O1029" s="422"/>
      <c r="P1029" s="422"/>
    </row>
    <row r="1030" spans="1:16" s="341" customFormat="1" ht="14.25" customHeight="1">
      <c r="A1030" s="395" t="s">
        <v>496</v>
      </c>
      <c r="B1030" s="100" t="s">
        <v>1763</v>
      </c>
      <c r="H1030" s="502"/>
      <c r="L1030" s="520"/>
      <c r="O1030" s="422"/>
      <c r="P1030" s="422"/>
    </row>
    <row r="1031" spans="1:16" s="341" customFormat="1" ht="14.25" customHeight="1">
      <c r="A1031" s="395" t="s">
        <v>1766</v>
      </c>
      <c r="B1031" s="100" t="s">
        <v>1871</v>
      </c>
      <c r="H1031" s="502"/>
      <c r="L1031" s="520"/>
      <c r="N1031" s="1319" t="str">
        <f ca="1">$A$1&amp;wersja&amp;INFO("wersja")</f>
        <v>GR_2018.1.15.0</v>
      </c>
      <c r="O1031" s="422"/>
      <c r="P1031" s="422"/>
    </row>
    <row r="1032" spans="1:16" s="341" customFormat="1" ht="14.25" customHeight="1">
      <c r="A1032" s="395" t="s">
        <v>1765</v>
      </c>
      <c r="B1032" s="100" t="s">
        <v>1872</v>
      </c>
      <c r="H1032" s="502"/>
      <c r="L1032" s="520"/>
      <c r="O1032" s="422"/>
      <c r="P1032" s="422"/>
    </row>
    <row r="1033" spans="1:16" s="341" customFormat="1" ht="20.25" customHeight="1" thickBot="1">
      <c r="A1033" s="577" t="s">
        <v>1820</v>
      </c>
      <c r="H1033" s="502"/>
      <c r="L1033" s="520"/>
      <c r="N1033" s="592" t="str">
        <f>$N$1</f>
        <v>Załącznik Nr 4 do Uchwały Nr XL/396/17 Rady Miejskiej w Kluczborku z dnia 27 września 2017r.</v>
      </c>
      <c r="O1033" s="844"/>
      <c r="P1033" s="422"/>
    </row>
    <row r="1034" spans="1:16" s="2" customFormat="1" ht="20.25" customHeight="1" thickTop="1">
      <c r="A1034" s="1688" t="s">
        <v>854</v>
      </c>
      <c r="B1034" s="1689"/>
      <c r="C1034" s="1689"/>
      <c r="D1034" s="1690"/>
      <c r="E1034" s="1691" t="s">
        <v>987</v>
      </c>
      <c r="F1034" s="1691"/>
      <c r="G1034" s="1691"/>
      <c r="H1034" s="1691"/>
      <c r="I1034" s="1691"/>
      <c r="J1034" s="1691"/>
      <c r="K1034" s="1691"/>
      <c r="L1034" s="1691"/>
      <c r="M1034" s="1691"/>
      <c r="N1034" s="1691"/>
      <c r="O1034" s="1692"/>
      <c r="P1034" s="1323"/>
    </row>
    <row r="1035" spans="1:16" s="2" customFormat="1" ht="26.25" customHeight="1" thickBot="1">
      <c r="A1035" s="1695"/>
      <c r="B1035" s="1696"/>
      <c r="C1035" s="1696"/>
      <c r="D1035" s="1697"/>
      <c r="E1035" s="1693"/>
      <c r="F1035" s="1693"/>
      <c r="G1035" s="1693"/>
      <c r="H1035" s="1693"/>
      <c r="I1035" s="1693"/>
      <c r="J1035" s="1693"/>
      <c r="K1035" s="1693"/>
      <c r="L1035" s="1693"/>
      <c r="M1035" s="1693"/>
      <c r="N1035" s="1693"/>
      <c r="O1035" s="1694"/>
      <c r="P1035" s="1323"/>
    </row>
    <row r="1036" spans="1:16" s="2" customFormat="1" ht="4.5" customHeight="1">
      <c r="A1036" s="580"/>
      <c r="B1036" s="581"/>
      <c r="C1036" s="581"/>
      <c r="D1036" s="582"/>
      <c r="E1036" s="582"/>
      <c r="F1036" s="582"/>
      <c r="G1036" s="582"/>
      <c r="H1036" s="583"/>
      <c r="I1036" s="583"/>
      <c r="J1036" s="583"/>
      <c r="K1036" s="583"/>
      <c r="L1036" s="584"/>
      <c r="M1036" s="583"/>
      <c r="N1036" s="585"/>
      <c r="O1036" s="845"/>
      <c r="P1036" s="1323"/>
    </row>
    <row r="1037" spans="1:16" s="1" customFormat="1" ht="23.25" customHeight="1">
      <c r="A1037" s="1675" t="s">
        <v>1921</v>
      </c>
      <c r="B1037" s="1676"/>
      <c r="C1037" s="1676"/>
      <c r="D1037" s="1676"/>
      <c r="E1037" s="1676"/>
      <c r="F1037" s="1676"/>
      <c r="G1037" s="1676"/>
      <c r="H1037" s="1676"/>
      <c r="I1037" s="1676"/>
      <c r="J1037" s="1676"/>
      <c r="K1037" s="1676"/>
      <c r="L1037" s="1676"/>
      <c r="M1037" s="1676"/>
      <c r="N1037" s="1676"/>
      <c r="O1037" s="1677"/>
      <c r="P1037" s="1323"/>
    </row>
    <row r="1038" spans="1:16" s="2" customFormat="1" ht="4.5" customHeight="1" thickBot="1">
      <c r="A1038" s="587"/>
      <c r="B1038" s="588"/>
      <c r="C1038" s="588"/>
      <c r="D1038" s="588"/>
      <c r="E1038" s="588"/>
      <c r="F1038" s="588"/>
      <c r="G1038" s="588"/>
      <c r="H1038" s="588"/>
      <c r="I1038" s="588"/>
      <c r="J1038" s="588"/>
      <c r="K1038" s="589"/>
      <c r="L1038" s="590"/>
      <c r="M1038" s="583"/>
      <c r="N1038" s="583"/>
      <c r="O1038" s="846"/>
      <c r="P1038" s="1323"/>
    </row>
    <row r="1039" spans="1:16" s="306" customFormat="1" ht="4.5" customHeight="1" thickTop="1" thickBot="1">
      <c r="A1039" s="300"/>
      <c r="B1039" s="301"/>
      <c r="C1039" s="301"/>
      <c r="D1039" s="301"/>
      <c r="E1039" s="302"/>
      <c r="F1039" s="302"/>
      <c r="G1039" s="302"/>
      <c r="H1039" s="503"/>
      <c r="I1039" s="302"/>
      <c r="J1039" s="304"/>
      <c r="K1039" s="302"/>
      <c r="L1039" s="521"/>
      <c r="M1039" s="302"/>
      <c r="N1039" s="304"/>
      <c r="O1039" s="847"/>
      <c r="P1039" s="1338"/>
    </row>
    <row r="1040" spans="1:16" s="306" customFormat="1" ht="24" customHeight="1" thickBot="1">
      <c r="A1040" s="308"/>
      <c r="B1040" s="1678" t="s">
        <v>1924</v>
      </c>
      <c r="C1040" s="1678"/>
      <c r="D1040" s="1678"/>
      <c r="E1040" s="1678"/>
      <c r="F1040" s="1678"/>
      <c r="G1040" s="1678"/>
      <c r="H1040" s="1678"/>
      <c r="I1040" s="1678"/>
      <c r="J1040" s="1679"/>
      <c r="K1040" s="530" t="s">
        <v>1870</v>
      </c>
      <c r="L1040" s="757"/>
      <c r="M1040" s="1680" t="str">
        <f>IF(O1048=1,SUM($O$1:O1048),"")</f>
        <v/>
      </c>
      <c r="N1040" s="1681"/>
      <c r="O1040" s="848"/>
      <c r="P1040" s="1338"/>
    </row>
    <row r="1041" spans="1:16" s="306" customFormat="1" ht="4.5" customHeight="1" thickBot="1">
      <c r="A1041" s="310"/>
      <c r="B1041" s="311"/>
      <c r="C1041" s="311"/>
      <c r="D1041" s="311"/>
      <c r="E1041" s="311"/>
      <c r="F1041" s="311"/>
      <c r="G1041" s="311"/>
      <c r="H1041" s="504"/>
      <c r="I1041" s="312"/>
      <c r="J1041" s="314"/>
      <c r="K1041" s="312"/>
      <c r="L1041" s="522"/>
      <c r="M1041" s="312"/>
      <c r="N1041" s="314"/>
      <c r="O1041" s="849"/>
      <c r="P1041" s="1338"/>
    </row>
    <row r="1042" spans="1:16" s="306" customFormat="1" ht="20.25" customHeight="1" thickTop="1" thickBot="1">
      <c r="A1042" s="369" t="s">
        <v>1745</v>
      </c>
      <c r="B1042" s="323"/>
      <c r="C1042" s="323"/>
      <c r="D1042" s="323"/>
      <c r="E1042" s="323"/>
      <c r="F1042" s="323"/>
      <c r="G1042" s="323"/>
      <c r="H1042" s="505"/>
      <c r="I1042" s="323"/>
      <c r="J1042" s="323"/>
      <c r="K1042" s="323"/>
      <c r="L1042" s="505"/>
      <c r="M1042" s="323"/>
      <c r="N1042" s="323"/>
      <c r="O1042" s="850"/>
      <c r="P1042" s="1338"/>
    </row>
    <row r="1043" spans="1:16" s="306" customFormat="1" ht="12.75" customHeight="1">
      <c r="A1043" s="317"/>
      <c r="B1043" s="532" t="s">
        <v>1666</v>
      </c>
      <c r="C1043" s="375"/>
      <c r="D1043" s="375"/>
      <c r="E1043" s="375"/>
      <c r="F1043" s="375"/>
      <c r="G1043" s="375"/>
      <c r="H1043" s="506"/>
      <c r="I1043" s="375"/>
      <c r="J1043" s="377"/>
      <c r="K1043" s="531" t="s">
        <v>1750</v>
      </c>
      <c r="L1043" s="523"/>
      <c r="M1043" s="375"/>
      <c r="N1043" s="379"/>
      <c r="O1043" s="851"/>
      <c r="P1043" s="1338"/>
    </row>
    <row r="1044" spans="1:16" s="320" customFormat="1" ht="33" customHeight="1" thickBot="1">
      <c r="A1044" s="319"/>
      <c r="B1044" s="1682" t="str">
        <f>IF($B$12="","",$B$12)</f>
        <v/>
      </c>
      <c r="C1044" s="1683"/>
      <c r="D1044" s="1683"/>
      <c r="E1044" s="1683"/>
      <c r="F1044" s="1683"/>
      <c r="G1044" s="1683"/>
      <c r="H1044" s="1683"/>
      <c r="I1044" s="1683"/>
      <c r="J1044" s="1684"/>
      <c r="K1044" s="1685" t="str">
        <f>IF($K$12="","",$K$12)</f>
        <v/>
      </c>
      <c r="L1044" s="1686"/>
      <c r="M1044" s="1686"/>
      <c r="N1044" s="1687"/>
      <c r="O1044" s="851"/>
      <c r="P1044" s="1338">
        <f>IF(B1044&amp;K1044="",0,1)</f>
        <v>0</v>
      </c>
    </row>
    <row r="1045" spans="1:16" s="306" customFormat="1" ht="4.5" customHeight="1" thickBot="1">
      <c r="A1045" s="321"/>
      <c r="B1045" s="322"/>
      <c r="C1045" s="322"/>
      <c r="D1045" s="322"/>
      <c r="E1045" s="312"/>
      <c r="F1045" s="312"/>
      <c r="G1045" s="312"/>
      <c r="H1045" s="504"/>
      <c r="I1045" s="312"/>
      <c r="J1045" s="314"/>
      <c r="K1045" s="312"/>
      <c r="L1045" s="522"/>
      <c r="M1045" s="312"/>
      <c r="N1045" s="314"/>
      <c r="O1045" s="849"/>
      <c r="P1045" s="1338"/>
    </row>
    <row r="1046" spans="1:16" s="328" customFormat="1" ht="20.25" customHeight="1" thickTop="1" thickBot="1">
      <c r="A1046" s="370" t="s">
        <v>1746</v>
      </c>
      <c r="B1046" s="323"/>
      <c r="C1046" s="323"/>
      <c r="D1046" s="323"/>
      <c r="E1046" s="323"/>
      <c r="F1046" s="323"/>
      <c r="G1046" s="323"/>
      <c r="H1046" s="507"/>
      <c r="I1046" s="323"/>
      <c r="J1046" s="325"/>
      <c r="K1046" s="323"/>
      <c r="L1046" s="524"/>
      <c r="M1046" s="323"/>
      <c r="N1046" s="325"/>
      <c r="O1046" s="850"/>
      <c r="P1046" s="1338"/>
    </row>
    <row r="1047" spans="1:16" s="328" customFormat="1" ht="5.25" customHeight="1">
      <c r="A1047" s="98"/>
      <c r="B1047" s="381"/>
      <c r="C1047" s="382"/>
      <c r="D1047" s="382"/>
      <c r="E1047" s="382"/>
      <c r="F1047" s="382"/>
      <c r="G1047" s="382"/>
      <c r="H1047" s="508"/>
      <c r="I1047" s="382"/>
      <c r="J1047" s="384"/>
      <c r="K1047" s="382"/>
      <c r="L1047" s="525"/>
      <c r="M1047" s="382"/>
      <c r="N1047" s="386"/>
      <c r="O1047" s="852"/>
      <c r="P1047" s="1338"/>
    </row>
    <row r="1048" spans="1:16" s="328" customFormat="1" ht="25.5" customHeight="1">
      <c r="A1048" s="396" t="s">
        <v>291</v>
      </c>
      <c r="B1048" s="1666" t="s">
        <v>123</v>
      </c>
      <c r="C1048" s="1667"/>
      <c r="D1048" s="1668"/>
      <c r="E1048" s="1669"/>
      <c r="F1048" s="1670" t="s">
        <v>1791</v>
      </c>
      <c r="G1048" s="1671"/>
      <c r="H1048" s="1671"/>
      <c r="I1048" s="1672"/>
      <c r="J1048" s="740" t="str">
        <f>IF($J$16="","",$J$16)</f>
        <v/>
      </c>
      <c r="K1048" s="420" t="s">
        <v>1755</v>
      </c>
      <c r="L1048" s="740" t="str">
        <f>IF($L$16="","",$L$16)</f>
        <v/>
      </c>
      <c r="M1048" s="420" t="s">
        <v>1764</v>
      </c>
      <c r="N1048" s="397">
        <f>IF(AND(J1048="",L1048=""),0,IF(J1048="",2,1))</f>
        <v>0</v>
      </c>
      <c r="O1048" s="812">
        <f>IF(D1048&lt;&gt;"",1,0)</f>
        <v>0</v>
      </c>
      <c r="P1048" s="1338">
        <f>IF(D1048&amp;J1048&amp;L1048="",0,1)</f>
        <v>0</v>
      </c>
    </row>
    <row r="1049" spans="1:16" s="328" customFormat="1" ht="5.25" customHeight="1" thickBot="1">
      <c r="A1049" s="98"/>
      <c r="B1049" s="387"/>
      <c r="C1049" s="388"/>
      <c r="D1049" s="388"/>
      <c r="E1049" s="388"/>
      <c r="F1049" s="388"/>
      <c r="G1049" s="388"/>
      <c r="H1049" s="509"/>
      <c r="I1049" s="388"/>
      <c r="J1049" s="390"/>
      <c r="K1049" s="388"/>
      <c r="L1049" s="526"/>
      <c r="M1049" s="388"/>
      <c r="N1049" s="392"/>
      <c r="O1049" s="852"/>
      <c r="P1049" s="1338"/>
    </row>
    <row r="1050" spans="1:16" s="328" customFormat="1" ht="27" customHeight="1" thickBot="1">
      <c r="A1050" s="308"/>
      <c r="B1050" s="1673" t="s">
        <v>1065</v>
      </c>
      <c r="C1050" s="1674"/>
      <c r="D1050" s="1088" t="s">
        <v>1770</v>
      </c>
      <c r="E1050" s="764" t="s">
        <v>1748</v>
      </c>
      <c r="F1050" s="764" t="s">
        <v>1752</v>
      </c>
      <c r="G1050" s="765" t="s">
        <v>1520</v>
      </c>
      <c r="H1050" s="1656" t="s">
        <v>233</v>
      </c>
      <c r="I1050" s="1657"/>
      <c r="J1050" s="1658"/>
      <c r="K1050" s="766" t="s">
        <v>1767</v>
      </c>
      <c r="L1050" s="1656" t="s">
        <v>1749</v>
      </c>
      <c r="M1050" s="1657"/>
      <c r="N1050" s="1658"/>
      <c r="O1050" s="853"/>
      <c r="P1050" s="1338"/>
    </row>
    <row r="1051" spans="1:16" s="328" customFormat="1" ht="29.25" customHeight="1">
      <c r="A1051" s="308"/>
      <c r="B1051" s="1659" t="s">
        <v>1753</v>
      </c>
      <c r="C1051" s="333" t="s">
        <v>598</v>
      </c>
      <c r="D1051" s="726"/>
      <c r="E1051" s="726"/>
      <c r="F1051" s="726"/>
      <c r="G1051" s="726"/>
      <c r="H1051" s="510" t="s">
        <v>1771</v>
      </c>
      <c r="I1051" s="926" t="str">
        <f>IF(D1051&amp;E1051&amp;F1051&amp;G1051="","",SUM(D1051:G1051))</f>
        <v/>
      </c>
      <c r="J1051" s="330" t="s">
        <v>599</v>
      </c>
      <c r="K1051" s="767">
        <v>1.95</v>
      </c>
      <c r="L1051" s="510" t="s">
        <v>1390</v>
      </c>
      <c r="M1051" s="926" t="str">
        <f t="shared" ref="M1051:M1074" si="62">IF(AND(I1051&lt;&gt;"",N$16=1),ROUND(I1051*K1051,4),"")</f>
        <v/>
      </c>
      <c r="N1051" s="330" t="s">
        <v>599</v>
      </c>
      <c r="O1051" s="853"/>
      <c r="P1051" s="1338">
        <f>IF(D1051&amp;E1051&amp;F1051&amp;G1051="",0,1)</f>
        <v>0</v>
      </c>
    </row>
    <row r="1052" spans="1:16" s="328" customFormat="1" ht="29.25" customHeight="1">
      <c r="A1052" s="308"/>
      <c r="B1052" s="1660"/>
      <c r="C1052" s="331" t="s">
        <v>600</v>
      </c>
      <c r="D1052" s="727"/>
      <c r="E1052" s="727"/>
      <c r="F1052" s="727"/>
      <c r="G1052" s="727"/>
      <c r="H1052" s="481" t="s">
        <v>406</v>
      </c>
      <c r="I1052" s="925" t="str">
        <f t="shared" ref="I1052:I1074" si="63">IF(D1052&amp;E1052&amp;F1052&amp;G1052="","",SUM(D1052:G1052))</f>
        <v/>
      </c>
      <c r="J1052" s="331" t="s">
        <v>599</v>
      </c>
      <c r="K1052" s="768">
        <v>1.8</v>
      </c>
      <c r="L1052" s="481" t="s">
        <v>407</v>
      </c>
      <c r="M1052" s="925" t="str">
        <f t="shared" si="62"/>
        <v/>
      </c>
      <c r="N1052" s="331" t="s">
        <v>599</v>
      </c>
      <c r="O1052" s="853"/>
      <c r="P1052" s="1338">
        <f t="shared" ref="P1052:P1074" si="64">IF(D1052&amp;E1052&amp;F1052&amp;G1052="",0,1)</f>
        <v>0</v>
      </c>
    </row>
    <row r="1053" spans="1:16" s="328" customFormat="1" ht="29.25" customHeight="1">
      <c r="A1053" s="308"/>
      <c r="B1053" s="1660"/>
      <c r="C1053" s="331" t="s">
        <v>601</v>
      </c>
      <c r="D1053" s="727"/>
      <c r="E1053" s="727"/>
      <c r="F1053" s="727"/>
      <c r="G1053" s="727"/>
      <c r="H1053" s="481" t="s">
        <v>408</v>
      </c>
      <c r="I1053" s="925" t="str">
        <f t="shared" si="63"/>
        <v/>
      </c>
      <c r="J1053" s="331" t="s">
        <v>599</v>
      </c>
      <c r="K1053" s="768">
        <v>1.65</v>
      </c>
      <c r="L1053" s="481" t="s">
        <v>409</v>
      </c>
      <c r="M1053" s="925" t="str">
        <f t="shared" si="62"/>
        <v/>
      </c>
      <c r="N1053" s="331" t="s">
        <v>599</v>
      </c>
      <c r="O1053" s="853"/>
      <c r="P1053" s="1338">
        <f t="shared" si="64"/>
        <v>0</v>
      </c>
    </row>
    <row r="1054" spans="1:16" s="328" customFormat="1" ht="29.25" customHeight="1">
      <c r="A1054" s="308"/>
      <c r="B1054" s="1660"/>
      <c r="C1054" s="331" t="s">
        <v>602</v>
      </c>
      <c r="D1054" s="727"/>
      <c r="E1054" s="727"/>
      <c r="F1054" s="727"/>
      <c r="G1054" s="727"/>
      <c r="H1054" s="481" t="s">
        <v>410</v>
      </c>
      <c r="I1054" s="925" t="str">
        <f t="shared" si="63"/>
        <v/>
      </c>
      <c r="J1054" s="331" t="s">
        <v>599</v>
      </c>
      <c r="K1054" s="768">
        <v>1.35</v>
      </c>
      <c r="L1054" s="481" t="s">
        <v>411</v>
      </c>
      <c r="M1054" s="925" t="str">
        <f t="shared" si="62"/>
        <v/>
      </c>
      <c r="N1054" s="331" t="s">
        <v>599</v>
      </c>
      <c r="O1054" s="853"/>
      <c r="P1054" s="1338">
        <f t="shared" si="64"/>
        <v>0</v>
      </c>
    </row>
    <row r="1055" spans="1:16" s="328" customFormat="1" ht="29.25" customHeight="1">
      <c r="A1055" s="308"/>
      <c r="B1055" s="1660"/>
      <c r="C1055" s="331" t="s">
        <v>603</v>
      </c>
      <c r="D1055" s="727"/>
      <c r="E1055" s="727"/>
      <c r="F1055" s="727"/>
      <c r="G1055" s="727"/>
      <c r="H1055" s="481" t="s">
        <v>412</v>
      </c>
      <c r="I1055" s="925" t="str">
        <f t="shared" si="63"/>
        <v/>
      </c>
      <c r="J1055" s="331" t="s">
        <v>599</v>
      </c>
      <c r="K1055" s="768">
        <v>1.1000000000000001</v>
      </c>
      <c r="L1055" s="481" t="s">
        <v>413</v>
      </c>
      <c r="M1055" s="925" t="str">
        <f t="shared" si="62"/>
        <v/>
      </c>
      <c r="N1055" s="331" t="s">
        <v>599</v>
      </c>
      <c r="O1055" s="853"/>
      <c r="P1055" s="1338">
        <f t="shared" si="64"/>
        <v>0</v>
      </c>
    </row>
    <row r="1056" spans="1:16" s="328" customFormat="1" ht="29.25" customHeight="1">
      <c r="A1056" s="308"/>
      <c r="B1056" s="1660"/>
      <c r="C1056" s="331" t="s">
        <v>604</v>
      </c>
      <c r="D1056" s="727"/>
      <c r="E1056" s="727"/>
      <c r="F1056" s="727"/>
      <c r="G1056" s="727"/>
      <c r="H1056" s="481" t="s">
        <v>414</v>
      </c>
      <c r="I1056" s="925" t="str">
        <f t="shared" si="63"/>
        <v/>
      </c>
      <c r="J1056" s="331" t="s">
        <v>599</v>
      </c>
      <c r="K1056" s="768">
        <v>0.8</v>
      </c>
      <c r="L1056" s="481" t="s">
        <v>415</v>
      </c>
      <c r="M1056" s="925" t="str">
        <f t="shared" si="62"/>
        <v/>
      </c>
      <c r="N1056" s="331" t="s">
        <v>599</v>
      </c>
      <c r="O1056" s="853"/>
      <c r="P1056" s="1338">
        <f t="shared" si="64"/>
        <v>0</v>
      </c>
    </row>
    <row r="1057" spans="1:16" s="328" customFormat="1" ht="29.25" customHeight="1">
      <c r="A1057" s="308"/>
      <c r="B1057" s="1660"/>
      <c r="C1057" s="331" t="s">
        <v>605</v>
      </c>
      <c r="D1057" s="727"/>
      <c r="E1057" s="727"/>
      <c r="F1057" s="727"/>
      <c r="G1057" s="727"/>
      <c r="H1057" s="481" t="s">
        <v>416</v>
      </c>
      <c r="I1057" s="925" t="str">
        <f t="shared" si="63"/>
        <v/>
      </c>
      <c r="J1057" s="331" t="s">
        <v>599</v>
      </c>
      <c r="K1057" s="768">
        <v>0.35</v>
      </c>
      <c r="L1057" s="481" t="s">
        <v>417</v>
      </c>
      <c r="M1057" s="925" t="str">
        <f t="shared" si="62"/>
        <v/>
      </c>
      <c r="N1057" s="331" t="s">
        <v>599</v>
      </c>
      <c r="O1057" s="853"/>
      <c r="P1057" s="1338">
        <f t="shared" si="64"/>
        <v>0</v>
      </c>
    </row>
    <row r="1058" spans="1:16" s="328" customFormat="1" ht="29.25" customHeight="1" thickBot="1">
      <c r="A1058" s="308"/>
      <c r="B1058" s="1661"/>
      <c r="C1058" s="332" t="s">
        <v>606</v>
      </c>
      <c r="D1058" s="728"/>
      <c r="E1058" s="728"/>
      <c r="F1058" s="728"/>
      <c r="G1058" s="728"/>
      <c r="H1058" s="482" t="s">
        <v>418</v>
      </c>
      <c r="I1058" s="924" t="str">
        <f t="shared" si="63"/>
        <v/>
      </c>
      <c r="J1058" s="332" t="s">
        <v>599</v>
      </c>
      <c r="K1058" s="769">
        <v>0.2</v>
      </c>
      <c r="L1058" s="482" t="s">
        <v>419</v>
      </c>
      <c r="M1058" s="924" t="str">
        <f t="shared" si="62"/>
        <v/>
      </c>
      <c r="N1058" s="332" t="s">
        <v>599</v>
      </c>
      <c r="O1058" s="853"/>
      <c r="P1058" s="1338">
        <f t="shared" si="64"/>
        <v>0</v>
      </c>
    </row>
    <row r="1059" spans="1:16" s="328" customFormat="1" ht="29.25" customHeight="1">
      <c r="A1059" s="308"/>
      <c r="B1059" s="1659" t="s">
        <v>1754</v>
      </c>
      <c r="C1059" s="367" t="s">
        <v>598</v>
      </c>
      <c r="D1059" s="726"/>
      <c r="E1059" s="726"/>
      <c r="F1059" s="726"/>
      <c r="G1059" s="726"/>
      <c r="H1059" s="480" t="s">
        <v>420</v>
      </c>
      <c r="I1059" s="926" t="str">
        <f t="shared" si="63"/>
        <v/>
      </c>
      <c r="J1059" s="333" t="s">
        <v>599</v>
      </c>
      <c r="K1059" s="767">
        <v>1.75</v>
      </c>
      <c r="L1059" s="480" t="s">
        <v>421</v>
      </c>
      <c r="M1059" s="926" t="str">
        <f t="shared" si="62"/>
        <v/>
      </c>
      <c r="N1059" s="333" t="s">
        <v>599</v>
      </c>
      <c r="O1059" s="853"/>
      <c r="P1059" s="1338">
        <f t="shared" si="64"/>
        <v>0</v>
      </c>
    </row>
    <row r="1060" spans="1:16" s="328" customFormat="1" ht="29.25" customHeight="1">
      <c r="A1060" s="308"/>
      <c r="B1060" s="1660"/>
      <c r="C1060" s="368" t="s">
        <v>600</v>
      </c>
      <c r="D1060" s="727"/>
      <c r="E1060" s="727"/>
      <c r="F1060" s="727"/>
      <c r="G1060" s="727"/>
      <c r="H1060" s="481" t="s">
        <v>422</v>
      </c>
      <c r="I1060" s="925" t="str">
        <f t="shared" si="63"/>
        <v/>
      </c>
      <c r="J1060" s="331" t="s">
        <v>599</v>
      </c>
      <c r="K1060" s="768">
        <v>1.45</v>
      </c>
      <c r="L1060" s="481" t="s">
        <v>423</v>
      </c>
      <c r="M1060" s="925" t="str">
        <f t="shared" si="62"/>
        <v/>
      </c>
      <c r="N1060" s="331" t="s">
        <v>599</v>
      </c>
      <c r="O1060" s="853"/>
      <c r="P1060" s="1338">
        <f t="shared" si="64"/>
        <v>0</v>
      </c>
    </row>
    <row r="1061" spans="1:16" s="328" customFormat="1" ht="29.25" customHeight="1">
      <c r="A1061" s="308"/>
      <c r="B1061" s="1660"/>
      <c r="C1061" s="368" t="s">
        <v>620</v>
      </c>
      <c r="D1061" s="727"/>
      <c r="E1061" s="727"/>
      <c r="F1061" s="727"/>
      <c r="G1061" s="727"/>
      <c r="H1061" s="481" t="s">
        <v>424</v>
      </c>
      <c r="I1061" s="925" t="str">
        <f t="shared" si="63"/>
        <v/>
      </c>
      <c r="J1061" s="331" t="s">
        <v>599</v>
      </c>
      <c r="K1061" s="768">
        <v>1.25</v>
      </c>
      <c r="L1061" s="481" t="s">
        <v>425</v>
      </c>
      <c r="M1061" s="925" t="str">
        <f t="shared" si="62"/>
        <v/>
      </c>
      <c r="N1061" s="331" t="s">
        <v>599</v>
      </c>
      <c r="O1061" s="853"/>
      <c r="P1061" s="1338">
        <f t="shared" si="64"/>
        <v>0</v>
      </c>
    </row>
    <row r="1062" spans="1:16" s="328" customFormat="1" ht="29.25" customHeight="1">
      <c r="A1062" s="308"/>
      <c r="B1062" s="1660"/>
      <c r="C1062" s="368" t="s">
        <v>621</v>
      </c>
      <c r="D1062" s="727"/>
      <c r="E1062" s="727"/>
      <c r="F1062" s="727"/>
      <c r="G1062" s="727"/>
      <c r="H1062" s="481" t="s">
        <v>426</v>
      </c>
      <c r="I1062" s="925" t="str">
        <f t="shared" si="63"/>
        <v/>
      </c>
      <c r="J1062" s="331" t="s">
        <v>599</v>
      </c>
      <c r="K1062" s="768">
        <v>0.75</v>
      </c>
      <c r="L1062" s="481" t="s">
        <v>427</v>
      </c>
      <c r="M1062" s="925" t="str">
        <f t="shared" si="62"/>
        <v/>
      </c>
      <c r="N1062" s="331" t="s">
        <v>599</v>
      </c>
      <c r="O1062" s="853"/>
      <c r="P1062" s="1338">
        <f t="shared" si="64"/>
        <v>0</v>
      </c>
    </row>
    <row r="1063" spans="1:16" s="328" customFormat="1" ht="29.25" customHeight="1">
      <c r="A1063" s="308"/>
      <c r="B1063" s="1660"/>
      <c r="C1063" s="368" t="s">
        <v>605</v>
      </c>
      <c r="D1063" s="727"/>
      <c r="E1063" s="727"/>
      <c r="F1063" s="727"/>
      <c r="G1063" s="727"/>
      <c r="H1063" s="481" t="s">
        <v>428</v>
      </c>
      <c r="I1063" s="925" t="str">
        <f t="shared" si="63"/>
        <v/>
      </c>
      <c r="J1063" s="331" t="s">
        <v>599</v>
      </c>
      <c r="K1063" s="768">
        <v>0.2</v>
      </c>
      <c r="L1063" s="481" t="s">
        <v>429</v>
      </c>
      <c r="M1063" s="925" t="str">
        <f t="shared" si="62"/>
        <v/>
      </c>
      <c r="N1063" s="331" t="s">
        <v>599</v>
      </c>
      <c r="O1063" s="853"/>
      <c r="P1063" s="1338">
        <f t="shared" si="64"/>
        <v>0</v>
      </c>
    </row>
    <row r="1064" spans="1:16" s="328" customFormat="1" ht="29.25" customHeight="1" thickBot="1">
      <c r="A1064" s="308"/>
      <c r="B1064" s="1660"/>
      <c r="C1064" s="539" t="s">
        <v>606</v>
      </c>
      <c r="D1064" s="729"/>
      <c r="E1064" s="729"/>
      <c r="F1064" s="729"/>
      <c r="G1064" s="729"/>
      <c r="H1064" s="540" t="s">
        <v>430</v>
      </c>
      <c r="I1064" s="541" t="str">
        <f t="shared" si="63"/>
        <v/>
      </c>
      <c r="J1064" s="542" t="s">
        <v>599</v>
      </c>
      <c r="K1064" s="770">
        <v>0.15</v>
      </c>
      <c r="L1064" s="540" t="s">
        <v>431</v>
      </c>
      <c r="M1064" s="541" t="str">
        <f t="shared" si="62"/>
        <v/>
      </c>
      <c r="N1064" s="542" t="s">
        <v>599</v>
      </c>
      <c r="O1064" s="853"/>
      <c r="P1064" s="1338">
        <f t="shared" si="64"/>
        <v>0</v>
      </c>
    </row>
    <row r="1065" spans="1:16" s="328" customFormat="1" ht="29.25" customHeight="1">
      <c r="A1065" s="308"/>
      <c r="B1065" s="1662" t="s">
        <v>1759</v>
      </c>
      <c r="C1065" s="760" t="s">
        <v>1800</v>
      </c>
      <c r="D1065" s="726"/>
      <c r="E1065" s="726"/>
      <c r="F1065" s="726"/>
      <c r="G1065" s="726"/>
      <c r="H1065" s="480" t="s">
        <v>432</v>
      </c>
      <c r="I1065" s="926" t="str">
        <f t="shared" si="63"/>
        <v/>
      </c>
      <c r="J1065" s="333" t="s">
        <v>599</v>
      </c>
      <c r="K1065" s="767">
        <v>1</v>
      </c>
      <c r="L1065" s="480" t="s">
        <v>433</v>
      </c>
      <c r="M1065" s="926" t="str">
        <f t="shared" si="62"/>
        <v/>
      </c>
      <c r="N1065" s="333" t="s">
        <v>599</v>
      </c>
      <c r="O1065" s="853"/>
      <c r="P1065" s="1338">
        <f t="shared" si="64"/>
        <v>0</v>
      </c>
    </row>
    <row r="1066" spans="1:16" s="328" customFormat="1" ht="29.25" customHeight="1" thickBot="1">
      <c r="A1066" s="308"/>
      <c r="B1066" s="1663"/>
      <c r="C1066" s="870" t="s">
        <v>579</v>
      </c>
      <c r="D1066" s="730"/>
      <c r="E1066" s="730"/>
      <c r="F1066" s="730"/>
      <c r="G1066" s="730"/>
      <c r="H1066" s="543" t="s">
        <v>434</v>
      </c>
      <c r="I1066" s="538" t="str">
        <f t="shared" si="63"/>
        <v/>
      </c>
      <c r="J1066" s="544" t="s">
        <v>599</v>
      </c>
      <c r="K1066" s="771">
        <v>1</v>
      </c>
      <c r="L1066" s="543" t="s">
        <v>435</v>
      </c>
      <c r="M1066" s="538" t="str">
        <f t="shared" si="62"/>
        <v/>
      </c>
      <c r="N1066" s="544" t="s">
        <v>599</v>
      </c>
      <c r="O1066" s="853"/>
      <c r="P1066" s="1338">
        <f t="shared" si="64"/>
        <v>0</v>
      </c>
    </row>
    <row r="1067" spans="1:16" s="328" customFormat="1" ht="29.25" customHeight="1">
      <c r="A1067" s="308"/>
      <c r="B1067" s="1664" t="s">
        <v>1758</v>
      </c>
      <c r="C1067" s="760" t="s">
        <v>1800</v>
      </c>
      <c r="D1067" s="726"/>
      <c r="E1067" s="726"/>
      <c r="F1067" s="726"/>
      <c r="G1067" s="726"/>
      <c r="H1067" s="480" t="s">
        <v>436</v>
      </c>
      <c r="I1067" s="926" t="str">
        <f t="shared" si="63"/>
        <v/>
      </c>
      <c r="J1067" s="333" t="s">
        <v>599</v>
      </c>
      <c r="K1067" s="767">
        <v>0.2</v>
      </c>
      <c r="L1067" s="480" t="s">
        <v>437</v>
      </c>
      <c r="M1067" s="926" t="str">
        <f t="shared" si="62"/>
        <v/>
      </c>
      <c r="N1067" s="333" t="s">
        <v>599</v>
      </c>
      <c r="O1067" s="853"/>
      <c r="P1067" s="1338">
        <f t="shared" si="64"/>
        <v>0</v>
      </c>
    </row>
    <row r="1068" spans="1:16" s="328" customFormat="1" ht="29.25" customHeight="1" thickBot="1">
      <c r="A1068" s="308"/>
      <c r="B1068" s="1665"/>
      <c r="C1068" s="870" t="s">
        <v>579</v>
      </c>
      <c r="D1068" s="730"/>
      <c r="E1068" s="730"/>
      <c r="F1068" s="730"/>
      <c r="G1068" s="730"/>
      <c r="H1068" s="543" t="s">
        <v>438</v>
      </c>
      <c r="I1068" s="538" t="str">
        <f t="shared" si="63"/>
        <v/>
      </c>
      <c r="J1068" s="544" t="s">
        <v>599</v>
      </c>
      <c r="K1068" s="771">
        <v>0.2</v>
      </c>
      <c r="L1068" s="543" t="s">
        <v>439</v>
      </c>
      <c r="M1068" s="538" t="str">
        <f t="shared" si="62"/>
        <v/>
      </c>
      <c r="N1068" s="544" t="s">
        <v>599</v>
      </c>
      <c r="O1068" s="853"/>
      <c r="P1068" s="1338">
        <f t="shared" si="64"/>
        <v>0</v>
      </c>
    </row>
    <row r="1069" spans="1:16" s="328" customFormat="1" ht="29.25" customHeight="1">
      <c r="A1069" s="308"/>
      <c r="B1069" s="1649" t="s">
        <v>1756</v>
      </c>
      <c r="C1069" s="760" t="s">
        <v>1800</v>
      </c>
      <c r="D1069" s="726"/>
      <c r="E1069" s="726"/>
      <c r="F1069" s="726"/>
      <c r="G1069" s="726"/>
      <c r="H1069" s="480" t="s">
        <v>440</v>
      </c>
      <c r="I1069" s="926" t="str">
        <f t="shared" si="63"/>
        <v/>
      </c>
      <c r="J1069" s="333" t="s">
        <v>599</v>
      </c>
      <c r="K1069" s="767">
        <v>1</v>
      </c>
      <c r="L1069" s="480" t="s">
        <v>441</v>
      </c>
      <c r="M1069" s="926" t="str">
        <f t="shared" si="62"/>
        <v/>
      </c>
      <c r="N1069" s="333" t="s">
        <v>599</v>
      </c>
      <c r="O1069" s="853"/>
      <c r="P1069" s="1338">
        <f t="shared" si="64"/>
        <v>0</v>
      </c>
    </row>
    <row r="1070" spans="1:16" s="328" customFormat="1" ht="29.25" customHeight="1" thickBot="1">
      <c r="A1070" s="308"/>
      <c r="B1070" s="1650"/>
      <c r="C1070" s="870" t="s">
        <v>579</v>
      </c>
      <c r="D1070" s="730"/>
      <c r="E1070" s="730"/>
      <c r="F1070" s="730"/>
      <c r="G1070" s="730"/>
      <c r="H1070" s="543" t="s">
        <v>442</v>
      </c>
      <c r="I1070" s="538" t="str">
        <f t="shared" si="63"/>
        <v/>
      </c>
      <c r="J1070" s="544" t="s">
        <v>599</v>
      </c>
      <c r="K1070" s="771">
        <v>1</v>
      </c>
      <c r="L1070" s="543" t="s">
        <v>443</v>
      </c>
      <c r="M1070" s="538" t="str">
        <f t="shared" si="62"/>
        <v/>
      </c>
      <c r="N1070" s="544" t="s">
        <v>599</v>
      </c>
      <c r="O1070" s="853"/>
      <c r="P1070" s="1338">
        <f t="shared" si="64"/>
        <v>0</v>
      </c>
    </row>
    <row r="1071" spans="1:16" s="328" customFormat="1" ht="29.25" customHeight="1">
      <c r="A1071" s="308"/>
      <c r="B1071" s="1649" t="s">
        <v>1757</v>
      </c>
      <c r="C1071" s="760" t="s">
        <v>1800</v>
      </c>
      <c r="D1071" s="731"/>
      <c r="E1071" s="731"/>
      <c r="F1071" s="731"/>
      <c r="G1071" s="731"/>
      <c r="H1071" s="510" t="s">
        <v>444</v>
      </c>
      <c r="I1071" s="926" t="str">
        <f t="shared" si="63"/>
        <v/>
      </c>
      <c r="J1071" s="330" t="s">
        <v>599</v>
      </c>
      <c r="K1071" s="772">
        <v>0.2</v>
      </c>
      <c r="L1071" s="510" t="s">
        <v>445</v>
      </c>
      <c r="M1071" s="926" t="str">
        <f t="shared" si="62"/>
        <v/>
      </c>
      <c r="N1071" s="333" t="s">
        <v>599</v>
      </c>
      <c r="O1071" s="853"/>
      <c r="P1071" s="1338">
        <f t="shared" si="64"/>
        <v>0</v>
      </c>
    </row>
    <row r="1072" spans="1:16" s="328" customFormat="1" ht="29.25" customHeight="1" thickBot="1">
      <c r="A1072" s="308"/>
      <c r="B1072" s="1650"/>
      <c r="C1072" s="870" t="s">
        <v>579</v>
      </c>
      <c r="D1072" s="728"/>
      <c r="E1072" s="728"/>
      <c r="F1072" s="728"/>
      <c r="G1072" s="728"/>
      <c r="H1072" s="482" t="s">
        <v>446</v>
      </c>
      <c r="I1072" s="538" t="str">
        <f t="shared" si="63"/>
        <v/>
      </c>
      <c r="J1072" s="332" t="s">
        <v>599</v>
      </c>
      <c r="K1072" s="769">
        <v>0.2</v>
      </c>
      <c r="L1072" s="482" t="s">
        <v>447</v>
      </c>
      <c r="M1072" s="538" t="str">
        <f t="shared" si="62"/>
        <v/>
      </c>
      <c r="N1072" s="544" t="s">
        <v>599</v>
      </c>
      <c r="O1072" s="853"/>
      <c r="P1072" s="1338">
        <f t="shared" si="64"/>
        <v>0</v>
      </c>
    </row>
    <row r="1073" spans="1:16" s="328" customFormat="1" ht="29.25" customHeight="1" thickBot="1">
      <c r="A1073" s="308"/>
      <c r="B1073" s="1651" t="s">
        <v>1760</v>
      </c>
      <c r="C1073" s="1652"/>
      <c r="D1073" s="732"/>
      <c r="E1073" s="732"/>
      <c r="F1073" s="732"/>
      <c r="G1073" s="732"/>
      <c r="H1073" s="567" t="s">
        <v>448</v>
      </c>
      <c r="I1073" s="568" t="str">
        <f t="shared" si="63"/>
        <v/>
      </c>
      <c r="J1073" s="569" t="s">
        <v>599</v>
      </c>
      <c r="K1073" s="773">
        <v>0.2</v>
      </c>
      <c r="L1073" s="567" t="s">
        <v>449</v>
      </c>
      <c r="M1073" s="568" t="str">
        <f t="shared" si="62"/>
        <v/>
      </c>
      <c r="N1073" s="569" t="s">
        <v>599</v>
      </c>
      <c r="O1073" s="853"/>
      <c r="P1073" s="1338">
        <f t="shared" si="64"/>
        <v>0</v>
      </c>
    </row>
    <row r="1074" spans="1:16" s="328" customFormat="1" ht="29.25" customHeight="1" thickBot="1">
      <c r="A1074" s="308"/>
      <c r="B1074" s="1461" t="s">
        <v>1665</v>
      </c>
      <c r="C1074" s="1653"/>
      <c r="D1074" s="733"/>
      <c r="E1074" s="733"/>
      <c r="F1074" s="733"/>
      <c r="G1074" s="733"/>
      <c r="H1074" s="483" t="s">
        <v>450</v>
      </c>
      <c r="I1074" s="928" t="str">
        <f t="shared" si="63"/>
        <v/>
      </c>
      <c r="J1074" s="922" t="s">
        <v>599</v>
      </c>
      <c r="K1074" s="774">
        <v>1</v>
      </c>
      <c r="L1074" s="483" t="s">
        <v>1572</v>
      </c>
      <c r="M1074" s="928" t="str">
        <f t="shared" si="62"/>
        <v/>
      </c>
      <c r="N1074" s="922" t="s">
        <v>599</v>
      </c>
      <c r="O1074" s="853"/>
      <c r="P1074" s="1338">
        <f t="shared" si="64"/>
        <v>0</v>
      </c>
    </row>
    <row r="1075" spans="1:16" s="337" customFormat="1" ht="29.25" customHeight="1" thickBot="1">
      <c r="A1075" s="334"/>
      <c r="B1075" s="1654" t="s">
        <v>233</v>
      </c>
      <c r="C1075" s="1655"/>
      <c r="D1075" s="227" t="str">
        <f>IF($D1048="","",SUM(D1051:D1074))</f>
        <v/>
      </c>
      <c r="E1075" s="227" t="str">
        <f t="shared" ref="E1075:G1075" si="65">IF($D1048="","",SUM(E1051:E1074))</f>
        <v/>
      </c>
      <c r="F1075" s="227" t="str">
        <f t="shared" si="65"/>
        <v/>
      </c>
      <c r="G1075" s="227" t="str">
        <f t="shared" si="65"/>
        <v/>
      </c>
      <c r="H1075" s="483" t="s">
        <v>1567</v>
      </c>
      <c r="I1075" s="927" t="str">
        <f>IF($D1048="","",SUM(I1051:I1074))</f>
        <v/>
      </c>
      <c r="J1075" s="923" t="s">
        <v>599</v>
      </c>
      <c r="K1075" s="335"/>
      <c r="L1075" s="483" t="s">
        <v>1568</v>
      </c>
      <c r="M1075" s="927" t="str">
        <f>IF($D1048="","",SUM(M1051:M1074))</f>
        <v/>
      </c>
      <c r="N1075" s="923" t="s">
        <v>599</v>
      </c>
      <c r="O1075" s="854"/>
      <c r="P1075" s="1339"/>
    </row>
    <row r="1076" spans="1:16" s="341" customFormat="1" ht="4.5" customHeight="1" thickBot="1">
      <c r="A1076" s="338"/>
      <c r="B1076" s="339"/>
      <c r="C1076" s="339"/>
      <c r="D1076" s="339"/>
      <c r="E1076" s="339"/>
      <c r="F1076" s="339"/>
      <c r="G1076" s="339"/>
      <c r="H1076" s="511"/>
      <c r="I1076" s="339"/>
      <c r="J1076" s="339"/>
      <c r="K1076" s="339"/>
      <c r="L1076" s="527"/>
      <c r="M1076" s="339"/>
      <c r="N1076" s="339"/>
      <c r="O1076" s="855"/>
      <c r="P1076" s="422"/>
    </row>
    <row r="1077" spans="1:16" s="152" customFormat="1" ht="20.25" customHeight="1" thickTop="1" thickBot="1">
      <c r="A1077" s="370" t="s">
        <v>1751</v>
      </c>
      <c r="B1077" s="342"/>
      <c r="C1077" s="342"/>
      <c r="D1077" s="342"/>
      <c r="E1077" s="342"/>
      <c r="F1077" s="342"/>
      <c r="G1077" s="342"/>
      <c r="H1077" s="1621" t="str">
        <f>IF(AND(SUM(D1051:G1074)&gt;0,D1048=""),"W części GR.2 wpisz nazwę miejscowości.","")</f>
        <v/>
      </c>
      <c r="I1077" s="1621"/>
      <c r="J1077" s="1621"/>
      <c r="K1077" s="1621"/>
      <c r="L1077" s="1621"/>
      <c r="M1077" s="1621"/>
      <c r="N1077" s="1621"/>
      <c r="O1077" s="856"/>
      <c r="P1077" s="1340"/>
    </row>
    <row r="1078" spans="1:16" s="348" customFormat="1" ht="30" customHeight="1">
      <c r="A1078" s="346"/>
      <c r="B1078" s="408" t="s">
        <v>1768</v>
      </c>
      <c r="C1078" s="347"/>
      <c r="D1078" s="347"/>
      <c r="E1078" s="347"/>
      <c r="F1078" s="347"/>
      <c r="G1078" s="347"/>
      <c r="H1078" s="512"/>
      <c r="I1078" s="398" t="s">
        <v>1801</v>
      </c>
      <c r="J1078" s="485" t="s">
        <v>1709</v>
      </c>
      <c r="K1078" s="1642" t="str">
        <f>IF(D1048="","",IF(N1048=1,M1075,IF(N1048=2,I1075,"")))</f>
        <v/>
      </c>
      <c r="L1078" s="1642"/>
      <c r="M1078" s="1642"/>
      <c r="N1078" s="423" t="s">
        <v>599</v>
      </c>
      <c r="O1078" s="857"/>
      <c r="P1078" s="1341"/>
    </row>
    <row r="1079" spans="1:16" s="348" customFormat="1" ht="30" customHeight="1">
      <c r="A1079" s="346"/>
      <c r="B1079" s="409" t="s">
        <v>1798</v>
      </c>
      <c r="C1079" s="349"/>
      <c r="D1079" s="349"/>
      <c r="E1079" s="1643" t="s">
        <v>2155</v>
      </c>
      <c r="F1079" s="1644"/>
      <c r="G1079" s="1644"/>
      <c r="H1079" s="1644"/>
      <c r="I1079" s="1645"/>
      <c r="J1079" s="486" t="s">
        <v>1569</v>
      </c>
      <c r="K1079" s="1646" t="str">
        <f>IF(D1048="","",IF(N1048=1,SUM(M1057:M1058,M1063:M1064,M1065,M1067,M1069,M1071),SUM(I1057:I1058,I1063:I1064,I1065,I1067,I1069,I1071)))</f>
        <v/>
      </c>
      <c r="L1079" s="1646"/>
      <c r="M1079" s="1646"/>
      <c r="N1079" s="424" t="s">
        <v>599</v>
      </c>
      <c r="O1079" s="857"/>
      <c r="P1079" s="1341"/>
    </row>
    <row r="1080" spans="1:16" s="348" customFormat="1" ht="30" customHeight="1" thickBot="1">
      <c r="A1080" s="346"/>
      <c r="B1080" s="410" t="s">
        <v>1772</v>
      </c>
      <c r="C1080" s="351"/>
      <c r="D1080" s="351"/>
      <c r="E1080" s="351"/>
      <c r="F1080" s="351"/>
      <c r="G1080" s="351"/>
      <c r="H1080" s="513"/>
      <c r="I1080" s="400" t="s">
        <v>1802</v>
      </c>
      <c r="J1080" s="533" t="s">
        <v>1570</v>
      </c>
      <c r="K1080" s="1647" t="str">
        <f>IF(D1048="","",IF(N1048=1,SUM(M1073),SUM(I1073)))</f>
        <v/>
      </c>
      <c r="L1080" s="1647"/>
      <c r="M1080" s="1647"/>
      <c r="N1080" s="425" t="s">
        <v>599</v>
      </c>
      <c r="O1080" s="857"/>
      <c r="P1080" s="1341"/>
    </row>
    <row r="1081" spans="1:16" s="348" customFormat="1" ht="30" customHeight="1" thickBot="1">
      <c r="A1081" s="346"/>
      <c r="B1081" s="411" t="s">
        <v>1773</v>
      </c>
      <c r="C1081" s="380"/>
      <c r="D1081" s="380"/>
      <c r="E1081" s="380"/>
      <c r="F1081" s="380"/>
      <c r="G1081" s="380"/>
      <c r="H1081" s="514"/>
      <c r="I1081" s="401" t="s">
        <v>1804</v>
      </c>
      <c r="J1081" s="534" t="s">
        <v>1571</v>
      </c>
      <c r="K1081" s="1648" t="str">
        <f>IF(D1048="","",SUM(K1078,-K1079,-K1080))</f>
        <v/>
      </c>
      <c r="L1081" s="1648"/>
      <c r="M1081" s="1648"/>
      <c r="N1081" s="426" t="s">
        <v>599</v>
      </c>
      <c r="O1081" s="857"/>
      <c r="P1081" s="1341"/>
    </row>
    <row r="1082" spans="1:16" s="348" customFormat="1" ht="30" customHeight="1" thickBot="1">
      <c r="A1082" s="346"/>
      <c r="B1082" s="417" t="s">
        <v>1262</v>
      </c>
      <c r="C1082" s="418"/>
      <c r="D1082" s="418"/>
      <c r="E1082" s="418"/>
      <c r="F1082" s="418"/>
      <c r="G1082" s="418"/>
      <c r="H1082" s="515"/>
      <c r="I1082" s="402"/>
      <c r="J1082" s="487" t="s">
        <v>1710</v>
      </c>
      <c r="K1082" s="1633">
        <f>Info!$J$2*2.5*GR!$N$16</f>
        <v>0</v>
      </c>
      <c r="L1082" s="1634"/>
      <c r="M1082" s="1634"/>
      <c r="N1082" s="427" t="s">
        <v>1144</v>
      </c>
      <c r="O1082" s="857"/>
      <c r="P1082" s="1341"/>
    </row>
    <row r="1083" spans="1:16" s="348" customFormat="1" ht="30" customHeight="1" thickBot="1">
      <c r="A1083" s="346"/>
      <c r="B1083" s="417" t="s">
        <v>1873</v>
      </c>
      <c r="C1083" s="418"/>
      <c r="D1083" s="418"/>
      <c r="E1083" s="418"/>
      <c r="F1083" s="418"/>
      <c r="G1083" s="418"/>
      <c r="H1083" s="515"/>
      <c r="I1083" s="402" t="s">
        <v>1805</v>
      </c>
      <c r="J1083" s="487" t="s">
        <v>1711</v>
      </c>
      <c r="K1083" s="1635" t="str">
        <f>IF(D1048="","",ROUND(K1081*K1082,2))</f>
        <v/>
      </c>
      <c r="L1083" s="1635"/>
      <c r="M1083" s="1635"/>
      <c r="N1083" s="427" t="s">
        <v>1144</v>
      </c>
      <c r="O1083" s="857"/>
      <c r="P1083" s="1341"/>
    </row>
    <row r="1084" spans="1:16" s="348" customFormat="1" ht="30" customHeight="1" thickBot="1">
      <c r="A1084" s="346"/>
      <c r="B1084" s="413" t="s">
        <v>2264</v>
      </c>
      <c r="C1084" s="414"/>
      <c r="D1084" s="414"/>
      <c r="E1084" s="414"/>
      <c r="F1084" s="414"/>
      <c r="G1084" s="414"/>
      <c r="H1084" s="516"/>
      <c r="I1084" s="416"/>
      <c r="J1084" s="488" t="s">
        <v>1712</v>
      </c>
      <c r="K1084" s="1636"/>
      <c r="L1084" s="1637"/>
      <c r="M1084" s="1637"/>
      <c r="N1084" s="428" t="s">
        <v>1144</v>
      </c>
      <c r="O1084" s="857"/>
      <c r="P1084" s="1338">
        <f>IF(K1084="",0,1)</f>
        <v>0</v>
      </c>
    </row>
    <row r="1085" spans="1:16" s="348" customFormat="1" ht="30" customHeight="1" thickBot="1">
      <c r="A1085" s="346"/>
      <c r="B1085" s="412" t="s">
        <v>1769</v>
      </c>
      <c r="C1085" s="393"/>
      <c r="D1085" s="393"/>
      <c r="E1085" s="393"/>
      <c r="F1085" s="393"/>
      <c r="G1085" s="393"/>
      <c r="H1085" s="517"/>
      <c r="I1085" s="402" t="s">
        <v>1874</v>
      </c>
      <c r="J1085" s="487" t="s">
        <v>1803</v>
      </c>
      <c r="K1085" s="1638" t="str">
        <f>IF(D1048="","",IF(SUM(K1083,-K1084)&lt;0,"BŁĄD !!!",ROUND(K1083-K1084,2)))</f>
        <v/>
      </c>
      <c r="L1085" s="1638"/>
      <c r="M1085" s="1638"/>
      <c r="N1085" s="429" t="s">
        <v>1144</v>
      </c>
      <c r="O1085" s="857"/>
      <c r="P1085" s="1341"/>
    </row>
    <row r="1086" spans="1:16" s="348" customFormat="1" ht="4.5" customHeight="1" thickBot="1">
      <c r="A1086" s="403"/>
      <c r="B1086" s="404"/>
      <c r="C1086" s="404"/>
      <c r="D1086" s="404"/>
      <c r="E1086" s="404"/>
      <c r="F1086" s="404"/>
      <c r="G1086" s="404"/>
      <c r="H1086" s="518"/>
      <c r="I1086" s="404"/>
      <c r="J1086" s="404"/>
      <c r="K1086" s="404"/>
      <c r="L1086" s="528"/>
      <c r="M1086" s="404"/>
      <c r="N1086" s="404"/>
      <c r="O1086" s="858"/>
      <c r="P1086" s="1341"/>
    </row>
    <row r="1087" spans="1:16" s="357" customFormat="1" ht="20.25" customHeight="1" thickTop="1" thickBot="1">
      <c r="A1087" s="371" t="s">
        <v>1747</v>
      </c>
      <c r="B1087" s="352"/>
      <c r="C1087" s="352"/>
      <c r="D1087" s="352"/>
      <c r="E1087" s="352"/>
      <c r="F1087" s="352"/>
      <c r="G1087" s="352"/>
      <c r="H1087" s="519"/>
      <c r="I1087" s="352"/>
      <c r="J1087" s="354"/>
      <c r="K1087" s="352"/>
      <c r="L1087" s="529"/>
      <c r="M1087" s="352"/>
      <c r="N1087" s="354"/>
      <c r="O1087" s="859"/>
      <c r="P1087" s="1340"/>
    </row>
    <row r="1088" spans="1:16" s="363" customFormat="1" ht="23.25" customHeight="1">
      <c r="A1088" s="358"/>
      <c r="B1088" s="756" t="s">
        <v>1806</v>
      </c>
      <c r="C1088" s="359"/>
      <c r="D1088" s="359"/>
      <c r="E1088" s="359"/>
      <c r="F1088" s="749"/>
      <c r="G1088" s="749"/>
      <c r="H1088" s="749"/>
      <c r="I1088" s="361"/>
      <c r="J1088" s="1639" t="s">
        <v>1807</v>
      </c>
      <c r="K1088" s="1640"/>
      <c r="L1088" s="1640"/>
      <c r="M1088" s="1640"/>
      <c r="N1088" s="1641"/>
      <c r="O1088" s="860"/>
      <c r="P1088" s="1342"/>
    </row>
    <row r="1089" spans="1:16" s="363" customFormat="1" ht="27.75" customHeight="1">
      <c r="A1089" s="358"/>
      <c r="B1089" s="1630"/>
      <c r="C1089" s="1631"/>
      <c r="D1089" s="1631"/>
      <c r="E1089" s="1631"/>
      <c r="F1089" s="1631"/>
      <c r="G1089" s="1631"/>
      <c r="H1089" s="1631"/>
      <c r="I1089" s="1632"/>
      <c r="J1089" s="1630"/>
      <c r="K1089" s="1631"/>
      <c r="L1089" s="1631"/>
      <c r="M1089" s="1631"/>
      <c r="N1089" s="1632"/>
      <c r="O1089" s="860"/>
      <c r="P1089" s="1338">
        <f>IF(B1089&amp;J1089="",0,1)</f>
        <v>0</v>
      </c>
    </row>
    <row r="1090" spans="1:16" s="363" customFormat="1" ht="27.75" customHeight="1">
      <c r="A1090" s="358"/>
      <c r="B1090" s="1624"/>
      <c r="C1090" s="1625"/>
      <c r="D1090" s="1625"/>
      <c r="E1090" s="1625"/>
      <c r="F1090" s="1625"/>
      <c r="G1090" s="1625"/>
      <c r="H1090" s="1625"/>
      <c r="I1090" s="1626"/>
      <c r="J1090" s="1624"/>
      <c r="K1090" s="1625"/>
      <c r="L1090" s="1625"/>
      <c r="M1090" s="1625"/>
      <c r="N1090" s="1626"/>
      <c r="O1090" s="860"/>
      <c r="P1090" s="1338">
        <f t="shared" ref="P1090:P1109" si="66">IF(B1090&amp;J1090="",0,1)</f>
        <v>0</v>
      </c>
    </row>
    <row r="1091" spans="1:16" s="363" customFormat="1" ht="27.75" customHeight="1">
      <c r="A1091" s="358"/>
      <c r="B1091" s="1624"/>
      <c r="C1091" s="1625"/>
      <c r="D1091" s="1625"/>
      <c r="E1091" s="1625"/>
      <c r="F1091" s="1625"/>
      <c r="G1091" s="1625"/>
      <c r="H1091" s="1625"/>
      <c r="I1091" s="1626"/>
      <c r="J1091" s="1624"/>
      <c r="K1091" s="1625"/>
      <c r="L1091" s="1625"/>
      <c r="M1091" s="1625"/>
      <c r="N1091" s="1626"/>
      <c r="O1091" s="860"/>
      <c r="P1091" s="1338">
        <f t="shared" si="66"/>
        <v>0</v>
      </c>
    </row>
    <row r="1092" spans="1:16" s="363" customFormat="1" ht="27.75" customHeight="1">
      <c r="A1092" s="358"/>
      <c r="B1092" s="1624"/>
      <c r="C1092" s="1625"/>
      <c r="D1092" s="1625"/>
      <c r="E1092" s="1625"/>
      <c r="F1092" s="1625"/>
      <c r="G1092" s="1625"/>
      <c r="H1092" s="1625"/>
      <c r="I1092" s="1626"/>
      <c r="J1092" s="1624"/>
      <c r="K1092" s="1625"/>
      <c r="L1092" s="1625"/>
      <c r="M1092" s="1625"/>
      <c r="N1092" s="1626"/>
      <c r="O1092" s="860"/>
      <c r="P1092" s="1338">
        <f t="shared" si="66"/>
        <v>0</v>
      </c>
    </row>
    <row r="1093" spans="1:16" s="363" customFormat="1" ht="27.75" customHeight="1">
      <c r="A1093" s="358"/>
      <c r="B1093" s="1624"/>
      <c r="C1093" s="1625"/>
      <c r="D1093" s="1625"/>
      <c r="E1093" s="1625"/>
      <c r="F1093" s="1625"/>
      <c r="G1093" s="1625"/>
      <c r="H1093" s="1625"/>
      <c r="I1093" s="1626"/>
      <c r="J1093" s="1624"/>
      <c r="K1093" s="1625"/>
      <c r="L1093" s="1625"/>
      <c r="M1093" s="1625"/>
      <c r="N1093" s="1626"/>
      <c r="O1093" s="860"/>
      <c r="P1093" s="1338">
        <f t="shared" si="66"/>
        <v>0</v>
      </c>
    </row>
    <row r="1094" spans="1:16" s="363" customFormat="1" ht="27.75" customHeight="1">
      <c r="A1094" s="358"/>
      <c r="B1094" s="1624"/>
      <c r="C1094" s="1625"/>
      <c r="D1094" s="1625"/>
      <c r="E1094" s="1625"/>
      <c r="F1094" s="1625"/>
      <c r="G1094" s="1625"/>
      <c r="H1094" s="1625"/>
      <c r="I1094" s="1626"/>
      <c r="J1094" s="1624"/>
      <c r="K1094" s="1625"/>
      <c r="L1094" s="1625"/>
      <c r="M1094" s="1625"/>
      <c r="N1094" s="1626"/>
      <c r="O1094" s="860"/>
      <c r="P1094" s="1338">
        <f t="shared" si="66"/>
        <v>0</v>
      </c>
    </row>
    <row r="1095" spans="1:16" s="363" customFormat="1" ht="27.75" customHeight="1">
      <c r="A1095" s="358"/>
      <c r="B1095" s="1624"/>
      <c r="C1095" s="1625"/>
      <c r="D1095" s="1625"/>
      <c r="E1095" s="1625"/>
      <c r="F1095" s="1625"/>
      <c r="G1095" s="1625"/>
      <c r="H1095" s="1625"/>
      <c r="I1095" s="1626"/>
      <c r="J1095" s="1624"/>
      <c r="K1095" s="1625"/>
      <c r="L1095" s="1625"/>
      <c r="M1095" s="1625"/>
      <c r="N1095" s="1626"/>
      <c r="O1095" s="860"/>
      <c r="P1095" s="1338">
        <f t="shared" si="66"/>
        <v>0</v>
      </c>
    </row>
    <row r="1096" spans="1:16" s="363" customFormat="1" ht="27.75" customHeight="1">
      <c r="A1096" s="358"/>
      <c r="B1096" s="1624"/>
      <c r="C1096" s="1625"/>
      <c r="D1096" s="1625"/>
      <c r="E1096" s="1625"/>
      <c r="F1096" s="1625"/>
      <c r="G1096" s="1625"/>
      <c r="H1096" s="1625"/>
      <c r="I1096" s="1626"/>
      <c r="J1096" s="1624"/>
      <c r="K1096" s="1625"/>
      <c r="L1096" s="1625"/>
      <c r="M1096" s="1625"/>
      <c r="N1096" s="1626"/>
      <c r="O1096" s="860"/>
      <c r="P1096" s="1338">
        <f t="shared" si="66"/>
        <v>0</v>
      </c>
    </row>
    <row r="1097" spans="1:16" s="363" customFormat="1" ht="27.75" customHeight="1">
      <c r="A1097" s="358"/>
      <c r="B1097" s="1624"/>
      <c r="C1097" s="1625"/>
      <c r="D1097" s="1625"/>
      <c r="E1097" s="1625"/>
      <c r="F1097" s="1625"/>
      <c r="G1097" s="1625"/>
      <c r="H1097" s="1625"/>
      <c r="I1097" s="1626"/>
      <c r="J1097" s="1624"/>
      <c r="K1097" s="1625"/>
      <c r="L1097" s="1625"/>
      <c r="M1097" s="1625"/>
      <c r="N1097" s="1626"/>
      <c r="O1097" s="860"/>
      <c r="P1097" s="1338">
        <f t="shared" si="66"/>
        <v>0</v>
      </c>
    </row>
    <row r="1098" spans="1:16" s="363" customFormat="1" ht="27.75" customHeight="1">
      <c r="A1098" s="358"/>
      <c r="B1098" s="1624"/>
      <c r="C1098" s="1625"/>
      <c r="D1098" s="1625"/>
      <c r="E1098" s="1625"/>
      <c r="F1098" s="1625"/>
      <c r="G1098" s="1625"/>
      <c r="H1098" s="1625"/>
      <c r="I1098" s="1626"/>
      <c r="J1098" s="1624"/>
      <c r="K1098" s="1625"/>
      <c r="L1098" s="1625"/>
      <c r="M1098" s="1625"/>
      <c r="N1098" s="1626"/>
      <c r="O1098" s="860"/>
      <c r="P1098" s="1338">
        <f t="shared" si="66"/>
        <v>0</v>
      </c>
    </row>
    <row r="1099" spans="1:16" s="363" customFormat="1" ht="27.75" customHeight="1">
      <c r="A1099" s="358"/>
      <c r="B1099" s="1624"/>
      <c r="C1099" s="1625"/>
      <c r="D1099" s="1625"/>
      <c r="E1099" s="1625"/>
      <c r="F1099" s="1625"/>
      <c r="G1099" s="1625"/>
      <c r="H1099" s="1625"/>
      <c r="I1099" s="1626"/>
      <c r="J1099" s="1624"/>
      <c r="K1099" s="1625"/>
      <c r="L1099" s="1625"/>
      <c r="M1099" s="1625"/>
      <c r="N1099" s="1626"/>
      <c r="O1099" s="860"/>
      <c r="P1099" s="1338">
        <f t="shared" si="66"/>
        <v>0</v>
      </c>
    </row>
    <row r="1100" spans="1:16" s="363" customFormat="1" ht="27.75" customHeight="1">
      <c r="A1100" s="358"/>
      <c r="B1100" s="1624"/>
      <c r="C1100" s="1625"/>
      <c r="D1100" s="1625"/>
      <c r="E1100" s="1625"/>
      <c r="F1100" s="1625"/>
      <c r="G1100" s="1625"/>
      <c r="H1100" s="1625"/>
      <c r="I1100" s="1626"/>
      <c r="J1100" s="1624"/>
      <c r="K1100" s="1625"/>
      <c r="L1100" s="1625"/>
      <c r="M1100" s="1625"/>
      <c r="N1100" s="1626"/>
      <c r="O1100" s="860"/>
      <c r="P1100" s="1338">
        <f t="shared" si="66"/>
        <v>0</v>
      </c>
    </row>
    <row r="1101" spans="1:16" s="363" customFormat="1" ht="27.75" customHeight="1">
      <c r="A1101" s="358"/>
      <c r="B1101" s="1624"/>
      <c r="C1101" s="1625"/>
      <c r="D1101" s="1625"/>
      <c r="E1101" s="1625"/>
      <c r="F1101" s="1625"/>
      <c r="G1101" s="1625"/>
      <c r="H1101" s="1625"/>
      <c r="I1101" s="1626"/>
      <c r="J1101" s="1624"/>
      <c r="K1101" s="1625"/>
      <c r="L1101" s="1625"/>
      <c r="M1101" s="1625"/>
      <c r="N1101" s="1626"/>
      <c r="O1101" s="860"/>
      <c r="P1101" s="1338">
        <f t="shared" si="66"/>
        <v>0</v>
      </c>
    </row>
    <row r="1102" spans="1:16" s="363" customFormat="1" ht="27.75" customHeight="1">
      <c r="A1102" s="358"/>
      <c r="B1102" s="1624"/>
      <c r="C1102" s="1625"/>
      <c r="D1102" s="1625"/>
      <c r="E1102" s="1625"/>
      <c r="F1102" s="1625"/>
      <c r="G1102" s="1625"/>
      <c r="H1102" s="1625"/>
      <c r="I1102" s="1626"/>
      <c r="J1102" s="1624"/>
      <c r="K1102" s="1625"/>
      <c r="L1102" s="1625"/>
      <c r="M1102" s="1625"/>
      <c r="N1102" s="1626"/>
      <c r="O1102" s="860"/>
      <c r="P1102" s="1338">
        <f t="shared" si="66"/>
        <v>0</v>
      </c>
    </row>
    <row r="1103" spans="1:16" s="363" customFormat="1" ht="27.75" customHeight="1">
      <c r="A1103" s="358"/>
      <c r="B1103" s="1624"/>
      <c r="C1103" s="1625"/>
      <c r="D1103" s="1625"/>
      <c r="E1103" s="1625"/>
      <c r="F1103" s="1625"/>
      <c r="G1103" s="1625"/>
      <c r="H1103" s="1625"/>
      <c r="I1103" s="1626"/>
      <c r="J1103" s="1624"/>
      <c r="K1103" s="1625"/>
      <c r="L1103" s="1625"/>
      <c r="M1103" s="1625"/>
      <c r="N1103" s="1626"/>
      <c r="O1103" s="860"/>
      <c r="P1103" s="1338">
        <f t="shared" si="66"/>
        <v>0</v>
      </c>
    </row>
    <row r="1104" spans="1:16" s="363" customFormat="1" ht="27.75" customHeight="1">
      <c r="A1104" s="358"/>
      <c r="B1104" s="1624"/>
      <c r="C1104" s="1625"/>
      <c r="D1104" s="1625"/>
      <c r="E1104" s="1625"/>
      <c r="F1104" s="1625"/>
      <c r="G1104" s="1625"/>
      <c r="H1104" s="1625"/>
      <c r="I1104" s="1626"/>
      <c r="J1104" s="1624"/>
      <c r="K1104" s="1625"/>
      <c r="L1104" s="1625"/>
      <c r="M1104" s="1625"/>
      <c r="N1104" s="1626"/>
      <c r="O1104" s="860"/>
      <c r="P1104" s="1338">
        <f t="shared" si="66"/>
        <v>0</v>
      </c>
    </row>
    <row r="1105" spans="1:16" s="363" customFormat="1" ht="27.75" customHeight="1">
      <c r="A1105" s="358"/>
      <c r="B1105" s="1624"/>
      <c r="C1105" s="1625"/>
      <c r="D1105" s="1625"/>
      <c r="E1105" s="1625"/>
      <c r="F1105" s="1625"/>
      <c r="G1105" s="1625"/>
      <c r="H1105" s="1625"/>
      <c r="I1105" s="1626"/>
      <c r="J1105" s="1624"/>
      <c r="K1105" s="1625"/>
      <c r="L1105" s="1625"/>
      <c r="M1105" s="1625"/>
      <c r="N1105" s="1626"/>
      <c r="O1105" s="860"/>
      <c r="P1105" s="1338">
        <f t="shared" si="66"/>
        <v>0</v>
      </c>
    </row>
    <row r="1106" spans="1:16" s="363" customFormat="1" ht="27.75" customHeight="1">
      <c r="A1106" s="358"/>
      <c r="B1106" s="1624"/>
      <c r="C1106" s="1625"/>
      <c r="D1106" s="1625"/>
      <c r="E1106" s="1625"/>
      <c r="F1106" s="1625"/>
      <c r="G1106" s="1625"/>
      <c r="H1106" s="1625"/>
      <c r="I1106" s="1626"/>
      <c r="J1106" s="1624"/>
      <c r="K1106" s="1625"/>
      <c r="L1106" s="1625"/>
      <c r="M1106" s="1625"/>
      <c r="N1106" s="1626"/>
      <c r="O1106" s="860"/>
      <c r="P1106" s="1338">
        <f t="shared" si="66"/>
        <v>0</v>
      </c>
    </row>
    <row r="1107" spans="1:16" s="363" customFormat="1" ht="27.75" customHeight="1">
      <c r="A1107" s="358"/>
      <c r="B1107" s="1624"/>
      <c r="C1107" s="1625"/>
      <c r="D1107" s="1625"/>
      <c r="E1107" s="1625"/>
      <c r="F1107" s="1625"/>
      <c r="G1107" s="1625"/>
      <c r="H1107" s="1625"/>
      <c r="I1107" s="1626"/>
      <c r="J1107" s="1624"/>
      <c r="K1107" s="1625"/>
      <c r="L1107" s="1625"/>
      <c r="M1107" s="1625"/>
      <c r="N1107" s="1626"/>
      <c r="O1107" s="860"/>
      <c r="P1107" s="1338">
        <f t="shared" si="66"/>
        <v>0</v>
      </c>
    </row>
    <row r="1108" spans="1:16" s="363" customFormat="1" ht="27.75" customHeight="1">
      <c r="A1108" s="358"/>
      <c r="B1108" s="1624"/>
      <c r="C1108" s="1625"/>
      <c r="D1108" s="1625"/>
      <c r="E1108" s="1625"/>
      <c r="F1108" s="1625"/>
      <c r="G1108" s="1625"/>
      <c r="H1108" s="1625"/>
      <c r="I1108" s="1626"/>
      <c r="J1108" s="1624"/>
      <c r="K1108" s="1625"/>
      <c r="L1108" s="1625"/>
      <c r="M1108" s="1625"/>
      <c r="N1108" s="1626"/>
      <c r="O1108" s="860"/>
      <c r="P1108" s="1338">
        <f t="shared" si="66"/>
        <v>0</v>
      </c>
    </row>
    <row r="1109" spans="1:16" s="363" customFormat="1" ht="27.75" customHeight="1" thickBot="1">
      <c r="A1109" s="358"/>
      <c r="B1109" s="1627"/>
      <c r="C1109" s="1628"/>
      <c r="D1109" s="1628"/>
      <c r="E1109" s="1628"/>
      <c r="F1109" s="1628"/>
      <c r="G1109" s="1628"/>
      <c r="H1109" s="1628"/>
      <c r="I1109" s="1629"/>
      <c r="J1109" s="1627"/>
      <c r="K1109" s="1628"/>
      <c r="L1109" s="1628"/>
      <c r="M1109" s="1628"/>
      <c r="N1109" s="1629"/>
      <c r="O1109" s="860"/>
      <c r="P1109" s="1338">
        <f t="shared" si="66"/>
        <v>0</v>
      </c>
    </row>
    <row r="1110" spans="1:16" s="363" customFormat="1" ht="26.25" customHeight="1" thickBot="1">
      <c r="A1110" s="358"/>
      <c r="B1110" s="535" t="s">
        <v>1808</v>
      </c>
      <c r="C1110" s="364"/>
      <c r="D1110" s="1622" t="s">
        <v>1111</v>
      </c>
      <c r="E1110" s="1622"/>
      <c r="F1110" s="1622"/>
      <c r="G1110" s="1622"/>
      <c r="H1110" s="1622"/>
      <c r="I1110" s="1622"/>
      <c r="J1110" s="1622"/>
      <c r="K1110" s="1622"/>
      <c r="L1110" s="1622"/>
      <c r="M1110" s="1622"/>
      <c r="N1110" s="1623"/>
      <c r="O1110" s="860"/>
      <c r="P1110" s="1342"/>
    </row>
    <row r="1111" spans="1:16" s="348" customFormat="1" ht="6" customHeight="1" thickBot="1">
      <c r="A1111" s="403"/>
      <c r="B1111" s="404"/>
      <c r="C1111" s="404"/>
      <c r="D1111" s="404"/>
      <c r="E1111" s="404"/>
      <c r="F1111" s="404"/>
      <c r="G1111" s="404"/>
      <c r="H1111" s="518"/>
      <c r="I1111" s="404"/>
      <c r="J1111" s="404"/>
      <c r="K1111" s="404"/>
      <c r="L1111" s="528"/>
      <c r="M1111" s="404"/>
      <c r="N1111" s="404"/>
      <c r="O1111" s="858"/>
      <c r="P1111" s="1341"/>
    </row>
    <row r="1112" spans="1:16" s="341" customFormat="1" ht="14.25" customHeight="1" thickTop="1">
      <c r="A1112" s="395" t="s">
        <v>673</v>
      </c>
      <c r="B1112" s="100" t="s">
        <v>2154</v>
      </c>
      <c r="H1112" s="502"/>
      <c r="L1112" s="520"/>
      <c r="O1112" s="422"/>
      <c r="P1112" s="422"/>
    </row>
    <row r="1113" spans="1:16" s="341" customFormat="1" ht="14.25" customHeight="1">
      <c r="A1113" s="395" t="s">
        <v>751</v>
      </c>
      <c r="B1113" s="100" t="s">
        <v>1762</v>
      </c>
      <c r="H1113" s="502"/>
      <c r="L1113" s="520"/>
      <c r="O1113" s="422"/>
      <c r="P1113" s="422"/>
    </row>
    <row r="1114" spans="1:16" s="341" customFormat="1" ht="14.25" customHeight="1">
      <c r="A1114" s="395" t="s">
        <v>1207</v>
      </c>
      <c r="B1114" s="100" t="s">
        <v>1664</v>
      </c>
      <c r="H1114" s="502"/>
      <c r="L1114" s="520"/>
      <c r="O1114" s="422"/>
      <c r="P1114" s="422"/>
    </row>
    <row r="1115" spans="1:16" s="341" customFormat="1" ht="14.25" customHeight="1">
      <c r="A1115" s="395" t="s">
        <v>1208</v>
      </c>
      <c r="B1115" s="100" t="s">
        <v>1875</v>
      </c>
      <c r="H1115" s="502"/>
      <c r="J1115" s="373"/>
      <c r="L1115" s="520"/>
      <c r="O1115" s="422"/>
      <c r="P1115" s="422"/>
    </row>
    <row r="1116" spans="1:16" s="341" customFormat="1" ht="14.25" customHeight="1">
      <c r="A1116" s="395" t="s">
        <v>496</v>
      </c>
      <c r="B1116" s="100" t="s">
        <v>1763</v>
      </c>
      <c r="H1116" s="502"/>
      <c r="L1116" s="520"/>
      <c r="O1116" s="422"/>
      <c r="P1116" s="422"/>
    </row>
    <row r="1117" spans="1:16" s="341" customFormat="1" ht="14.25" customHeight="1">
      <c r="A1117" s="395" t="s">
        <v>1766</v>
      </c>
      <c r="B1117" s="100" t="s">
        <v>1871</v>
      </c>
      <c r="H1117" s="502"/>
      <c r="L1117" s="520"/>
      <c r="N1117" s="1319" t="str">
        <f ca="1">$A$1&amp;wersja&amp;INFO("wersja")</f>
        <v>GR_2018.1.15.0</v>
      </c>
      <c r="O1117" s="422"/>
      <c r="P1117" s="422"/>
    </row>
    <row r="1118" spans="1:16" s="341" customFormat="1" ht="14.25" customHeight="1">
      <c r="A1118" s="395" t="s">
        <v>1765</v>
      </c>
      <c r="B1118" s="100" t="s">
        <v>1872</v>
      </c>
      <c r="H1118" s="502"/>
      <c r="L1118" s="520"/>
      <c r="O1118" s="422"/>
      <c r="P1118" s="422"/>
    </row>
    <row r="1119" spans="1:16" s="341" customFormat="1" ht="20.25" customHeight="1" thickBot="1">
      <c r="A1119" s="577" t="s">
        <v>1820</v>
      </c>
      <c r="H1119" s="502"/>
      <c r="L1119" s="520"/>
      <c r="N1119" s="592" t="str">
        <f>$N$1</f>
        <v>Załącznik Nr 4 do Uchwały Nr XL/396/17 Rady Miejskiej w Kluczborku z dnia 27 września 2017r.</v>
      </c>
      <c r="O1119" s="844"/>
      <c r="P1119" s="422"/>
    </row>
    <row r="1120" spans="1:16" s="2" customFormat="1" ht="20.25" customHeight="1" thickTop="1">
      <c r="A1120" s="1688" t="s">
        <v>854</v>
      </c>
      <c r="B1120" s="1689"/>
      <c r="C1120" s="1689"/>
      <c r="D1120" s="1690"/>
      <c r="E1120" s="1691" t="s">
        <v>987</v>
      </c>
      <c r="F1120" s="1691"/>
      <c r="G1120" s="1691"/>
      <c r="H1120" s="1691"/>
      <c r="I1120" s="1691"/>
      <c r="J1120" s="1691"/>
      <c r="K1120" s="1691"/>
      <c r="L1120" s="1691"/>
      <c r="M1120" s="1691"/>
      <c r="N1120" s="1691"/>
      <c r="O1120" s="1692"/>
      <c r="P1120" s="1323"/>
    </row>
    <row r="1121" spans="1:16" s="2" customFormat="1" ht="26.25" customHeight="1" thickBot="1">
      <c r="A1121" s="1695"/>
      <c r="B1121" s="1696"/>
      <c r="C1121" s="1696"/>
      <c r="D1121" s="1697"/>
      <c r="E1121" s="1693"/>
      <c r="F1121" s="1693"/>
      <c r="G1121" s="1693"/>
      <c r="H1121" s="1693"/>
      <c r="I1121" s="1693"/>
      <c r="J1121" s="1693"/>
      <c r="K1121" s="1693"/>
      <c r="L1121" s="1693"/>
      <c r="M1121" s="1693"/>
      <c r="N1121" s="1693"/>
      <c r="O1121" s="1694"/>
      <c r="P1121" s="1323"/>
    </row>
    <row r="1122" spans="1:16" s="2" customFormat="1" ht="4.5" customHeight="1">
      <c r="A1122" s="580"/>
      <c r="B1122" s="581"/>
      <c r="C1122" s="581"/>
      <c r="D1122" s="582"/>
      <c r="E1122" s="582"/>
      <c r="F1122" s="582"/>
      <c r="G1122" s="582"/>
      <c r="H1122" s="583"/>
      <c r="I1122" s="583"/>
      <c r="J1122" s="583"/>
      <c r="K1122" s="583"/>
      <c r="L1122" s="584"/>
      <c r="M1122" s="583"/>
      <c r="N1122" s="585"/>
      <c r="O1122" s="845"/>
      <c r="P1122" s="1323"/>
    </row>
    <row r="1123" spans="1:16" s="1" customFormat="1" ht="23.25" customHeight="1">
      <c r="A1123" s="1675" t="s">
        <v>1921</v>
      </c>
      <c r="B1123" s="1676"/>
      <c r="C1123" s="1676"/>
      <c r="D1123" s="1676"/>
      <c r="E1123" s="1676"/>
      <c r="F1123" s="1676"/>
      <c r="G1123" s="1676"/>
      <c r="H1123" s="1676"/>
      <c r="I1123" s="1676"/>
      <c r="J1123" s="1676"/>
      <c r="K1123" s="1676"/>
      <c r="L1123" s="1676"/>
      <c r="M1123" s="1676"/>
      <c r="N1123" s="1676"/>
      <c r="O1123" s="1677"/>
      <c r="P1123" s="1323"/>
    </row>
    <row r="1124" spans="1:16" s="2" customFormat="1" ht="4.5" customHeight="1" thickBot="1">
      <c r="A1124" s="587"/>
      <c r="B1124" s="588"/>
      <c r="C1124" s="588"/>
      <c r="D1124" s="588"/>
      <c r="E1124" s="588"/>
      <c r="F1124" s="588"/>
      <c r="G1124" s="588"/>
      <c r="H1124" s="588"/>
      <c r="I1124" s="588"/>
      <c r="J1124" s="588"/>
      <c r="K1124" s="589"/>
      <c r="L1124" s="590"/>
      <c r="M1124" s="583"/>
      <c r="N1124" s="583"/>
      <c r="O1124" s="846"/>
      <c r="P1124" s="1323"/>
    </row>
    <row r="1125" spans="1:16" s="306" customFormat="1" ht="4.5" customHeight="1" thickTop="1" thickBot="1">
      <c r="A1125" s="300"/>
      <c r="B1125" s="301"/>
      <c r="C1125" s="301"/>
      <c r="D1125" s="301"/>
      <c r="E1125" s="302"/>
      <c r="F1125" s="302"/>
      <c r="G1125" s="302"/>
      <c r="H1125" s="503"/>
      <c r="I1125" s="302"/>
      <c r="J1125" s="304"/>
      <c r="K1125" s="302"/>
      <c r="L1125" s="521"/>
      <c r="M1125" s="302"/>
      <c r="N1125" s="304"/>
      <c r="O1125" s="847"/>
      <c r="P1125" s="1338"/>
    </row>
    <row r="1126" spans="1:16" s="306" customFormat="1" ht="24" customHeight="1" thickBot="1">
      <c r="A1126" s="308"/>
      <c r="B1126" s="1678" t="s">
        <v>1924</v>
      </c>
      <c r="C1126" s="1678"/>
      <c r="D1126" s="1678"/>
      <c r="E1126" s="1678"/>
      <c r="F1126" s="1678"/>
      <c r="G1126" s="1678"/>
      <c r="H1126" s="1678"/>
      <c r="I1126" s="1678"/>
      <c r="J1126" s="1679"/>
      <c r="K1126" s="530" t="s">
        <v>1870</v>
      </c>
      <c r="L1126" s="757"/>
      <c r="M1126" s="1680" t="str">
        <f>IF(O1134=1,SUM($O$1:O1134),"")</f>
        <v/>
      </c>
      <c r="N1126" s="1681"/>
      <c r="O1126" s="848"/>
      <c r="P1126" s="1338"/>
    </row>
    <row r="1127" spans="1:16" s="306" customFormat="1" ht="4.5" customHeight="1" thickBot="1">
      <c r="A1127" s="310"/>
      <c r="B1127" s="311"/>
      <c r="C1127" s="311"/>
      <c r="D1127" s="311"/>
      <c r="E1127" s="311"/>
      <c r="F1127" s="311"/>
      <c r="G1127" s="311"/>
      <c r="H1127" s="504"/>
      <c r="I1127" s="312"/>
      <c r="J1127" s="314"/>
      <c r="K1127" s="312"/>
      <c r="L1127" s="522"/>
      <c r="M1127" s="312"/>
      <c r="N1127" s="314"/>
      <c r="O1127" s="849"/>
      <c r="P1127" s="1338"/>
    </row>
    <row r="1128" spans="1:16" s="306" customFormat="1" ht="20.25" customHeight="1" thickTop="1" thickBot="1">
      <c r="A1128" s="369" t="s">
        <v>1745</v>
      </c>
      <c r="B1128" s="323"/>
      <c r="C1128" s="323"/>
      <c r="D1128" s="323"/>
      <c r="E1128" s="323"/>
      <c r="F1128" s="323"/>
      <c r="G1128" s="323"/>
      <c r="H1128" s="505"/>
      <c r="I1128" s="323"/>
      <c r="J1128" s="323"/>
      <c r="K1128" s="323"/>
      <c r="L1128" s="505"/>
      <c r="M1128" s="323"/>
      <c r="N1128" s="323"/>
      <c r="O1128" s="850"/>
      <c r="P1128" s="1338"/>
    </row>
    <row r="1129" spans="1:16" s="306" customFormat="1" ht="12.75" customHeight="1">
      <c r="A1129" s="317"/>
      <c r="B1129" s="532" t="s">
        <v>1666</v>
      </c>
      <c r="C1129" s="375"/>
      <c r="D1129" s="375"/>
      <c r="E1129" s="375"/>
      <c r="F1129" s="375"/>
      <c r="G1129" s="375"/>
      <c r="H1129" s="506"/>
      <c r="I1129" s="375"/>
      <c r="J1129" s="377"/>
      <c r="K1129" s="531" t="s">
        <v>1750</v>
      </c>
      <c r="L1129" s="523"/>
      <c r="M1129" s="375"/>
      <c r="N1129" s="379"/>
      <c r="O1129" s="851"/>
      <c r="P1129" s="1338"/>
    </row>
    <row r="1130" spans="1:16" s="320" customFormat="1" ht="33" customHeight="1" thickBot="1">
      <c r="A1130" s="319"/>
      <c r="B1130" s="1682" t="str">
        <f>IF($B$12="","",$B$12)</f>
        <v/>
      </c>
      <c r="C1130" s="1683"/>
      <c r="D1130" s="1683"/>
      <c r="E1130" s="1683"/>
      <c r="F1130" s="1683"/>
      <c r="G1130" s="1683"/>
      <c r="H1130" s="1683"/>
      <c r="I1130" s="1683"/>
      <c r="J1130" s="1684"/>
      <c r="K1130" s="1685" t="str">
        <f>IF($K$12="","",$K$12)</f>
        <v/>
      </c>
      <c r="L1130" s="1686"/>
      <c r="M1130" s="1686"/>
      <c r="N1130" s="1687"/>
      <c r="O1130" s="851"/>
      <c r="P1130" s="1338">
        <f>IF(B1130&amp;K1130="",0,1)</f>
        <v>0</v>
      </c>
    </row>
    <row r="1131" spans="1:16" s="306" customFormat="1" ht="4.5" customHeight="1" thickBot="1">
      <c r="A1131" s="321"/>
      <c r="B1131" s="322"/>
      <c r="C1131" s="322"/>
      <c r="D1131" s="322"/>
      <c r="E1131" s="312"/>
      <c r="F1131" s="312"/>
      <c r="G1131" s="312"/>
      <c r="H1131" s="504"/>
      <c r="I1131" s="312"/>
      <c r="J1131" s="314"/>
      <c r="K1131" s="312"/>
      <c r="L1131" s="522"/>
      <c r="M1131" s="312"/>
      <c r="N1131" s="314"/>
      <c r="O1131" s="849"/>
      <c r="P1131" s="1338"/>
    </row>
    <row r="1132" spans="1:16" s="328" customFormat="1" ht="20.25" customHeight="1" thickTop="1" thickBot="1">
      <c r="A1132" s="370" t="s">
        <v>1746</v>
      </c>
      <c r="B1132" s="323"/>
      <c r="C1132" s="323"/>
      <c r="D1132" s="323"/>
      <c r="E1132" s="323"/>
      <c r="F1132" s="323"/>
      <c r="G1132" s="323"/>
      <c r="H1132" s="507"/>
      <c r="I1132" s="323"/>
      <c r="J1132" s="325"/>
      <c r="K1132" s="323"/>
      <c r="L1132" s="524"/>
      <c r="M1132" s="323"/>
      <c r="N1132" s="325"/>
      <c r="O1132" s="850"/>
      <c r="P1132" s="1338"/>
    </row>
    <row r="1133" spans="1:16" s="328" customFormat="1" ht="5.25" customHeight="1">
      <c r="A1133" s="98"/>
      <c r="B1133" s="381"/>
      <c r="C1133" s="382"/>
      <c r="D1133" s="382"/>
      <c r="E1133" s="382"/>
      <c r="F1133" s="382"/>
      <c r="G1133" s="382"/>
      <c r="H1133" s="508"/>
      <c r="I1133" s="382"/>
      <c r="J1133" s="384"/>
      <c r="K1133" s="382"/>
      <c r="L1133" s="525"/>
      <c r="M1133" s="382"/>
      <c r="N1133" s="386"/>
      <c r="O1133" s="852"/>
      <c r="P1133" s="1338"/>
    </row>
    <row r="1134" spans="1:16" s="328" customFormat="1" ht="25.5" customHeight="1">
      <c r="A1134" s="396" t="s">
        <v>291</v>
      </c>
      <c r="B1134" s="1666" t="s">
        <v>123</v>
      </c>
      <c r="C1134" s="1667"/>
      <c r="D1134" s="1668"/>
      <c r="E1134" s="1669"/>
      <c r="F1134" s="1670" t="s">
        <v>1791</v>
      </c>
      <c r="G1134" s="1671"/>
      <c r="H1134" s="1671"/>
      <c r="I1134" s="1672"/>
      <c r="J1134" s="740" t="str">
        <f>IF($J$16="","",$J$16)</f>
        <v/>
      </c>
      <c r="K1134" s="420" t="s">
        <v>1755</v>
      </c>
      <c r="L1134" s="740" t="str">
        <f>IF($L$16="","",$L$16)</f>
        <v/>
      </c>
      <c r="M1134" s="420" t="s">
        <v>1764</v>
      </c>
      <c r="N1134" s="397">
        <f>IF(AND(J1134="",L1134=""),0,IF(J1134="",2,1))</f>
        <v>0</v>
      </c>
      <c r="O1134" s="812">
        <f>IF(D1134&lt;&gt;"",1,0)</f>
        <v>0</v>
      </c>
      <c r="P1134" s="1338">
        <f>IF(D1134&amp;J1134&amp;L1134="",0,1)</f>
        <v>0</v>
      </c>
    </row>
    <row r="1135" spans="1:16" s="328" customFormat="1" ht="5.25" customHeight="1" thickBot="1">
      <c r="A1135" s="98"/>
      <c r="B1135" s="387"/>
      <c r="C1135" s="388"/>
      <c r="D1135" s="388"/>
      <c r="E1135" s="388"/>
      <c r="F1135" s="388"/>
      <c r="G1135" s="388"/>
      <c r="H1135" s="509"/>
      <c r="I1135" s="388"/>
      <c r="J1135" s="390"/>
      <c r="K1135" s="388"/>
      <c r="L1135" s="526"/>
      <c r="M1135" s="388"/>
      <c r="N1135" s="392"/>
      <c r="O1135" s="852"/>
      <c r="P1135" s="1338"/>
    </row>
    <row r="1136" spans="1:16" s="328" customFormat="1" ht="27" customHeight="1" thickBot="1">
      <c r="A1136" s="308"/>
      <c r="B1136" s="1673" t="s">
        <v>1065</v>
      </c>
      <c r="C1136" s="1674"/>
      <c r="D1136" s="1088" t="s">
        <v>1770</v>
      </c>
      <c r="E1136" s="764" t="s">
        <v>1748</v>
      </c>
      <c r="F1136" s="764" t="s">
        <v>1752</v>
      </c>
      <c r="G1136" s="765" t="s">
        <v>1520</v>
      </c>
      <c r="H1136" s="1656" t="s">
        <v>233</v>
      </c>
      <c r="I1136" s="1657"/>
      <c r="J1136" s="1658"/>
      <c r="K1136" s="766" t="s">
        <v>1767</v>
      </c>
      <c r="L1136" s="1656" t="s">
        <v>1749</v>
      </c>
      <c r="M1136" s="1657"/>
      <c r="N1136" s="1658"/>
      <c r="O1136" s="853"/>
      <c r="P1136" s="1338"/>
    </row>
    <row r="1137" spans="1:16" s="328" customFormat="1" ht="29.25" customHeight="1">
      <c r="A1137" s="308"/>
      <c r="B1137" s="1659" t="s">
        <v>1753</v>
      </c>
      <c r="C1137" s="333" t="s">
        <v>598</v>
      </c>
      <c r="D1137" s="726"/>
      <c r="E1137" s="726"/>
      <c r="F1137" s="726"/>
      <c r="G1137" s="726"/>
      <c r="H1137" s="510" t="s">
        <v>1771</v>
      </c>
      <c r="I1137" s="926" t="str">
        <f>IF(D1137&amp;E1137&amp;F1137&amp;G1137="","",SUM(D1137:G1137))</f>
        <v/>
      </c>
      <c r="J1137" s="330" t="s">
        <v>599</v>
      </c>
      <c r="K1137" s="767">
        <v>1.95</v>
      </c>
      <c r="L1137" s="510" t="s">
        <v>1390</v>
      </c>
      <c r="M1137" s="926" t="str">
        <f t="shared" ref="M1137:M1160" si="67">IF(AND(I1137&lt;&gt;"",N$16=1),ROUND(I1137*K1137,4),"")</f>
        <v/>
      </c>
      <c r="N1137" s="330" t="s">
        <v>599</v>
      </c>
      <c r="O1137" s="853"/>
      <c r="P1137" s="1338">
        <f>IF(D1137&amp;E1137&amp;F1137&amp;G1137="",0,1)</f>
        <v>0</v>
      </c>
    </row>
    <row r="1138" spans="1:16" s="328" customFormat="1" ht="29.25" customHeight="1">
      <c r="A1138" s="308"/>
      <c r="B1138" s="1660"/>
      <c r="C1138" s="331" t="s">
        <v>600</v>
      </c>
      <c r="D1138" s="727"/>
      <c r="E1138" s="727"/>
      <c r="F1138" s="727"/>
      <c r="G1138" s="727"/>
      <c r="H1138" s="481" t="s">
        <v>406</v>
      </c>
      <c r="I1138" s="925" t="str">
        <f t="shared" ref="I1138:I1160" si="68">IF(D1138&amp;E1138&amp;F1138&amp;G1138="","",SUM(D1138:G1138))</f>
        <v/>
      </c>
      <c r="J1138" s="331" t="s">
        <v>599</v>
      </c>
      <c r="K1138" s="768">
        <v>1.8</v>
      </c>
      <c r="L1138" s="481" t="s">
        <v>407</v>
      </c>
      <c r="M1138" s="925" t="str">
        <f t="shared" si="67"/>
        <v/>
      </c>
      <c r="N1138" s="331" t="s">
        <v>599</v>
      </c>
      <c r="O1138" s="853"/>
      <c r="P1138" s="1338">
        <f t="shared" ref="P1138:P1160" si="69">IF(D1138&amp;E1138&amp;F1138&amp;G1138="",0,1)</f>
        <v>0</v>
      </c>
    </row>
    <row r="1139" spans="1:16" s="328" customFormat="1" ht="29.25" customHeight="1">
      <c r="A1139" s="308"/>
      <c r="B1139" s="1660"/>
      <c r="C1139" s="331" t="s">
        <v>601</v>
      </c>
      <c r="D1139" s="727"/>
      <c r="E1139" s="727"/>
      <c r="F1139" s="727"/>
      <c r="G1139" s="727"/>
      <c r="H1139" s="481" t="s">
        <v>408</v>
      </c>
      <c r="I1139" s="925" t="str">
        <f t="shared" si="68"/>
        <v/>
      </c>
      <c r="J1139" s="331" t="s">
        <v>599</v>
      </c>
      <c r="K1139" s="768">
        <v>1.65</v>
      </c>
      <c r="L1139" s="481" t="s">
        <v>409</v>
      </c>
      <c r="M1139" s="925" t="str">
        <f t="shared" si="67"/>
        <v/>
      </c>
      <c r="N1139" s="331" t="s">
        <v>599</v>
      </c>
      <c r="O1139" s="853"/>
      <c r="P1139" s="1338">
        <f t="shared" si="69"/>
        <v>0</v>
      </c>
    </row>
    <row r="1140" spans="1:16" s="328" customFormat="1" ht="29.25" customHeight="1">
      <c r="A1140" s="308"/>
      <c r="B1140" s="1660"/>
      <c r="C1140" s="331" t="s">
        <v>602</v>
      </c>
      <c r="D1140" s="727"/>
      <c r="E1140" s="727"/>
      <c r="F1140" s="727"/>
      <c r="G1140" s="727"/>
      <c r="H1140" s="481" t="s">
        <v>410</v>
      </c>
      <c r="I1140" s="925" t="str">
        <f t="shared" si="68"/>
        <v/>
      </c>
      <c r="J1140" s="331" t="s">
        <v>599</v>
      </c>
      <c r="K1140" s="768">
        <v>1.35</v>
      </c>
      <c r="L1140" s="481" t="s">
        <v>411</v>
      </c>
      <c r="M1140" s="925" t="str">
        <f t="shared" si="67"/>
        <v/>
      </c>
      <c r="N1140" s="331" t="s">
        <v>599</v>
      </c>
      <c r="O1140" s="853"/>
      <c r="P1140" s="1338">
        <f t="shared" si="69"/>
        <v>0</v>
      </c>
    </row>
    <row r="1141" spans="1:16" s="328" customFormat="1" ht="29.25" customHeight="1">
      <c r="A1141" s="308"/>
      <c r="B1141" s="1660"/>
      <c r="C1141" s="331" t="s">
        <v>603</v>
      </c>
      <c r="D1141" s="727"/>
      <c r="E1141" s="727"/>
      <c r="F1141" s="727"/>
      <c r="G1141" s="727"/>
      <c r="H1141" s="481" t="s">
        <v>412</v>
      </c>
      <c r="I1141" s="925" t="str">
        <f t="shared" si="68"/>
        <v/>
      </c>
      <c r="J1141" s="331" t="s">
        <v>599</v>
      </c>
      <c r="K1141" s="768">
        <v>1.1000000000000001</v>
      </c>
      <c r="L1141" s="481" t="s">
        <v>413</v>
      </c>
      <c r="M1141" s="925" t="str">
        <f t="shared" si="67"/>
        <v/>
      </c>
      <c r="N1141" s="331" t="s">
        <v>599</v>
      </c>
      <c r="O1141" s="853"/>
      <c r="P1141" s="1338">
        <f t="shared" si="69"/>
        <v>0</v>
      </c>
    </row>
    <row r="1142" spans="1:16" s="328" customFormat="1" ht="29.25" customHeight="1">
      <c r="A1142" s="308"/>
      <c r="B1142" s="1660"/>
      <c r="C1142" s="331" t="s">
        <v>604</v>
      </c>
      <c r="D1142" s="727"/>
      <c r="E1142" s="727"/>
      <c r="F1142" s="727"/>
      <c r="G1142" s="727"/>
      <c r="H1142" s="481" t="s">
        <v>414</v>
      </c>
      <c r="I1142" s="925" t="str">
        <f t="shared" si="68"/>
        <v/>
      </c>
      <c r="J1142" s="331" t="s">
        <v>599</v>
      </c>
      <c r="K1142" s="768">
        <v>0.8</v>
      </c>
      <c r="L1142" s="481" t="s">
        <v>415</v>
      </c>
      <c r="M1142" s="925" t="str">
        <f t="shared" si="67"/>
        <v/>
      </c>
      <c r="N1142" s="331" t="s">
        <v>599</v>
      </c>
      <c r="O1142" s="853"/>
      <c r="P1142" s="1338">
        <f t="shared" si="69"/>
        <v>0</v>
      </c>
    </row>
    <row r="1143" spans="1:16" s="328" customFormat="1" ht="29.25" customHeight="1">
      <c r="A1143" s="308"/>
      <c r="B1143" s="1660"/>
      <c r="C1143" s="331" t="s">
        <v>605</v>
      </c>
      <c r="D1143" s="727"/>
      <c r="E1143" s="727"/>
      <c r="F1143" s="727"/>
      <c r="G1143" s="727"/>
      <c r="H1143" s="481" t="s">
        <v>416</v>
      </c>
      <c r="I1143" s="925" t="str">
        <f t="shared" si="68"/>
        <v/>
      </c>
      <c r="J1143" s="331" t="s">
        <v>599</v>
      </c>
      <c r="K1143" s="768">
        <v>0.35</v>
      </c>
      <c r="L1143" s="481" t="s">
        <v>417</v>
      </c>
      <c r="M1143" s="925" t="str">
        <f t="shared" si="67"/>
        <v/>
      </c>
      <c r="N1143" s="331" t="s">
        <v>599</v>
      </c>
      <c r="O1143" s="853"/>
      <c r="P1143" s="1338">
        <f t="shared" si="69"/>
        <v>0</v>
      </c>
    </row>
    <row r="1144" spans="1:16" s="328" customFormat="1" ht="29.25" customHeight="1" thickBot="1">
      <c r="A1144" s="308"/>
      <c r="B1144" s="1661"/>
      <c r="C1144" s="332" t="s">
        <v>606</v>
      </c>
      <c r="D1144" s="728"/>
      <c r="E1144" s="728"/>
      <c r="F1144" s="728"/>
      <c r="G1144" s="728"/>
      <c r="H1144" s="482" t="s">
        <v>418</v>
      </c>
      <c r="I1144" s="924" t="str">
        <f t="shared" si="68"/>
        <v/>
      </c>
      <c r="J1144" s="332" t="s">
        <v>599</v>
      </c>
      <c r="K1144" s="769">
        <v>0.2</v>
      </c>
      <c r="L1144" s="482" t="s">
        <v>419</v>
      </c>
      <c r="M1144" s="924" t="str">
        <f t="shared" si="67"/>
        <v/>
      </c>
      <c r="N1144" s="332" t="s">
        <v>599</v>
      </c>
      <c r="O1144" s="853"/>
      <c r="P1144" s="1338">
        <f t="shared" si="69"/>
        <v>0</v>
      </c>
    </row>
    <row r="1145" spans="1:16" s="328" customFormat="1" ht="29.25" customHeight="1">
      <c r="A1145" s="308"/>
      <c r="B1145" s="1659" t="s">
        <v>1754</v>
      </c>
      <c r="C1145" s="367" t="s">
        <v>598</v>
      </c>
      <c r="D1145" s="726"/>
      <c r="E1145" s="726"/>
      <c r="F1145" s="726"/>
      <c r="G1145" s="726"/>
      <c r="H1145" s="480" t="s">
        <v>420</v>
      </c>
      <c r="I1145" s="926" t="str">
        <f t="shared" si="68"/>
        <v/>
      </c>
      <c r="J1145" s="333" t="s">
        <v>599</v>
      </c>
      <c r="K1145" s="767">
        <v>1.75</v>
      </c>
      <c r="L1145" s="480" t="s">
        <v>421</v>
      </c>
      <c r="M1145" s="926" t="str">
        <f t="shared" si="67"/>
        <v/>
      </c>
      <c r="N1145" s="333" t="s">
        <v>599</v>
      </c>
      <c r="O1145" s="853"/>
      <c r="P1145" s="1338">
        <f t="shared" si="69"/>
        <v>0</v>
      </c>
    </row>
    <row r="1146" spans="1:16" s="328" customFormat="1" ht="29.25" customHeight="1">
      <c r="A1146" s="308"/>
      <c r="B1146" s="1660"/>
      <c r="C1146" s="368" t="s">
        <v>600</v>
      </c>
      <c r="D1146" s="727"/>
      <c r="E1146" s="727"/>
      <c r="F1146" s="727"/>
      <c r="G1146" s="727"/>
      <c r="H1146" s="481" t="s">
        <v>422</v>
      </c>
      <c r="I1146" s="925" t="str">
        <f t="shared" si="68"/>
        <v/>
      </c>
      <c r="J1146" s="331" t="s">
        <v>599</v>
      </c>
      <c r="K1146" s="768">
        <v>1.45</v>
      </c>
      <c r="L1146" s="481" t="s">
        <v>423</v>
      </c>
      <c r="M1146" s="925" t="str">
        <f t="shared" si="67"/>
        <v/>
      </c>
      <c r="N1146" s="331" t="s">
        <v>599</v>
      </c>
      <c r="O1146" s="853"/>
      <c r="P1146" s="1338">
        <f t="shared" si="69"/>
        <v>0</v>
      </c>
    </row>
    <row r="1147" spans="1:16" s="328" customFormat="1" ht="29.25" customHeight="1">
      <c r="A1147" s="308"/>
      <c r="B1147" s="1660"/>
      <c r="C1147" s="368" t="s">
        <v>620</v>
      </c>
      <c r="D1147" s="727"/>
      <c r="E1147" s="727"/>
      <c r="F1147" s="727"/>
      <c r="G1147" s="727"/>
      <c r="H1147" s="481" t="s">
        <v>424</v>
      </c>
      <c r="I1147" s="925" t="str">
        <f t="shared" si="68"/>
        <v/>
      </c>
      <c r="J1147" s="331" t="s">
        <v>599</v>
      </c>
      <c r="K1147" s="768">
        <v>1.25</v>
      </c>
      <c r="L1147" s="481" t="s">
        <v>425</v>
      </c>
      <c r="M1147" s="925" t="str">
        <f t="shared" si="67"/>
        <v/>
      </c>
      <c r="N1147" s="331" t="s">
        <v>599</v>
      </c>
      <c r="O1147" s="853"/>
      <c r="P1147" s="1338">
        <f t="shared" si="69"/>
        <v>0</v>
      </c>
    </row>
    <row r="1148" spans="1:16" s="328" customFormat="1" ht="29.25" customHeight="1">
      <c r="A1148" s="308"/>
      <c r="B1148" s="1660"/>
      <c r="C1148" s="368" t="s">
        <v>621</v>
      </c>
      <c r="D1148" s="727"/>
      <c r="E1148" s="727"/>
      <c r="F1148" s="727"/>
      <c r="G1148" s="727"/>
      <c r="H1148" s="481" t="s">
        <v>426</v>
      </c>
      <c r="I1148" s="925" t="str">
        <f t="shared" si="68"/>
        <v/>
      </c>
      <c r="J1148" s="331" t="s">
        <v>599</v>
      </c>
      <c r="K1148" s="768">
        <v>0.75</v>
      </c>
      <c r="L1148" s="481" t="s">
        <v>427</v>
      </c>
      <c r="M1148" s="925" t="str">
        <f t="shared" si="67"/>
        <v/>
      </c>
      <c r="N1148" s="331" t="s">
        <v>599</v>
      </c>
      <c r="O1148" s="853"/>
      <c r="P1148" s="1338">
        <f t="shared" si="69"/>
        <v>0</v>
      </c>
    </row>
    <row r="1149" spans="1:16" s="328" customFormat="1" ht="29.25" customHeight="1">
      <c r="A1149" s="308"/>
      <c r="B1149" s="1660"/>
      <c r="C1149" s="368" t="s">
        <v>605</v>
      </c>
      <c r="D1149" s="727"/>
      <c r="E1149" s="727"/>
      <c r="F1149" s="727"/>
      <c r="G1149" s="727"/>
      <c r="H1149" s="481" t="s">
        <v>428</v>
      </c>
      <c r="I1149" s="925" t="str">
        <f t="shared" si="68"/>
        <v/>
      </c>
      <c r="J1149" s="331" t="s">
        <v>599</v>
      </c>
      <c r="K1149" s="768">
        <v>0.2</v>
      </c>
      <c r="L1149" s="481" t="s">
        <v>429</v>
      </c>
      <c r="M1149" s="925" t="str">
        <f t="shared" si="67"/>
        <v/>
      </c>
      <c r="N1149" s="331" t="s">
        <v>599</v>
      </c>
      <c r="O1149" s="853"/>
      <c r="P1149" s="1338">
        <f t="shared" si="69"/>
        <v>0</v>
      </c>
    </row>
    <row r="1150" spans="1:16" s="328" customFormat="1" ht="29.25" customHeight="1" thickBot="1">
      <c r="A1150" s="308"/>
      <c r="B1150" s="1660"/>
      <c r="C1150" s="539" t="s">
        <v>606</v>
      </c>
      <c r="D1150" s="729"/>
      <c r="E1150" s="729"/>
      <c r="F1150" s="729"/>
      <c r="G1150" s="729"/>
      <c r="H1150" s="540" t="s">
        <v>430</v>
      </c>
      <c r="I1150" s="541" t="str">
        <f t="shared" si="68"/>
        <v/>
      </c>
      <c r="J1150" s="542" t="s">
        <v>599</v>
      </c>
      <c r="K1150" s="770">
        <v>0.15</v>
      </c>
      <c r="L1150" s="540" t="s">
        <v>431</v>
      </c>
      <c r="M1150" s="541" t="str">
        <f t="shared" si="67"/>
        <v/>
      </c>
      <c r="N1150" s="542" t="s">
        <v>599</v>
      </c>
      <c r="O1150" s="853"/>
      <c r="P1150" s="1338">
        <f t="shared" si="69"/>
        <v>0</v>
      </c>
    </row>
    <row r="1151" spans="1:16" s="328" customFormat="1" ht="29.25" customHeight="1">
      <c r="A1151" s="308"/>
      <c r="B1151" s="1662" t="s">
        <v>1759</v>
      </c>
      <c r="C1151" s="760" t="s">
        <v>1800</v>
      </c>
      <c r="D1151" s="726"/>
      <c r="E1151" s="726"/>
      <c r="F1151" s="726"/>
      <c r="G1151" s="726"/>
      <c r="H1151" s="480" t="s">
        <v>432</v>
      </c>
      <c r="I1151" s="926" t="str">
        <f t="shared" si="68"/>
        <v/>
      </c>
      <c r="J1151" s="333" t="s">
        <v>599</v>
      </c>
      <c r="K1151" s="767">
        <v>1</v>
      </c>
      <c r="L1151" s="480" t="s">
        <v>433</v>
      </c>
      <c r="M1151" s="926" t="str">
        <f t="shared" si="67"/>
        <v/>
      </c>
      <c r="N1151" s="333" t="s">
        <v>599</v>
      </c>
      <c r="O1151" s="853"/>
      <c r="P1151" s="1338">
        <f t="shared" si="69"/>
        <v>0</v>
      </c>
    </row>
    <row r="1152" spans="1:16" s="328" customFormat="1" ht="29.25" customHeight="1" thickBot="1">
      <c r="A1152" s="308"/>
      <c r="B1152" s="1663"/>
      <c r="C1152" s="870" t="s">
        <v>579</v>
      </c>
      <c r="D1152" s="730"/>
      <c r="E1152" s="730"/>
      <c r="F1152" s="730"/>
      <c r="G1152" s="730"/>
      <c r="H1152" s="543" t="s">
        <v>434</v>
      </c>
      <c r="I1152" s="538" t="str">
        <f t="shared" si="68"/>
        <v/>
      </c>
      <c r="J1152" s="544" t="s">
        <v>599</v>
      </c>
      <c r="K1152" s="771">
        <v>1</v>
      </c>
      <c r="L1152" s="543" t="s">
        <v>435</v>
      </c>
      <c r="M1152" s="538" t="str">
        <f t="shared" si="67"/>
        <v/>
      </c>
      <c r="N1152" s="544" t="s">
        <v>599</v>
      </c>
      <c r="O1152" s="853"/>
      <c r="P1152" s="1338">
        <f t="shared" si="69"/>
        <v>0</v>
      </c>
    </row>
    <row r="1153" spans="1:16" s="328" customFormat="1" ht="29.25" customHeight="1">
      <c r="A1153" s="308"/>
      <c r="B1153" s="1664" t="s">
        <v>1758</v>
      </c>
      <c r="C1153" s="760" t="s">
        <v>1800</v>
      </c>
      <c r="D1153" s="726"/>
      <c r="E1153" s="726"/>
      <c r="F1153" s="726"/>
      <c r="G1153" s="726"/>
      <c r="H1153" s="480" t="s">
        <v>436</v>
      </c>
      <c r="I1153" s="926" t="str">
        <f t="shared" si="68"/>
        <v/>
      </c>
      <c r="J1153" s="333" t="s">
        <v>599</v>
      </c>
      <c r="K1153" s="767">
        <v>0.2</v>
      </c>
      <c r="L1153" s="480" t="s">
        <v>437</v>
      </c>
      <c r="M1153" s="926" t="str">
        <f t="shared" si="67"/>
        <v/>
      </c>
      <c r="N1153" s="333" t="s">
        <v>599</v>
      </c>
      <c r="O1153" s="853"/>
      <c r="P1153" s="1338">
        <f t="shared" si="69"/>
        <v>0</v>
      </c>
    </row>
    <row r="1154" spans="1:16" s="328" customFormat="1" ht="29.25" customHeight="1" thickBot="1">
      <c r="A1154" s="308"/>
      <c r="B1154" s="1665"/>
      <c r="C1154" s="870" t="s">
        <v>579</v>
      </c>
      <c r="D1154" s="730"/>
      <c r="E1154" s="730"/>
      <c r="F1154" s="730"/>
      <c r="G1154" s="730"/>
      <c r="H1154" s="543" t="s">
        <v>438</v>
      </c>
      <c r="I1154" s="538" t="str">
        <f t="shared" si="68"/>
        <v/>
      </c>
      <c r="J1154" s="544" t="s">
        <v>599</v>
      </c>
      <c r="K1154" s="771">
        <v>0.2</v>
      </c>
      <c r="L1154" s="543" t="s">
        <v>439</v>
      </c>
      <c r="M1154" s="538" t="str">
        <f t="shared" si="67"/>
        <v/>
      </c>
      <c r="N1154" s="544" t="s">
        <v>599</v>
      </c>
      <c r="O1154" s="853"/>
      <c r="P1154" s="1338">
        <f t="shared" si="69"/>
        <v>0</v>
      </c>
    </row>
    <row r="1155" spans="1:16" s="328" customFormat="1" ht="29.25" customHeight="1">
      <c r="A1155" s="308"/>
      <c r="B1155" s="1649" t="s">
        <v>1756</v>
      </c>
      <c r="C1155" s="760" t="s">
        <v>1800</v>
      </c>
      <c r="D1155" s="726"/>
      <c r="E1155" s="726"/>
      <c r="F1155" s="726"/>
      <c r="G1155" s="726"/>
      <c r="H1155" s="480" t="s">
        <v>440</v>
      </c>
      <c r="I1155" s="926" t="str">
        <f t="shared" si="68"/>
        <v/>
      </c>
      <c r="J1155" s="333" t="s">
        <v>599</v>
      </c>
      <c r="K1155" s="767">
        <v>1</v>
      </c>
      <c r="L1155" s="480" t="s">
        <v>441</v>
      </c>
      <c r="M1155" s="926" t="str">
        <f t="shared" si="67"/>
        <v/>
      </c>
      <c r="N1155" s="333" t="s">
        <v>599</v>
      </c>
      <c r="O1155" s="853"/>
      <c r="P1155" s="1338">
        <f t="shared" si="69"/>
        <v>0</v>
      </c>
    </row>
    <row r="1156" spans="1:16" s="328" customFormat="1" ht="29.25" customHeight="1" thickBot="1">
      <c r="A1156" s="308"/>
      <c r="B1156" s="1650"/>
      <c r="C1156" s="870" t="s">
        <v>579</v>
      </c>
      <c r="D1156" s="730"/>
      <c r="E1156" s="730"/>
      <c r="F1156" s="730"/>
      <c r="G1156" s="730"/>
      <c r="H1156" s="543" t="s">
        <v>442</v>
      </c>
      <c r="I1156" s="538" t="str">
        <f t="shared" si="68"/>
        <v/>
      </c>
      <c r="J1156" s="544" t="s">
        <v>599</v>
      </c>
      <c r="K1156" s="771">
        <v>1</v>
      </c>
      <c r="L1156" s="543" t="s">
        <v>443</v>
      </c>
      <c r="M1156" s="538" t="str">
        <f t="shared" si="67"/>
        <v/>
      </c>
      <c r="N1156" s="544" t="s">
        <v>599</v>
      </c>
      <c r="O1156" s="853"/>
      <c r="P1156" s="1338">
        <f t="shared" si="69"/>
        <v>0</v>
      </c>
    </row>
    <row r="1157" spans="1:16" s="328" customFormat="1" ht="29.25" customHeight="1">
      <c r="A1157" s="308"/>
      <c r="B1157" s="1649" t="s">
        <v>1757</v>
      </c>
      <c r="C1157" s="760" t="s">
        <v>1800</v>
      </c>
      <c r="D1157" s="731"/>
      <c r="E1157" s="731"/>
      <c r="F1157" s="731"/>
      <c r="G1157" s="731"/>
      <c r="H1157" s="510" t="s">
        <v>444</v>
      </c>
      <c r="I1157" s="926" t="str">
        <f t="shared" si="68"/>
        <v/>
      </c>
      <c r="J1157" s="330" t="s">
        <v>599</v>
      </c>
      <c r="K1157" s="772">
        <v>0.2</v>
      </c>
      <c r="L1157" s="510" t="s">
        <v>445</v>
      </c>
      <c r="M1157" s="926" t="str">
        <f t="shared" si="67"/>
        <v/>
      </c>
      <c r="N1157" s="333" t="s">
        <v>599</v>
      </c>
      <c r="O1157" s="853"/>
      <c r="P1157" s="1338">
        <f t="shared" si="69"/>
        <v>0</v>
      </c>
    </row>
    <row r="1158" spans="1:16" s="328" customFormat="1" ht="29.25" customHeight="1" thickBot="1">
      <c r="A1158" s="308"/>
      <c r="B1158" s="1650"/>
      <c r="C1158" s="870" t="s">
        <v>579</v>
      </c>
      <c r="D1158" s="728"/>
      <c r="E1158" s="728"/>
      <c r="F1158" s="728"/>
      <c r="G1158" s="728"/>
      <c r="H1158" s="482" t="s">
        <v>446</v>
      </c>
      <c r="I1158" s="538" t="str">
        <f t="shared" si="68"/>
        <v/>
      </c>
      <c r="J1158" s="332" t="s">
        <v>599</v>
      </c>
      <c r="K1158" s="769">
        <v>0.2</v>
      </c>
      <c r="L1158" s="482" t="s">
        <v>447</v>
      </c>
      <c r="M1158" s="538" t="str">
        <f t="shared" si="67"/>
        <v/>
      </c>
      <c r="N1158" s="544" t="s">
        <v>599</v>
      </c>
      <c r="O1158" s="853"/>
      <c r="P1158" s="1338">
        <f t="shared" si="69"/>
        <v>0</v>
      </c>
    </row>
    <row r="1159" spans="1:16" s="328" customFormat="1" ht="29.25" customHeight="1" thickBot="1">
      <c r="A1159" s="308"/>
      <c r="B1159" s="1651" t="s">
        <v>1760</v>
      </c>
      <c r="C1159" s="1652"/>
      <c r="D1159" s="732"/>
      <c r="E1159" s="732"/>
      <c r="F1159" s="732"/>
      <c r="G1159" s="732"/>
      <c r="H1159" s="567" t="s">
        <v>448</v>
      </c>
      <c r="I1159" s="568" t="str">
        <f t="shared" si="68"/>
        <v/>
      </c>
      <c r="J1159" s="569" t="s">
        <v>599</v>
      </c>
      <c r="K1159" s="773">
        <v>0.2</v>
      </c>
      <c r="L1159" s="567" t="s">
        <v>449</v>
      </c>
      <c r="M1159" s="568" t="str">
        <f t="shared" si="67"/>
        <v/>
      </c>
      <c r="N1159" s="569" t="s">
        <v>599</v>
      </c>
      <c r="O1159" s="853"/>
      <c r="P1159" s="1338">
        <f t="shared" si="69"/>
        <v>0</v>
      </c>
    </row>
    <row r="1160" spans="1:16" s="328" customFormat="1" ht="29.25" customHeight="1" thickBot="1">
      <c r="A1160" s="308"/>
      <c r="B1160" s="1461" t="s">
        <v>1665</v>
      </c>
      <c r="C1160" s="1653"/>
      <c r="D1160" s="733"/>
      <c r="E1160" s="733"/>
      <c r="F1160" s="733"/>
      <c r="G1160" s="733"/>
      <c r="H1160" s="483" t="s">
        <v>450</v>
      </c>
      <c r="I1160" s="928" t="str">
        <f t="shared" si="68"/>
        <v/>
      </c>
      <c r="J1160" s="922" t="s">
        <v>599</v>
      </c>
      <c r="K1160" s="774">
        <v>1</v>
      </c>
      <c r="L1160" s="483" t="s">
        <v>1572</v>
      </c>
      <c r="M1160" s="928" t="str">
        <f t="shared" si="67"/>
        <v/>
      </c>
      <c r="N1160" s="922" t="s">
        <v>599</v>
      </c>
      <c r="O1160" s="853"/>
      <c r="P1160" s="1338">
        <f t="shared" si="69"/>
        <v>0</v>
      </c>
    </row>
    <row r="1161" spans="1:16" s="337" customFormat="1" ht="29.25" customHeight="1" thickBot="1">
      <c r="A1161" s="334"/>
      <c r="B1161" s="1654" t="s">
        <v>233</v>
      </c>
      <c r="C1161" s="1655"/>
      <c r="D1161" s="227" t="str">
        <f>IF($D1134="","",SUM(D1137:D1160))</f>
        <v/>
      </c>
      <c r="E1161" s="227" t="str">
        <f t="shared" ref="E1161:G1161" si="70">IF($D1134="","",SUM(E1137:E1160))</f>
        <v/>
      </c>
      <c r="F1161" s="227" t="str">
        <f t="shared" si="70"/>
        <v/>
      </c>
      <c r="G1161" s="227" t="str">
        <f t="shared" si="70"/>
        <v/>
      </c>
      <c r="H1161" s="483" t="s">
        <v>1567</v>
      </c>
      <c r="I1161" s="927" t="str">
        <f>IF($D1134="","",SUM(I1137:I1160))</f>
        <v/>
      </c>
      <c r="J1161" s="923" t="s">
        <v>599</v>
      </c>
      <c r="K1161" s="335"/>
      <c r="L1161" s="483" t="s">
        <v>1568</v>
      </c>
      <c r="M1161" s="927" t="str">
        <f>IF($D1134="","",SUM(M1137:M1160))</f>
        <v/>
      </c>
      <c r="N1161" s="923" t="s">
        <v>599</v>
      </c>
      <c r="O1161" s="854"/>
      <c r="P1161" s="1339"/>
    </row>
    <row r="1162" spans="1:16" s="341" customFormat="1" ht="4.5" customHeight="1" thickBot="1">
      <c r="A1162" s="338"/>
      <c r="B1162" s="339"/>
      <c r="C1162" s="339"/>
      <c r="D1162" s="339"/>
      <c r="E1162" s="339"/>
      <c r="F1162" s="339"/>
      <c r="G1162" s="339"/>
      <c r="H1162" s="511"/>
      <c r="I1162" s="339"/>
      <c r="J1162" s="339"/>
      <c r="K1162" s="339"/>
      <c r="L1162" s="527"/>
      <c r="M1162" s="339"/>
      <c r="N1162" s="339"/>
      <c r="O1162" s="855"/>
      <c r="P1162" s="422"/>
    </row>
    <row r="1163" spans="1:16" s="152" customFormat="1" ht="20.25" customHeight="1" thickTop="1" thickBot="1">
      <c r="A1163" s="370" t="s">
        <v>1751</v>
      </c>
      <c r="B1163" s="342"/>
      <c r="C1163" s="342"/>
      <c r="D1163" s="342"/>
      <c r="E1163" s="342"/>
      <c r="F1163" s="342"/>
      <c r="G1163" s="342"/>
      <c r="H1163" s="1621" t="str">
        <f>IF(AND(SUM(D1137:G1160)&gt;0,D1134=""),"W części GR.2 wpisz nazwę miejscowości.","")</f>
        <v/>
      </c>
      <c r="I1163" s="1621"/>
      <c r="J1163" s="1621"/>
      <c r="K1163" s="1621"/>
      <c r="L1163" s="1621"/>
      <c r="M1163" s="1621"/>
      <c r="N1163" s="1621"/>
      <c r="O1163" s="856"/>
      <c r="P1163" s="1340"/>
    </row>
    <row r="1164" spans="1:16" s="348" customFormat="1" ht="30" customHeight="1">
      <c r="A1164" s="346"/>
      <c r="B1164" s="408" t="s">
        <v>1768</v>
      </c>
      <c r="C1164" s="347"/>
      <c r="D1164" s="347"/>
      <c r="E1164" s="347"/>
      <c r="F1164" s="347"/>
      <c r="G1164" s="347"/>
      <c r="H1164" s="512"/>
      <c r="I1164" s="398" t="s">
        <v>1801</v>
      </c>
      <c r="J1164" s="485" t="s">
        <v>1709</v>
      </c>
      <c r="K1164" s="1642" t="str">
        <f>IF(D1134="","",IF(N1134=1,M1161,IF(N1134=2,I1161,"")))</f>
        <v/>
      </c>
      <c r="L1164" s="1642"/>
      <c r="M1164" s="1642"/>
      <c r="N1164" s="423" t="s">
        <v>599</v>
      </c>
      <c r="O1164" s="857"/>
      <c r="P1164" s="1341"/>
    </row>
    <row r="1165" spans="1:16" s="348" customFormat="1" ht="30" customHeight="1">
      <c r="A1165" s="346"/>
      <c r="B1165" s="409" t="s">
        <v>1798</v>
      </c>
      <c r="C1165" s="349"/>
      <c r="D1165" s="349"/>
      <c r="E1165" s="1643" t="s">
        <v>2155</v>
      </c>
      <c r="F1165" s="1644"/>
      <c r="G1165" s="1644"/>
      <c r="H1165" s="1644"/>
      <c r="I1165" s="1645"/>
      <c r="J1165" s="486" t="s">
        <v>1569</v>
      </c>
      <c r="K1165" s="1646" t="str">
        <f>IF(D1134="","",IF(N1134=1,SUM(M1143:M1144,M1149:M1150,M1151,M1153,M1155,M1157),SUM(I1143:I1144,I1149:I1150,I1151,I1153,I1155,I1157)))</f>
        <v/>
      </c>
      <c r="L1165" s="1646"/>
      <c r="M1165" s="1646"/>
      <c r="N1165" s="424" t="s">
        <v>599</v>
      </c>
      <c r="O1165" s="857"/>
      <c r="P1165" s="1341"/>
    </row>
    <row r="1166" spans="1:16" s="348" customFormat="1" ht="30" customHeight="1" thickBot="1">
      <c r="A1166" s="346"/>
      <c r="B1166" s="410" t="s">
        <v>1772</v>
      </c>
      <c r="C1166" s="351"/>
      <c r="D1166" s="351"/>
      <c r="E1166" s="351"/>
      <c r="F1166" s="351"/>
      <c r="G1166" s="351"/>
      <c r="H1166" s="513"/>
      <c r="I1166" s="400" t="s">
        <v>1802</v>
      </c>
      <c r="J1166" s="533" t="s">
        <v>1570</v>
      </c>
      <c r="K1166" s="1647" t="str">
        <f>IF(D1134="","",IF(N1134=1,SUM(M1159),SUM(I1159)))</f>
        <v/>
      </c>
      <c r="L1166" s="1647"/>
      <c r="M1166" s="1647"/>
      <c r="N1166" s="425" t="s">
        <v>599</v>
      </c>
      <c r="O1166" s="857"/>
      <c r="P1166" s="1341"/>
    </row>
    <row r="1167" spans="1:16" s="348" customFormat="1" ht="30" customHeight="1" thickBot="1">
      <c r="A1167" s="346"/>
      <c r="B1167" s="411" t="s">
        <v>1773</v>
      </c>
      <c r="C1167" s="380"/>
      <c r="D1167" s="380"/>
      <c r="E1167" s="380"/>
      <c r="F1167" s="380"/>
      <c r="G1167" s="380"/>
      <c r="H1167" s="514"/>
      <c r="I1167" s="401" t="s">
        <v>1804</v>
      </c>
      <c r="J1167" s="534" t="s">
        <v>1571</v>
      </c>
      <c r="K1167" s="1648" t="str">
        <f>IF(D1134="","",SUM(K1164,-K1165,-K1166))</f>
        <v/>
      </c>
      <c r="L1167" s="1648"/>
      <c r="M1167" s="1648"/>
      <c r="N1167" s="426" t="s">
        <v>599</v>
      </c>
      <c r="O1167" s="857"/>
      <c r="P1167" s="1341"/>
    </row>
    <row r="1168" spans="1:16" s="348" customFormat="1" ht="30" customHeight="1" thickBot="1">
      <c r="A1168" s="346"/>
      <c r="B1168" s="417" t="s">
        <v>1262</v>
      </c>
      <c r="C1168" s="418"/>
      <c r="D1168" s="418"/>
      <c r="E1168" s="418"/>
      <c r="F1168" s="418"/>
      <c r="G1168" s="418"/>
      <c r="H1168" s="515"/>
      <c r="I1168" s="402"/>
      <c r="J1168" s="487" t="s">
        <v>1710</v>
      </c>
      <c r="K1168" s="1633">
        <f>Info!$J$2*2.5*GR!$N$16</f>
        <v>0</v>
      </c>
      <c r="L1168" s="1634"/>
      <c r="M1168" s="1634"/>
      <c r="N1168" s="427" t="s">
        <v>1144</v>
      </c>
      <c r="O1168" s="857"/>
      <c r="P1168" s="1341"/>
    </row>
    <row r="1169" spans="1:16" s="348" customFormat="1" ht="30" customHeight="1" thickBot="1">
      <c r="A1169" s="346"/>
      <c r="B1169" s="417" t="s">
        <v>1873</v>
      </c>
      <c r="C1169" s="418"/>
      <c r="D1169" s="418"/>
      <c r="E1169" s="418"/>
      <c r="F1169" s="418"/>
      <c r="G1169" s="418"/>
      <c r="H1169" s="515"/>
      <c r="I1169" s="402" t="s">
        <v>1805</v>
      </c>
      <c r="J1169" s="487" t="s">
        <v>1711</v>
      </c>
      <c r="K1169" s="1635" t="str">
        <f>IF(D1134="","",ROUND(K1167*K1168,2))</f>
        <v/>
      </c>
      <c r="L1169" s="1635"/>
      <c r="M1169" s="1635"/>
      <c r="N1169" s="427" t="s">
        <v>1144</v>
      </c>
      <c r="O1169" s="857"/>
      <c r="P1169" s="1341"/>
    </row>
    <row r="1170" spans="1:16" s="348" customFormat="1" ht="30" customHeight="1" thickBot="1">
      <c r="A1170" s="346"/>
      <c r="B1170" s="413" t="s">
        <v>2264</v>
      </c>
      <c r="C1170" s="414"/>
      <c r="D1170" s="414"/>
      <c r="E1170" s="414"/>
      <c r="F1170" s="414"/>
      <c r="G1170" s="414"/>
      <c r="H1170" s="516"/>
      <c r="I1170" s="416"/>
      <c r="J1170" s="488" t="s">
        <v>1712</v>
      </c>
      <c r="K1170" s="1636"/>
      <c r="L1170" s="1637"/>
      <c r="M1170" s="1637"/>
      <c r="N1170" s="428" t="s">
        <v>1144</v>
      </c>
      <c r="O1170" s="857"/>
      <c r="P1170" s="1338">
        <f>IF(K1170="",0,1)</f>
        <v>0</v>
      </c>
    </row>
    <row r="1171" spans="1:16" s="348" customFormat="1" ht="30" customHeight="1" thickBot="1">
      <c r="A1171" s="346"/>
      <c r="B1171" s="412" t="s">
        <v>1769</v>
      </c>
      <c r="C1171" s="393"/>
      <c r="D1171" s="393"/>
      <c r="E1171" s="393"/>
      <c r="F1171" s="393"/>
      <c r="G1171" s="393"/>
      <c r="H1171" s="517"/>
      <c r="I1171" s="402" t="s">
        <v>1874</v>
      </c>
      <c r="J1171" s="487" t="s">
        <v>1803</v>
      </c>
      <c r="K1171" s="1638" t="str">
        <f>IF(D1134="","",IF(SUM(K1169,-K1170)&lt;0,"BŁĄD !!!",ROUND(K1169-K1170,2)))</f>
        <v/>
      </c>
      <c r="L1171" s="1638"/>
      <c r="M1171" s="1638"/>
      <c r="N1171" s="429" t="s">
        <v>1144</v>
      </c>
      <c r="O1171" s="857"/>
      <c r="P1171" s="1341"/>
    </row>
    <row r="1172" spans="1:16" s="348" customFormat="1" ht="4.5" customHeight="1" thickBot="1">
      <c r="A1172" s="403"/>
      <c r="B1172" s="404"/>
      <c r="C1172" s="404"/>
      <c r="D1172" s="404"/>
      <c r="E1172" s="404"/>
      <c r="F1172" s="404"/>
      <c r="G1172" s="404"/>
      <c r="H1172" s="518"/>
      <c r="I1172" s="404"/>
      <c r="J1172" s="404"/>
      <c r="K1172" s="404"/>
      <c r="L1172" s="528"/>
      <c r="M1172" s="404"/>
      <c r="N1172" s="404"/>
      <c r="O1172" s="858"/>
      <c r="P1172" s="1341"/>
    </row>
    <row r="1173" spans="1:16" s="357" customFormat="1" ht="20.25" customHeight="1" thickTop="1" thickBot="1">
      <c r="A1173" s="371" t="s">
        <v>1747</v>
      </c>
      <c r="B1173" s="352"/>
      <c r="C1173" s="352"/>
      <c r="D1173" s="352"/>
      <c r="E1173" s="352"/>
      <c r="F1173" s="352"/>
      <c r="G1173" s="352"/>
      <c r="H1173" s="519"/>
      <c r="I1173" s="352"/>
      <c r="J1173" s="354"/>
      <c r="K1173" s="352"/>
      <c r="L1173" s="529"/>
      <c r="M1173" s="352"/>
      <c r="N1173" s="354"/>
      <c r="O1173" s="859"/>
      <c r="P1173" s="1340"/>
    </row>
    <row r="1174" spans="1:16" s="363" customFormat="1" ht="23.25" customHeight="1">
      <c r="A1174" s="358"/>
      <c r="B1174" s="756" t="s">
        <v>1806</v>
      </c>
      <c r="C1174" s="359"/>
      <c r="D1174" s="359"/>
      <c r="E1174" s="359"/>
      <c r="F1174" s="749"/>
      <c r="G1174" s="749"/>
      <c r="H1174" s="749"/>
      <c r="I1174" s="361"/>
      <c r="J1174" s="1639" t="s">
        <v>1807</v>
      </c>
      <c r="K1174" s="1640"/>
      <c r="L1174" s="1640"/>
      <c r="M1174" s="1640"/>
      <c r="N1174" s="1641"/>
      <c r="O1174" s="860"/>
      <c r="P1174" s="1342"/>
    </row>
    <row r="1175" spans="1:16" s="363" customFormat="1" ht="27.75" customHeight="1">
      <c r="A1175" s="358"/>
      <c r="B1175" s="1630"/>
      <c r="C1175" s="1631"/>
      <c r="D1175" s="1631"/>
      <c r="E1175" s="1631"/>
      <c r="F1175" s="1631"/>
      <c r="G1175" s="1631"/>
      <c r="H1175" s="1631"/>
      <c r="I1175" s="1632"/>
      <c r="J1175" s="1630"/>
      <c r="K1175" s="1631"/>
      <c r="L1175" s="1631"/>
      <c r="M1175" s="1631"/>
      <c r="N1175" s="1632"/>
      <c r="O1175" s="860"/>
      <c r="P1175" s="1338">
        <f>IF(B1175&amp;J1175="",0,1)</f>
        <v>0</v>
      </c>
    </row>
    <row r="1176" spans="1:16" s="363" customFormat="1" ht="27.75" customHeight="1">
      <c r="A1176" s="358"/>
      <c r="B1176" s="1624"/>
      <c r="C1176" s="1625"/>
      <c r="D1176" s="1625"/>
      <c r="E1176" s="1625"/>
      <c r="F1176" s="1625"/>
      <c r="G1176" s="1625"/>
      <c r="H1176" s="1625"/>
      <c r="I1176" s="1626"/>
      <c r="J1176" s="1624"/>
      <c r="K1176" s="1625"/>
      <c r="L1176" s="1625"/>
      <c r="M1176" s="1625"/>
      <c r="N1176" s="1626"/>
      <c r="O1176" s="860"/>
      <c r="P1176" s="1338">
        <f t="shared" ref="P1176:P1195" si="71">IF(B1176&amp;J1176="",0,1)</f>
        <v>0</v>
      </c>
    </row>
    <row r="1177" spans="1:16" s="363" customFormat="1" ht="27.75" customHeight="1">
      <c r="A1177" s="358"/>
      <c r="B1177" s="1624"/>
      <c r="C1177" s="1625"/>
      <c r="D1177" s="1625"/>
      <c r="E1177" s="1625"/>
      <c r="F1177" s="1625"/>
      <c r="G1177" s="1625"/>
      <c r="H1177" s="1625"/>
      <c r="I1177" s="1626"/>
      <c r="J1177" s="1624"/>
      <c r="K1177" s="1625"/>
      <c r="L1177" s="1625"/>
      <c r="M1177" s="1625"/>
      <c r="N1177" s="1626"/>
      <c r="O1177" s="860"/>
      <c r="P1177" s="1338">
        <f t="shared" si="71"/>
        <v>0</v>
      </c>
    </row>
    <row r="1178" spans="1:16" s="363" customFormat="1" ht="27.75" customHeight="1">
      <c r="A1178" s="358"/>
      <c r="B1178" s="1624"/>
      <c r="C1178" s="1625"/>
      <c r="D1178" s="1625"/>
      <c r="E1178" s="1625"/>
      <c r="F1178" s="1625"/>
      <c r="G1178" s="1625"/>
      <c r="H1178" s="1625"/>
      <c r="I1178" s="1626"/>
      <c r="J1178" s="1624"/>
      <c r="K1178" s="1625"/>
      <c r="L1178" s="1625"/>
      <c r="M1178" s="1625"/>
      <c r="N1178" s="1626"/>
      <c r="O1178" s="860"/>
      <c r="P1178" s="1338">
        <f t="shared" si="71"/>
        <v>0</v>
      </c>
    </row>
    <row r="1179" spans="1:16" s="363" customFormat="1" ht="27.75" customHeight="1">
      <c r="A1179" s="358"/>
      <c r="B1179" s="1624"/>
      <c r="C1179" s="1625"/>
      <c r="D1179" s="1625"/>
      <c r="E1179" s="1625"/>
      <c r="F1179" s="1625"/>
      <c r="G1179" s="1625"/>
      <c r="H1179" s="1625"/>
      <c r="I1179" s="1626"/>
      <c r="J1179" s="1624"/>
      <c r="K1179" s="1625"/>
      <c r="L1179" s="1625"/>
      <c r="M1179" s="1625"/>
      <c r="N1179" s="1626"/>
      <c r="O1179" s="860"/>
      <c r="P1179" s="1338">
        <f t="shared" si="71"/>
        <v>0</v>
      </c>
    </row>
    <row r="1180" spans="1:16" s="363" customFormat="1" ht="27.75" customHeight="1">
      <c r="A1180" s="358"/>
      <c r="B1180" s="1624"/>
      <c r="C1180" s="1625"/>
      <c r="D1180" s="1625"/>
      <c r="E1180" s="1625"/>
      <c r="F1180" s="1625"/>
      <c r="G1180" s="1625"/>
      <c r="H1180" s="1625"/>
      <c r="I1180" s="1626"/>
      <c r="J1180" s="1624"/>
      <c r="K1180" s="1625"/>
      <c r="L1180" s="1625"/>
      <c r="M1180" s="1625"/>
      <c r="N1180" s="1626"/>
      <c r="O1180" s="860"/>
      <c r="P1180" s="1338">
        <f t="shared" si="71"/>
        <v>0</v>
      </c>
    </row>
    <row r="1181" spans="1:16" s="363" customFormat="1" ht="27.75" customHeight="1">
      <c r="A1181" s="358"/>
      <c r="B1181" s="1624"/>
      <c r="C1181" s="1625"/>
      <c r="D1181" s="1625"/>
      <c r="E1181" s="1625"/>
      <c r="F1181" s="1625"/>
      <c r="G1181" s="1625"/>
      <c r="H1181" s="1625"/>
      <c r="I1181" s="1626"/>
      <c r="J1181" s="1624"/>
      <c r="K1181" s="1625"/>
      <c r="L1181" s="1625"/>
      <c r="M1181" s="1625"/>
      <c r="N1181" s="1626"/>
      <c r="O1181" s="860"/>
      <c r="P1181" s="1338">
        <f t="shared" si="71"/>
        <v>0</v>
      </c>
    </row>
    <row r="1182" spans="1:16" s="363" customFormat="1" ht="27.75" customHeight="1">
      <c r="A1182" s="358"/>
      <c r="B1182" s="1624"/>
      <c r="C1182" s="1625"/>
      <c r="D1182" s="1625"/>
      <c r="E1182" s="1625"/>
      <c r="F1182" s="1625"/>
      <c r="G1182" s="1625"/>
      <c r="H1182" s="1625"/>
      <c r="I1182" s="1626"/>
      <c r="J1182" s="1624"/>
      <c r="K1182" s="1625"/>
      <c r="L1182" s="1625"/>
      <c r="M1182" s="1625"/>
      <c r="N1182" s="1626"/>
      <c r="O1182" s="860"/>
      <c r="P1182" s="1338">
        <f t="shared" si="71"/>
        <v>0</v>
      </c>
    </row>
    <row r="1183" spans="1:16" s="363" customFormat="1" ht="27.75" customHeight="1">
      <c r="A1183" s="358"/>
      <c r="B1183" s="1624"/>
      <c r="C1183" s="1625"/>
      <c r="D1183" s="1625"/>
      <c r="E1183" s="1625"/>
      <c r="F1183" s="1625"/>
      <c r="G1183" s="1625"/>
      <c r="H1183" s="1625"/>
      <c r="I1183" s="1626"/>
      <c r="J1183" s="1624"/>
      <c r="K1183" s="1625"/>
      <c r="L1183" s="1625"/>
      <c r="M1183" s="1625"/>
      <c r="N1183" s="1626"/>
      <c r="O1183" s="860"/>
      <c r="P1183" s="1338">
        <f t="shared" si="71"/>
        <v>0</v>
      </c>
    </row>
    <row r="1184" spans="1:16" s="363" customFormat="1" ht="27.75" customHeight="1">
      <c r="A1184" s="358"/>
      <c r="B1184" s="1624"/>
      <c r="C1184" s="1625"/>
      <c r="D1184" s="1625"/>
      <c r="E1184" s="1625"/>
      <c r="F1184" s="1625"/>
      <c r="G1184" s="1625"/>
      <c r="H1184" s="1625"/>
      <c r="I1184" s="1626"/>
      <c r="J1184" s="1624"/>
      <c r="K1184" s="1625"/>
      <c r="L1184" s="1625"/>
      <c r="M1184" s="1625"/>
      <c r="N1184" s="1626"/>
      <c r="O1184" s="860"/>
      <c r="P1184" s="1338">
        <f t="shared" si="71"/>
        <v>0</v>
      </c>
    </row>
    <row r="1185" spans="1:16" s="363" customFormat="1" ht="27.75" customHeight="1">
      <c r="A1185" s="358"/>
      <c r="B1185" s="1624"/>
      <c r="C1185" s="1625"/>
      <c r="D1185" s="1625"/>
      <c r="E1185" s="1625"/>
      <c r="F1185" s="1625"/>
      <c r="G1185" s="1625"/>
      <c r="H1185" s="1625"/>
      <c r="I1185" s="1626"/>
      <c r="J1185" s="1624"/>
      <c r="K1185" s="1625"/>
      <c r="L1185" s="1625"/>
      <c r="M1185" s="1625"/>
      <c r="N1185" s="1626"/>
      <c r="O1185" s="860"/>
      <c r="P1185" s="1338">
        <f t="shared" si="71"/>
        <v>0</v>
      </c>
    </row>
    <row r="1186" spans="1:16" s="363" customFormat="1" ht="27.75" customHeight="1">
      <c r="A1186" s="358"/>
      <c r="B1186" s="1624"/>
      <c r="C1186" s="1625"/>
      <c r="D1186" s="1625"/>
      <c r="E1186" s="1625"/>
      <c r="F1186" s="1625"/>
      <c r="G1186" s="1625"/>
      <c r="H1186" s="1625"/>
      <c r="I1186" s="1626"/>
      <c r="J1186" s="1624"/>
      <c r="K1186" s="1625"/>
      <c r="L1186" s="1625"/>
      <c r="M1186" s="1625"/>
      <c r="N1186" s="1626"/>
      <c r="O1186" s="860"/>
      <c r="P1186" s="1338">
        <f t="shared" si="71"/>
        <v>0</v>
      </c>
    </row>
    <row r="1187" spans="1:16" s="363" customFormat="1" ht="27.75" customHeight="1">
      <c r="A1187" s="358"/>
      <c r="B1187" s="1624"/>
      <c r="C1187" s="1625"/>
      <c r="D1187" s="1625"/>
      <c r="E1187" s="1625"/>
      <c r="F1187" s="1625"/>
      <c r="G1187" s="1625"/>
      <c r="H1187" s="1625"/>
      <c r="I1187" s="1626"/>
      <c r="J1187" s="1624"/>
      <c r="K1187" s="1625"/>
      <c r="L1187" s="1625"/>
      <c r="M1187" s="1625"/>
      <c r="N1187" s="1626"/>
      <c r="O1187" s="860"/>
      <c r="P1187" s="1338">
        <f t="shared" si="71"/>
        <v>0</v>
      </c>
    </row>
    <row r="1188" spans="1:16" s="363" customFormat="1" ht="27.75" customHeight="1">
      <c r="A1188" s="358"/>
      <c r="B1188" s="1624"/>
      <c r="C1188" s="1625"/>
      <c r="D1188" s="1625"/>
      <c r="E1188" s="1625"/>
      <c r="F1188" s="1625"/>
      <c r="G1188" s="1625"/>
      <c r="H1188" s="1625"/>
      <c r="I1188" s="1626"/>
      <c r="J1188" s="1624"/>
      <c r="K1188" s="1625"/>
      <c r="L1188" s="1625"/>
      <c r="M1188" s="1625"/>
      <c r="N1188" s="1626"/>
      <c r="O1188" s="860"/>
      <c r="P1188" s="1338">
        <f t="shared" si="71"/>
        <v>0</v>
      </c>
    </row>
    <row r="1189" spans="1:16" s="363" customFormat="1" ht="27.75" customHeight="1">
      <c r="A1189" s="358"/>
      <c r="B1189" s="1624"/>
      <c r="C1189" s="1625"/>
      <c r="D1189" s="1625"/>
      <c r="E1189" s="1625"/>
      <c r="F1189" s="1625"/>
      <c r="G1189" s="1625"/>
      <c r="H1189" s="1625"/>
      <c r="I1189" s="1626"/>
      <c r="J1189" s="1624"/>
      <c r="K1189" s="1625"/>
      <c r="L1189" s="1625"/>
      <c r="M1189" s="1625"/>
      <c r="N1189" s="1626"/>
      <c r="O1189" s="860"/>
      <c r="P1189" s="1338">
        <f t="shared" si="71"/>
        <v>0</v>
      </c>
    </row>
    <row r="1190" spans="1:16" s="363" customFormat="1" ht="27.75" customHeight="1">
      <c r="A1190" s="358"/>
      <c r="B1190" s="1624"/>
      <c r="C1190" s="1625"/>
      <c r="D1190" s="1625"/>
      <c r="E1190" s="1625"/>
      <c r="F1190" s="1625"/>
      <c r="G1190" s="1625"/>
      <c r="H1190" s="1625"/>
      <c r="I1190" s="1626"/>
      <c r="J1190" s="1624"/>
      <c r="K1190" s="1625"/>
      <c r="L1190" s="1625"/>
      <c r="M1190" s="1625"/>
      <c r="N1190" s="1626"/>
      <c r="O1190" s="860"/>
      <c r="P1190" s="1338">
        <f t="shared" si="71"/>
        <v>0</v>
      </c>
    </row>
    <row r="1191" spans="1:16" s="363" customFormat="1" ht="27.75" customHeight="1">
      <c r="A1191" s="358"/>
      <c r="B1191" s="1624"/>
      <c r="C1191" s="1625"/>
      <c r="D1191" s="1625"/>
      <c r="E1191" s="1625"/>
      <c r="F1191" s="1625"/>
      <c r="G1191" s="1625"/>
      <c r="H1191" s="1625"/>
      <c r="I1191" s="1626"/>
      <c r="J1191" s="1624"/>
      <c r="K1191" s="1625"/>
      <c r="L1191" s="1625"/>
      <c r="M1191" s="1625"/>
      <c r="N1191" s="1626"/>
      <c r="O1191" s="860"/>
      <c r="P1191" s="1338">
        <f t="shared" si="71"/>
        <v>0</v>
      </c>
    </row>
    <row r="1192" spans="1:16" s="363" customFormat="1" ht="27.75" customHeight="1">
      <c r="A1192" s="358"/>
      <c r="B1192" s="1624"/>
      <c r="C1192" s="1625"/>
      <c r="D1192" s="1625"/>
      <c r="E1192" s="1625"/>
      <c r="F1192" s="1625"/>
      <c r="G1192" s="1625"/>
      <c r="H1192" s="1625"/>
      <c r="I1192" s="1626"/>
      <c r="J1192" s="1624"/>
      <c r="K1192" s="1625"/>
      <c r="L1192" s="1625"/>
      <c r="M1192" s="1625"/>
      <c r="N1192" s="1626"/>
      <c r="O1192" s="860"/>
      <c r="P1192" s="1338">
        <f t="shared" si="71"/>
        <v>0</v>
      </c>
    </row>
    <row r="1193" spans="1:16" s="363" customFormat="1" ht="27.75" customHeight="1">
      <c r="A1193" s="358"/>
      <c r="B1193" s="1624"/>
      <c r="C1193" s="1625"/>
      <c r="D1193" s="1625"/>
      <c r="E1193" s="1625"/>
      <c r="F1193" s="1625"/>
      <c r="G1193" s="1625"/>
      <c r="H1193" s="1625"/>
      <c r="I1193" s="1626"/>
      <c r="J1193" s="1624"/>
      <c r="K1193" s="1625"/>
      <c r="L1193" s="1625"/>
      <c r="M1193" s="1625"/>
      <c r="N1193" s="1626"/>
      <c r="O1193" s="860"/>
      <c r="P1193" s="1338">
        <f t="shared" si="71"/>
        <v>0</v>
      </c>
    </row>
    <row r="1194" spans="1:16" s="363" customFormat="1" ht="27.75" customHeight="1">
      <c r="A1194" s="358"/>
      <c r="B1194" s="1624"/>
      <c r="C1194" s="1625"/>
      <c r="D1194" s="1625"/>
      <c r="E1194" s="1625"/>
      <c r="F1194" s="1625"/>
      <c r="G1194" s="1625"/>
      <c r="H1194" s="1625"/>
      <c r="I1194" s="1626"/>
      <c r="J1194" s="1624"/>
      <c r="K1194" s="1625"/>
      <c r="L1194" s="1625"/>
      <c r="M1194" s="1625"/>
      <c r="N1194" s="1626"/>
      <c r="O1194" s="860"/>
      <c r="P1194" s="1338">
        <f t="shared" si="71"/>
        <v>0</v>
      </c>
    </row>
    <row r="1195" spans="1:16" s="363" customFormat="1" ht="27.75" customHeight="1" thickBot="1">
      <c r="A1195" s="358"/>
      <c r="B1195" s="1627"/>
      <c r="C1195" s="1628"/>
      <c r="D1195" s="1628"/>
      <c r="E1195" s="1628"/>
      <c r="F1195" s="1628"/>
      <c r="G1195" s="1628"/>
      <c r="H1195" s="1628"/>
      <c r="I1195" s="1629"/>
      <c r="J1195" s="1627"/>
      <c r="K1195" s="1628"/>
      <c r="L1195" s="1628"/>
      <c r="M1195" s="1628"/>
      <c r="N1195" s="1629"/>
      <c r="O1195" s="860"/>
      <c r="P1195" s="1338">
        <f t="shared" si="71"/>
        <v>0</v>
      </c>
    </row>
    <row r="1196" spans="1:16" s="363" customFormat="1" ht="26.25" customHeight="1" thickBot="1">
      <c r="A1196" s="358"/>
      <c r="B1196" s="535" t="s">
        <v>1808</v>
      </c>
      <c r="C1196" s="364"/>
      <c r="D1196" s="1622" t="s">
        <v>1111</v>
      </c>
      <c r="E1196" s="1622"/>
      <c r="F1196" s="1622"/>
      <c r="G1196" s="1622"/>
      <c r="H1196" s="1622"/>
      <c r="I1196" s="1622"/>
      <c r="J1196" s="1622"/>
      <c r="K1196" s="1622"/>
      <c r="L1196" s="1622"/>
      <c r="M1196" s="1622"/>
      <c r="N1196" s="1623"/>
      <c r="O1196" s="860"/>
      <c r="P1196" s="1342"/>
    </row>
    <row r="1197" spans="1:16" s="348" customFormat="1" ht="6" customHeight="1" thickBot="1">
      <c r="A1197" s="403"/>
      <c r="B1197" s="404"/>
      <c r="C1197" s="404"/>
      <c r="D1197" s="404"/>
      <c r="E1197" s="404"/>
      <c r="F1197" s="404"/>
      <c r="G1197" s="404"/>
      <c r="H1197" s="518"/>
      <c r="I1197" s="404"/>
      <c r="J1197" s="404"/>
      <c r="K1197" s="404"/>
      <c r="L1197" s="528"/>
      <c r="M1197" s="404"/>
      <c r="N1197" s="404"/>
      <c r="O1197" s="858"/>
      <c r="P1197" s="1341"/>
    </row>
    <row r="1198" spans="1:16" s="341" customFormat="1" ht="14.25" customHeight="1" thickTop="1">
      <c r="A1198" s="395" t="s">
        <v>673</v>
      </c>
      <c r="B1198" s="100" t="s">
        <v>2154</v>
      </c>
      <c r="H1198" s="502"/>
      <c r="L1198" s="520"/>
      <c r="O1198" s="422"/>
      <c r="P1198" s="422"/>
    </row>
    <row r="1199" spans="1:16" s="341" customFormat="1" ht="14.25" customHeight="1">
      <c r="A1199" s="395" t="s">
        <v>751</v>
      </c>
      <c r="B1199" s="100" t="s">
        <v>1762</v>
      </c>
      <c r="H1199" s="502"/>
      <c r="L1199" s="520"/>
      <c r="O1199" s="422"/>
      <c r="P1199" s="422"/>
    </row>
    <row r="1200" spans="1:16" s="341" customFormat="1" ht="14.25" customHeight="1">
      <c r="A1200" s="395" t="s">
        <v>1207</v>
      </c>
      <c r="B1200" s="100" t="s">
        <v>1664</v>
      </c>
      <c r="H1200" s="502"/>
      <c r="L1200" s="520"/>
      <c r="O1200" s="422"/>
      <c r="P1200" s="422"/>
    </row>
    <row r="1201" spans="1:16" s="341" customFormat="1" ht="14.25" customHeight="1">
      <c r="A1201" s="395" t="s">
        <v>1208</v>
      </c>
      <c r="B1201" s="100" t="s">
        <v>1875</v>
      </c>
      <c r="H1201" s="502"/>
      <c r="J1201" s="373"/>
      <c r="L1201" s="520"/>
      <c r="O1201" s="422"/>
      <c r="P1201" s="422"/>
    </row>
    <row r="1202" spans="1:16" s="341" customFormat="1" ht="14.25" customHeight="1">
      <c r="A1202" s="395" t="s">
        <v>496</v>
      </c>
      <c r="B1202" s="100" t="s">
        <v>1763</v>
      </c>
      <c r="H1202" s="502"/>
      <c r="L1202" s="520"/>
      <c r="O1202" s="422"/>
      <c r="P1202" s="422"/>
    </row>
    <row r="1203" spans="1:16" s="341" customFormat="1" ht="14.25" customHeight="1">
      <c r="A1203" s="395" t="s">
        <v>1766</v>
      </c>
      <c r="B1203" s="100" t="s">
        <v>1871</v>
      </c>
      <c r="H1203" s="502"/>
      <c r="L1203" s="520"/>
      <c r="N1203" s="1319" t="str">
        <f ca="1">$A$1&amp;wersja&amp;INFO("wersja")</f>
        <v>GR_2018.1.15.0</v>
      </c>
      <c r="O1203" s="422"/>
      <c r="P1203" s="422"/>
    </row>
    <row r="1204" spans="1:16" s="341" customFormat="1" ht="14.25" customHeight="1">
      <c r="A1204" s="395" t="s">
        <v>1765</v>
      </c>
      <c r="B1204" s="100" t="s">
        <v>1872</v>
      </c>
      <c r="H1204" s="502"/>
      <c r="L1204" s="520"/>
      <c r="O1204" s="422"/>
      <c r="P1204" s="422"/>
    </row>
    <row r="1205" spans="1:16" s="341" customFormat="1" ht="20.25" customHeight="1" thickBot="1">
      <c r="A1205" s="577" t="s">
        <v>1820</v>
      </c>
      <c r="H1205" s="502"/>
      <c r="L1205" s="520"/>
      <c r="N1205" s="592" t="str">
        <f>$N$1</f>
        <v>Załącznik Nr 4 do Uchwały Nr XL/396/17 Rady Miejskiej w Kluczborku z dnia 27 września 2017r.</v>
      </c>
      <c r="O1205" s="844"/>
      <c r="P1205" s="422"/>
    </row>
    <row r="1206" spans="1:16" s="2" customFormat="1" ht="20.25" customHeight="1" thickTop="1">
      <c r="A1206" s="1688" t="s">
        <v>854</v>
      </c>
      <c r="B1206" s="1689"/>
      <c r="C1206" s="1689"/>
      <c r="D1206" s="1690"/>
      <c r="E1206" s="1691" t="s">
        <v>987</v>
      </c>
      <c r="F1206" s="1691"/>
      <c r="G1206" s="1691"/>
      <c r="H1206" s="1691"/>
      <c r="I1206" s="1691"/>
      <c r="J1206" s="1691"/>
      <c r="K1206" s="1691"/>
      <c r="L1206" s="1691"/>
      <c r="M1206" s="1691"/>
      <c r="N1206" s="1691"/>
      <c r="O1206" s="1692"/>
      <c r="P1206" s="1323"/>
    </row>
    <row r="1207" spans="1:16" s="2" customFormat="1" ht="26.25" customHeight="1" thickBot="1">
      <c r="A1207" s="1695"/>
      <c r="B1207" s="1696"/>
      <c r="C1207" s="1696"/>
      <c r="D1207" s="1697"/>
      <c r="E1207" s="1693"/>
      <c r="F1207" s="1693"/>
      <c r="G1207" s="1693"/>
      <c r="H1207" s="1693"/>
      <c r="I1207" s="1693"/>
      <c r="J1207" s="1693"/>
      <c r="K1207" s="1693"/>
      <c r="L1207" s="1693"/>
      <c r="M1207" s="1693"/>
      <c r="N1207" s="1693"/>
      <c r="O1207" s="1694"/>
      <c r="P1207" s="1323"/>
    </row>
    <row r="1208" spans="1:16" s="2" customFormat="1" ht="4.5" customHeight="1">
      <c r="A1208" s="580"/>
      <c r="B1208" s="581"/>
      <c r="C1208" s="581"/>
      <c r="D1208" s="582"/>
      <c r="E1208" s="582"/>
      <c r="F1208" s="582"/>
      <c r="G1208" s="582"/>
      <c r="H1208" s="583"/>
      <c r="I1208" s="583"/>
      <c r="J1208" s="583"/>
      <c r="K1208" s="583"/>
      <c r="L1208" s="584"/>
      <c r="M1208" s="583"/>
      <c r="N1208" s="585"/>
      <c r="O1208" s="845"/>
      <c r="P1208" s="1323"/>
    </row>
    <row r="1209" spans="1:16" s="1" customFormat="1" ht="23.25" customHeight="1">
      <c r="A1209" s="1675" t="s">
        <v>1921</v>
      </c>
      <c r="B1209" s="1676"/>
      <c r="C1209" s="1676"/>
      <c r="D1209" s="1676"/>
      <c r="E1209" s="1676"/>
      <c r="F1209" s="1676"/>
      <c r="G1209" s="1676"/>
      <c r="H1209" s="1676"/>
      <c r="I1209" s="1676"/>
      <c r="J1209" s="1676"/>
      <c r="K1209" s="1676"/>
      <c r="L1209" s="1676"/>
      <c r="M1209" s="1676"/>
      <c r="N1209" s="1676"/>
      <c r="O1209" s="1677"/>
      <c r="P1209" s="1323"/>
    </row>
    <row r="1210" spans="1:16" s="2" customFormat="1" ht="4.5" customHeight="1" thickBot="1">
      <c r="A1210" s="587"/>
      <c r="B1210" s="588"/>
      <c r="C1210" s="588"/>
      <c r="D1210" s="588"/>
      <c r="E1210" s="588"/>
      <c r="F1210" s="588"/>
      <c r="G1210" s="588"/>
      <c r="H1210" s="588"/>
      <c r="I1210" s="588"/>
      <c r="J1210" s="588"/>
      <c r="K1210" s="589"/>
      <c r="L1210" s="590"/>
      <c r="M1210" s="583"/>
      <c r="N1210" s="583"/>
      <c r="O1210" s="846"/>
      <c r="P1210" s="1323"/>
    </row>
    <row r="1211" spans="1:16" s="306" customFormat="1" ht="4.5" customHeight="1" thickTop="1" thickBot="1">
      <c r="A1211" s="300"/>
      <c r="B1211" s="301"/>
      <c r="C1211" s="301"/>
      <c r="D1211" s="301"/>
      <c r="E1211" s="302"/>
      <c r="F1211" s="302"/>
      <c r="G1211" s="302"/>
      <c r="H1211" s="503"/>
      <c r="I1211" s="302"/>
      <c r="J1211" s="304"/>
      <c r="K1211" s="302"/>
      <c r="L1211" s="521"/>
      <c r="M1211" s="302"/>
      <c r="N1211" s="304"/>
      <c r="O1211" s="847"/>
      <c r="P1211" s="1338"/>
    </row>
    <row r="1212" spans="1:16" s="306" customFormat="1" ht="24" customHeight="1" thickBot="1">
      <c r="A1212" s="308"/>
      <c r="B1212" s="1678" t="s">
        <v>1924</v>
      </c>
      <c r="C1212" s="1678"/>
      <c r="D1212" s="1678"/>
      <c r="E1212" s="1678"/>
      <c r="F1212" s="1678"/>
      <c r="G1212" s="1678"/>
      <c r="H1212" s="1678"/>
      <c r="I1212" s="1678"/>
      <c r="J1212" s="1679"/>
      <c r="K1212" s="530" t="s">
        <v>1870</v>
      </c>
      <c r="L1212" s="757"/>
      <c r="M1212" s="1680" t="str">
        <f>IF(O1220=1,SUM($O$1:O1220),"")</f>
        <v/>
      </c>
      <c r="N1212" s="1681"/>
      <c r="O1212" s="848"/>
      <c r="P1212" s="1338"/>
    </row>
    <row r="1213" spans="1:16" s="306" customFormat="1" ht="4.5" customHeight="1" thickBot="1">
      <c r="A1213" s="310"/>
      <c r="B1213" s="311"/>
      <c r="C1213" s="311"/>
      <c r="D1213" s="311"/>
      <c r="E1213" s="311"/>
      <c r="F1213" s="311"/>
      <c r="G1213" s="311"/>
      <c r="H1213" s="504"/>
      <c r="I1213" s="312"/>
      <c r="J1213" s="314"/>
      <c r="K1213" s="312"/>
      <c r="L1213" s="522"/>
      <c r="M1213" s="312"/>
      <c r="N1213" s="314"/>
      <c r="O1213" s="849"/>
      <c r="P1213" s="1338"/>
    </row>
    <row r="1214" spans="1:16" s="306" customFormat="1" ht="20.25" customHeight="1" thickTop="1" thickBot="1">
      <c r="A1214" s="369" t="s">
        <v>1745</v>
      </c>
      <c r="B1214" s="323"/>
      <c r="C1214" s="323"/>
      <c r="D1214" s="323"/>
      <c r="E1214" s="323"/>
      <c r="F1214" s="323"/>
      <c r="G1214" s="323"/>
      <c r="H1214" s="505"/>
      <c r="I1214" s="323"/>
      <c r="J1214" s="323"/>
      <c r="K1214" s="323"/>
      <c r="L1214" s="505"/>
      <c r="M1214" s="323"/>
      <c r="N1214" s="323"/>
      <c r="O1214" s="850"/>
      <c r="P1214" s="1338"/>
    </row>
    <row r="1215" spans="1:16" s="306" customFormat="1" ht="12.75" customHeight="1">
      <c r="A1215" s="317"/>
      <c r="B1215" s="532" t="s">
        <v>1666</v>
      </c>
      <c r="C1215" s="375"/>
      <c r="D1215" s="375"/>
      <c r="E1215" s="375"/>
      <c r="F1215" s="375"/>
      <c r="G1215" s="375"/>
      <c r="H1215" s="506"/>
      <c r="I1215" s="375"/>
      <c r="J1215" s="377"/>
      <c r="K1215" s="531" t="s">
        <v>1750</v>
      </c>
      <c r="L1215" s="523"/>
      <c r="M1215" s="375"/>
      <c r="N1215" s="379"/>
      <c r="O1215" s="851"/>
      <c r="P1215" s="1338"/>
    </row>
    <row r="1216" spans="1:16" s="320" customFormat="1" ht="33" customHeight="1" thickBot="1">
      <c r="A1216" s="319"/>
      <c r="B1216" s="1682" t="str">
        <f>IF($B$12="","",$B$12)</f>
        <v/>
      </c>
      <c r="C1216" s="1683"/>
      <c r="D1216" s="1683"/>
      <c r="E1216" s="1683"/>
      <c r="F1216" s="1683"/>
      <c r="G1216" s="1683"/>
      <c r="H1216" s="1683"/>
      <c r="I1216" s="1683"/>
      <c r="J1216" s="1684"/>
      <c r="K1216" s="1685" t="str">
        <f>IF($K$12="","",$K$12)</f>
        <v/>
      </c>
      <c r="L1216" s="1686"/>
      <c r="M1216" s="1686"/>
      <c r="N1216" s="1687"/>
      <c r="O1216" s="851"/>
      <c r="P1216" s="1338">
        <f>IF(B1216&amp;K1216="",0,1)</f>
        <v>0</v>
      </c>
    </row>
    <row r="1217" spans="1:16" s="306" customFormat="1" ht="4.5" customHeight="1" thickBot="1">
      <c r="A1217" s="321"/>
      <c r="B1217" s="322"/>
      <c r="C1217" s="322"/>
      <c r="D1217" s="322"/>
      <c r="E1217" s="312"/>
      <c r="F1217" s="312"/>
      <c r="G1217" s="312"/>
      <c r="H1217" s="504"/>
      <c r="I1217" s="312"/>
      <c r="J1217" s="314"/>
      <c r="K1217" s="312"/>
      <c r="L1217" s="522"/>
      <c r="M1217" s="312"/>
      <c r="N1217" s="314"/>
      <c r="O1217" s="849"/>
      <c r="P1217" s="1338"/>
    </row>
    <row r="1218" spans="1:16" s="328" customFormat="1" ht="20.25" customHeight="1" thickTop="1" thickBot="1">
      <c r="A1218" s="370" t="s">
        <v>1746</v>
      </c>
      <c r="B1218" s="323"/>
      <c r="C1218" s="323"/>
      <c r="D1218" s="323"/>
      <c r="E1218" s="323"/>
      <c r="F1218" s="323"/>
      <c r="G1218" s="323"/>
      <c r="H1218" s="507"/>
      <c r="I1218" s="323"/>
      <c r="J1218" s="325"/>
      <c r="K1218" s="323"/>
      <c r="L1218" s="524"/>
      <c r="M1218" s="323"/>
      <c r="N1218" s="325"/>
      <c r="O1218" s="850"/>
      <c r="P1218" s="1338"/>
    </row>
    <row r="1219" spans="1:16" s="328" customFormat="1" ht="5.25" customHeight="1">
      <c r="A1219" s="98"/>
      <c r="B1219" s="381"/>
      <c r="C1219" s="382"/>
      <c r="D1219" s="382"/>
      <c r="E1219" s="382"/>
      <c r="F1219" s="382"/>
      <c r="G1219" s="382"/>
      <c r="H1219" s="508"/>
      <c r="I1219" s="382"/>
      <c r="J1219" s="384"/>
      <c r="K1219" s="382"/>
      <c r="L1219" s="525"/>
      <c r="M1219" s="382"/>
      <c r="N1219" s="386"/>
      <c r="O1219" s="852"/>
      <c r="P1219" s="1338"/>
    </row>
    <row r="1220" spans="1:16" s="328" customFormat="1" ht="25.5" customHeight="1">
      <c r="A1220" s="396" t="s">
        <v>291</v>
      </c>
      <c r="B1220" s="1666" t="s">
        <v>123</v>
      </c>
      <c r="C1220" s="1667"/>
      <c r="D1220" s="1668"/>
      <c r="E1220" s="1669"/>
      <c r="F1220" s="1670" t="s">
        <v>1791</v>
      </c>
      <c r="G1220" s="1671"/>
      <c r="H1220" s="1671"/>
      <c r="I1220" s="1672"/>
      <c r="J1220" s="740" t="str">
        <f>IF($J$16="","",$J$16)</f>
        <v/>
      </c>
      <c r="K1220" s="420" t="s">
        <v>1755</v>
      </c>
      <c r="L1220" s="740" t="str">
        <f>IF($L$16="","",$L$16)</f>
        <v/>
      </c>
      <c r="M1220" s="420" t="s">
        <v>1764</v>
      </c>
      <c r="N1220" s="397">
        <f>IF(AND(J1220="",L1220=""),0,IF(J1220="",2,1))</f>
        <v>0</v>
      </c>
      <c r="O1220" s="812">
        <f>IF(D1220&lt;&gt;"",1,0)</f>
        <v>0</v>
      </c>
      <c r="P1220" s="1338">
        <f>IF(D1220&amp;J1220&amp;L1220="",0,1)</f>
        <v>0</v>
      </c>
    </row>
    <row r="1221" spans="1:16" s="328" customFormat="1" ht="5.25" customHeight="1" thickBot="1">
      <c r="A1221" s="98"/>
      <c r="B1221" s="387"/>
      <c r="C1221" s="388"/>
      <c r="D1221" s="388"/>
      <c r="E1221" s="388"/>
      <c r="F1221" s="388"/>
      <c r="G1221" s="388"/>
      <c r="H1221" s="509"/>
      <c r="I1221" s="388"/>
      <c r="J1221" s="390"/>
      <c r="K1221" s="388"/>
      <c r="L1221" s="526"/>
      <c r="M1221" s="388"/>
      <c r="N1221" s="392"/>
      <c r="O1221" s="852"/>
      <c r="P1221" s="1338"/>
    </row>
    <row r="1222" spans="1:16" s="328" customFormat="1" ht="27" customHeight="1" thickBot="1">
      <c r="A1222" s="308"/>
      <c r="B1222" s="1673" t="s">
        <v>1065</v>
      </c>
      <c r="C1222" s="1674"/>
      <c r="D1222" s="1088" t="s">
        <v>1770</v>
      </c>
      <c r="E1222" s="764" t="s">
        <v>1748</v>
      </c>
      <c r="F1222" s="764" t="s">
        <v>1752</v>
      </c>
      <c r="G1222" s="765" t="s">
        <v>1520</v>
      </c>
      <c r="H1222" s="1656" t="s">
        <v>233</v>
      </c>
      <c r="I1222" s="1657"/>
      <c r="J1222" s="1658"/>
      <c r="K1222" s="766" t="s">
        <v>1767</v>
      </c>
      <c r="L1222" s="1656" t="s">
        <v>1749</v>
      </c>
      <c r="M1222" s="1657"/>
      <c r="N1222" s="1658"/>
      <c r="O1222" s="853"/>
      <c r="P1222" s="1338"/>
    </row>
    <row r="1223" spans="1:16" s="328" customFormat="1" ht="29.25" customHeight="1">
      <c r="A1223" s="308"/>
      <c r="B1223" s="1659" t="s">
        <v>1753</v>
      </c>
      <c r="C1223" s="333" t="s">
        <v>598</v>
      </c>
      <c r="D1223" s="726"/>
      <c r="E1223" s="726"/>
      <c r="F1223" s="726"/>
      <c r="G1223" s="726"/>
      <c r="H1223" s="510" t="s">
        <v>1771</v>
      </c>
      <c r="I1223" s="926" t="str">
        <f>IF(D1223&amp;E1223&amp;F1223&amp;G1223="","",SUM(D1223:G1223))</f>
        <v/>
      </c>
      <c r="J1223" s="330" t="s">
        <v>599</v>
      </c>
      <c r="K1223" s="767">
        <v>1.95</v>
      </c>
      <c r="L1223" s="510" t="s">
        <v>1390</v>
      </c>
      <c r="M1223" s="926" t="str">
        <f t="shared" ref="M1223:M1246" si="72">IF(AND(I1223&lt;&gt;"",N$16=1),ROUND(I1223*K1223,4),"")</f>
        <v/>
      </c>
      <c r="N1223" s="330" t="s">
        <v>599</v>
      </c>
      <c r="O1223" s="853"/>
      <c r="P1223" s="1338">
        <f>IF(D1223&amp;E1223&amp;F1223&amp;G1223="",0,1)</f>
        <v>0</v>
      </c>
    </row>
    <row r="1224" spans="1:16" s="328" customFormat="1" ht="29.25" customHeight="1">
      <c r="A1224" s="308"/>
      <c r="B1224" s="1660"/>
      <c r="C1224" s="331" t="s">
        <v>600</v>
      </c>
      <c r="D1224" s="727"/>
      <c r="E1224" s="727"/>
      <c r="F1224" s="727"/>
      <c r="G1224" s="727"/>
      <c r="H1224" s="481" t="s">
        <v>406</v>
      </c>
      <c r="I1224" s="925" t="str">
        <f t="shared" ref="I1224:I1246" si="73">IF(D1224&amp;E1224&amp;F1224&amp;G1224="","",SUM(D1224:G1224))</f>
        <v/>
      </c>
      <c r="J1224" s="331" t="s">
        <v>599</v>
      </c>
      <c r="K1224" s="768">
        <v>1.8</v>
      </c>
      <c r="L1224" s="481" t="s">
        <v>407</v>
      </c>
      <c r="M1224" s="925" t="str">
        <f t="shared" si="72"/>
        <v/>
      </c>
      <c r="N1224" s="331" t="s">
        <v>599</v>
      </c>
      <c r="O1224" s="853"/>
      <c r="P1224" s="1338">
        <f t="shared" ref="P1224:P1246" si="74">IF(D1224&amp;E1224&amp;F1224&amp;G1224="",0,1)</f>
        <v>0</v>
      </c>
    </row>
    <row r="1225" spans="1:16" s="328" customFormat="1" ht="29.25" customHeight="1">
      <c r="A1225" s="308"/>
      <c r="B1225" s="1660"/>
      <c r="C1225" s="331" t="s">
        <v>601</v>
      </c>
      <c r="D1225" s="727"/>
      <c r="E1225" s="727"/>
      <c r="F1225" s="727"/>
      <c r="G1225" s="727"/>
      <c r="H1225" s="481" t="s">
        <v>408</v>
      </c>
      <c r="I1225" s="925" t="str">
        <f t="shared" si="73"/>
        <v/>
      </c>
      <c r="J1225" s="331" t="s">
        <v>599</v>
      </c>
      <c r="K1225" s="768">
        <v>1.65</v>
      </c>
      <c r="L1225" s="481" t="s">
        <v>409</v>
      </c>
      <c r="M1225" s="925" t="str">
        <f t="shared" si="72"/>
        <v/>
      </c>
      <c r="N1225" s="331" t="s">
        <v>599</v>
      </c>
      <c r="O1225" s="853"/>
      <c r="P1225" s="1338">
        <f t="shared" si="74"/>
        <v>0</v>
      </c>
    </row>
    <row r="1226" spans="1:16" s="328" customFormat="1" ht="29.25" customHeight="1">
      <c r="A1226" s="308"/>
      <c r="B1226" s="1660"/>
      <c r="C1226" s="331" t="s">
        <v>602</v>
      </c>
      <c r="D1226" s="727"/>
      <c r="E1226" s="727"/>
      <c r="F1226" s="727"/>
      <c r="G1226" s="727"/>
      <c r="H1226" s="481" t="s">
        <v>410</v>
      </c>
      <c r="I1226" s="925" t="str">
        <f t="shared" si="73"/>
        <v/>
      </c>
      <c r="J1226" s="331" t="s">
        <v>599</v>
      </c>
      <c r="K1226" s="768">
        <v>1.35</v>
      </c>
      <c r="L1226" s="481" t="s">
        <v>411</v>
      </c>
      <c r="M1226" s="925" t="str">
        <f t="shared" si="72"/>
        <v/>
      </c>
      <c r="N1226" s="331" t="s">
        <v>599</v>
      </c>
      <c r="O1226" s="853"/>
      <c r="P1226" s="1338">
        <f t="shared" si="74"/>
        <v>0</v>
      </c>
    </row>
    <row r="1227" spans="1:16" s="328" customFormat="1" ht="29.25" customHeight="1">
      <c r="A1227" s="308"/>
      <c r="B1227" s="1660"/>
      <c r="C1227" s="331" t="s">
        <v>603</v>
      </c>
      <c r="D1227" s="727"/>
      <c r="E1227" s="727"/>
      <c r="F1227" s="727"/>
      <c r="G1227" s="727"/>
      <c r="H1227" s="481" t="s">
        <v>412</v>
      </c>
      <c r="I1227" s="925" t="str">
        <f t="shared" si="73"/>
        <v/>
      </c>
      <c r="J1227" s="331" t="s">
        <v>599</v>
      </c>
      <c r="K1227" s="768">
        <v>1.1000000000000001</v>
      </c>
      <c r="L1227" s="481" t="s">
        <v>413</v>
      </c>
      <c r="M1227" s="925" t="str">
        <f t="shared" si="72"/>
        <v/>
      </c>
      <c r="N1227" s="331" t="s">
        <v>599</v>
      </c>
      <c r="O1227" s="853"/>
      <c r="P1227" s="1338">
        <f t="shared" si="74"/>
        <v>0</v>
      </c>
    </row>
    <row r="1228" spans="1:16" s="328" customFormat="1" ht="29.25" customHeight="1">
      <c r="A1228" s="308"/>
      <c r="B1228" s="1660"/>
      <c r="C1228" s="331" t="s">
        <v>604</v>
      </c>
      <c r="D1228" s="727"/>
      <c r="E1228" s="727"/>
      <c r="F1228" s="727"/>
      <c r="G1228" s="727"/>
      <c r="H1228" s="481" t="s">
        <v>414</v>
      </c>
      <c r="I1228" s="925" t="str">
        <f t="shared" si="73"/>
        <v/>
      </c>
      <c r="J1228" s="331" t="s">
        <v>599</v>
      </c>
      <c r="K1228" s="768">
        <v>0.8</v>
      </c>
      <c r="L1228" s="481" t="s">
        <v>415</v>
      </c>
      <c r="M1228" s="925" t="str">
        <f t="shared" si="72"/>
        <v/>
      </c>
      <c r="N1228" s="331" t="s">
        <v>599</v>
      </c>
      <c r="O1228" s="853"/>
      <c r="P1228" s="1338">
        <f t="shared" si="74"/>
        <v>0</v>
      </c>
    </row>
    <row r="1229" spans="1:16" s="328" customFormat="1" ht="29.25" customHeight="1">
      <c r="A1229" s="308"/>
      <c r="B1229" s="1660"/>
      <c r="C1229" s="331" t="s">
        <v>605</v>
      </c>
      <c r="D1229" s="727"/>
      <c r="E1229" s="727"/>
      <c r="F1229" s="727"/>
      <c r="G1229" s="727"/>
      <c r="H1229" s="481" t="s">
        <v>416</v>
      </c>
      <c r="I1229" s="925" t="str">
        <f t="shared" si="73"/>
        <v/>
      </c>
      <c r="J1229" s="331" t="s">
        <v>599</v>
      </c>
      <c r="K1229" s="768">
        <v>0.35</v>
      </c>
      <c r="L1229" s="481" t="s">
        <v>417</v>
      </c>
      <c r="M1229" s="925" t="str">
        <f t="shared" si="72"/>
        <v/>
      </c>
      <c r="N1229" s="331" t="s">
        <v>599</v>
      </c>
      <c r="O1229" s="853"/>
      <c r="P1229" s="1338">
        <f t="shared" si="74"/>
        <v>0</v>
      </c>
    </row>
    <row r="1230" spans="1:16" s="328" customFormat="1" ht="29.25" customHeight="1" thickBot="1">
      <c r="A1230" s="308"/>
      <c r="B1230" s="1661"/>
      <c r="C1230" s="332" t="s">
        <v>606</v>
      </c>
      <c r="D1230" s="728"/>
      <c r="E1230" s="728"/>
      <c r="F1230" s="728"/>
      <c r="G1230" s="728"/>
      <c r="H1230" s="482" t="s">
        <v>418</v>
      </c>
      <c r="I1230" s="924" t="str">
        <f t="shared" si="73"/>
        <v/>
      </c>
      <c r="J1230" s="332" t="s">
        <v>599</v>
      </c>
      <c r="K1230" s="769">
        <v>0.2</v>
      </c>
      <c r="L1230" s="482" t="s">
        <v>419</v>
      </c>
      <c r="M1230" s="924" t="str">
        <f t="shared" si="72"/>
        <v/>
      </c>
      <c r="N1230" s="332" t="s">
        <v>599</v>
      </c>
      <c r="O1230" s="853"/>
      <c r="P1230" s="1338">
        <f t="shared" si="74"/>
        <v>0</v>
      </c>
    </row>
    <row r="1231" spans="1:16" s="328" customFormat="1" ht="29.25" customHeight="1">
      <c r="A1231" s="308"/>
      <c r="B1231" s="1659" t="s">
        <v>1754</v>
      </c>
      <c r="C1231" s="367" t="s">
        <v>598</v>
      </c>
      <c r="D1231" s="726"/>
      <c r="E1231" s="726"/>
      <c r="F1231" s="726"/>
      <c r="G1231" s="726"/>
      <c r="H1231" s="480" t="s">
        <v>420</v>
      </c>
      <c r="I1231" s="926" t="str">
        <f t="shared" si="73"/>
        <v/>
      </c>
      <c r="J1231" s="333" t="s">
        <v>599</v>
      </c>
      <c r="K1231" s="767">
        <v>1.75</v>
      </c>
      <c r="L1231" s="480" t="s">
        <v>421</v>
      </c>
      <c r="M1231" s="926" t="str">
        <f t="shared" si="72"/>
        <v/>
      </c>
      <c r="N1231" s="333" t="s">
        <v>599</v>
      </c>
      <c r="O1231" s="853"/>
      <c r="P1231" s="1338">
        <f t="shared" si="74"/>
        <v>0</v>
      </c>
    </row>
    <row r="1232" spans="1:16" s="328" customFormat="1" ht="29.25" customHeight="1">
      <c r="A1232" s="308"/>
      <c r="B1232" s="1660"/>
      <c r="C1232" s="368" t="s">
        <v>600</v>
      </c>
      <c r="D1232" s="727"/>
      <c r="E1232" s="727"/>
      <c r="F1232" s="727"/>
      <c r="G1232" s="727"/>
      <c r="H1232" s="481" t="s">
        <v>422</v>
      </c>
      <c r="I1232" s="925" t="str">
        <f t="shared" si="73"/>
        <v/>
      </c>
      <c r="J1232" s="331" t="s">
        <v>599</v>
      </c>
      <c r="K1232" s="768">
        <v>1.45</v>
      </c>
      <c r="L1232" s="481" t="s">
        <v>423</v>
      </c>
      <c r="M1232" s="925" t="str">
        <f t="shared" si="72"/>
        <v/>
      </c>
      <c r="N1232" s="331" t="s">
        <v>599</v>
      </c>
      <c r="O1232" s="853"/>
      <c r="P1232" s="1338">
        <f t="shared" si="74"/>
        <v>0</v>
      </c>
    </row>
    <row r="1233" spans="1:16" s="328" customFormat="1" ht="29.25" customHeight="1">
      <c r="A1233" s="308"/>
      <c r="B1233" s="1660"/>
      <c r="C1233" s="368" t="s">
        <v>620</v>
      </c>
      <c r="D1233" s="727"/>
      <c r="E1233" s="727"/>
      <c r="F1233" s="727"/>
      <c r="G1233" s="727"/>
      <c r="H1233" s="481" t="s">
        <v>424</v>
      </c>
      <c r="I1233" s="925" t="str">
        <f t="shared" si="73"/>
        <v/>
      </c>
      <c r="J1233" s="331" t="s">
        <v>599</v>
      </c>
      <c r="K1233" s="768">
        <v>1.25</v>
      </c>
      <c r="L1233" s="481" t="s">
        <v>425</v>
      </c>
      <c r="M1233" s="925" t="str">
        <f t="shared" si="72"/>
        <v/>
      </c>
      <c r="N1233" s="331" t="s">
        <v>599</v>
      </c>
      <c r="O1233" s="853"/>
      <c r="P1233" s="1338">
        <f t="shared" si="74"/>
        <v>0</v>
      </c>
    </row>
    <row r="1234" spans="1:16" s="328" customFormat="1" ht="29.25" customHeight="1">
      <c r="A1234" s="308"/>
      <c r="B1234" s="1660"/>
      <c r="C1234" s="368" t="s">
        <v>621</v>
      </c>
      <c r="D1234" s="727"/>
      <c r="E1234" s="727"/>
      <c r="F1234" s="727"/>
      <c r="G1234" s="727"/>
      <c r="H1234" s="481" t="s">
        <v>426</v>
      </c>
      <c r="I1234" s="925" t="str">
        <f t="shared" si="73"/>
        <v/>
      </c>
      <c r="J1234" s="331" t="s">
        <v>599</v>
      </c>
      <c r="K1234" s="768">
        <v>0.75</v>
      </c>
      <c r="L1234" s="481" t="s">
        <v>427</v>
      </c>
      <c r="M1234" s="925" t="str">
        <f t="shared" si="72"/>
        <v/>
      </c>
      <c r="N1234" s="331" t="s">
        <v>599</v>
      </c>
      <c r="O1234" s="853"/>
      <c r="P1234" s="1338">
        <f t="shared" si="74"/>
        <v>0</v>
      </c>
    </row>
    <row r="1235" spans="1:16" s="328" customFormat="1" ht="29.25" customHeight="1">
      <c r="A1235" s="308"/>
      <c r="B1235" s="1660"/>
      <c r="C1235" s="368" t="s">
        <v>605</v>
      </c>
      <c r="D1235" s="727"/>
      <c r="E1235" s="727"/>
      <c r="F1235" s="727"/>
      <c r="G1235" s="727"/>
      <c r="H1235" s="481" t="s">
        <v>428</v>
      </c>
      <c r="I1235" s="925" t="str">
        <f t="shared" si="73"/>
        <v/>
      </c>
      <c r="J1235" s="331" t="s">
        <v>599</v>
      </c>
      <c r="K1235" s="768">
        <v>0.2</v>
      </c>
      <c r="L1235" s="481" t="s">
        <v>429</v>
      </c>
      <c r="M1235" s="925" t="str">
        <f t="shared" si="72"/>
        <v/>
      </c>
      <c r="N1235" s="331" t="s">
        <v>599</v>
      </c>
      <c r="O1235" s="853"/>
      <c r="P1235" s="1338">
        <f t="shared" si="74"/>
        <v>0</v>
      </c>
    </row>
    <row r="1236" spans="1:16" s="328" customFormat="1" ht="29.25" customHeight="1" thickBot="1">
      <c r="A1236" s="308"/>
      <c r="B1236" s="1660"/>
      <c r="C1236" s="539" t="s">
        <v>606</v>
      </c>
      <c r="D1236" s="729"/>
      <c r="E1236" s="729"/>
      <c r="F1236" s="729"/>
      <c r="G1236" s="729"/>
      <c r="H1236" s="540" t="s">
        <v>430</v>
      </c>
      <c r="I1236" s="541" t="str">
        <f t="shared" si="73"/>
        <v/>
      </c>
      <c r="J1236" s="542" t="s">
        <v>599</v>
      </c>
      <c r="K1236" s="770">
        <v>0.15</v>
      </c>
      <c r="L1236" s="540" t="s">
        <v>431</v>
      </c>
      <c r="M1236" s="541" t="str">
        <f t="shared" si="72"/>
        <v/>
      </c>
      <c r="N1236" s="542" t="s">
        <v>599</v>
      </c>
      <c r="O1236" s="853"/>
      <c r="P1236" s="1338">
        <f t="shared" si="74"/>
        <v>0</v>
      </c>
    </row>
    <row r="1237" spans="1:16" s="328" customFormat="1" ht="29.25" customHeight="1">
      <c r="A1237" s="308"/>
      <c r="B1237" s="1662" t="s">
        <v>1759</v>
      </c>
      <c r="C1237" s="760" t="s">
        <v>1800</v>
      </c>
      <c r="D1237" s="726"/>
      <c r="E1237" s="726"/>
      <c r="F1237" s="726"/>
      <c r="G1237" s="726"/>
      <c r="H1237" s="480" t="s">
        <v>432</v>
      </c>
      <c r="I1237" s="926" t="str">
        <f t="shared" si="73"/>
        <v/>
      </c>
      <c r="J1237" s="333" t="s">
        <v>599</v>
      </c>
      <c r="K1237" s="767">
        <v>1</v>
      </c>
      <c r="L1237" s="480" t="s">
        <v>433</v>
      </c>
      <c r="M1237" s="926" t="str">
        <f t="shared" si="72"/>
        <v/>
      </c>
      <c r="N1237" s="333" t="s">
        <v>599</v>
      </c>
      <c r="O1237" s="853"/>
      <c r="P1237" s="1338">
        <f t="shared" si="74"/>
        <v>0</v>
      </c>
    </row>
    <row r="1238" spans="1:16" s="328" customFormat="1" ht="29.25" customHeight="1" thickBot="1">
      <c r="A1238" s="308"/>
      <c r="B1238" s="1663"/>
      <c r="C1238" s="870" t="s">
        <v>579</v>
      </c>
      <c r="D1238" s="730"/>
      <c r="E1238" s="730"/>
      <c r="F1238" s="730"/>
      <c r="G1238" s="730"/>
      <c r="H1238" s="543" t="s">
        <v>434</v>
      </c>
      <c r="I1238" s="538" t="str">
        <f t="shared" si="73"/>
        <v/>
      </c>
      <c r="J1238" s="544" t="s">
        <v>599</v>
      </c>
      <c r="K1238" s="771">
        <v>1</v>
      </c>
      <c r="L1238" s="543" t="s">
        <v>435</v>
      </c>
      <c r="M1238" s="538" t="str">
        <f t="shared" si="72"/>
        <v/>
      </c>
      <c r="N1238" s="544" t="s">
        <v>599</v>
      </c>
      <c r="O1238" s="853"/>
      <c r="P1238" s="1338">
        <f t="shared" si="74"/>
        <v>0</v>
      </c>
    </row>
    <row r="1239" spans="1:16" s="328" customFormat="1" ht="29.25" customHeight="1">
      <c r="A1239" s="308"/>
      <c r="B1239" s="1664" t="s">
        <v>1758</v>
      </c>
      <c r="C1239" s="760" t="s">
        <v>1800</v>
      </c>
      <c r="D1239" s="726"/>
      <c r="E1239" s="726"/>
      <c r="F1239" s="726"/>
      <c r="G1239" s="726"/>
      <c r="H1239" s="480" t="s">
        <v>436</v>
      </c>
      <c r="I1239" s="926" t="str">
        <f t="shared" si="73"/>
        <v/>
      </c>
      <c r="J1239" s="333" t="s">
        <v>599</v>
      </c>
      <c r="K1239" s="767">
        <v>0.2</v>
      </c>
      <c r="L1239" s="480" t="s">
        <v>437</v>
      </c>
      <c r="M1239" s="926" t="str">
        <f t="shared" si="72"/>
        <v/>
      </c>
      <c r="N1239" s="333" t="s">
        <v>599</v>
      </c>
      <c r="O1239" s="853"/>
      <c r="P1239" s="1338">
        <f t="shared" si="74"/>
        <v>0</v>
      </c>
    </row>
    <row r="1240" spans="1:16" s="328" customFormat="1" ht="29.25" customHeight="1" thickBot="1">
      <c r="A1240" s="308"/>
      <c r="B1240" s="1665"/>
      <c r="C1240" s="870" t="s">
        <v>579</v>
      </c>
      <c r="D1240" s="730"/>
      <c r="E1240" s="730"/>
      <c r="F1240" s="730"/>
      <c r="G1240" s="730"/>
      <c r="H1240" s="543" t="s">
        <v>438</v>
      </c>
      <c r="I1240" s="538" t="str">
        <f t="shared" si="73"/>
        <v/>
      </c>
      <c r="J1240" s="544" t="s">
        <v>599</v>
      </c>
      <c r="K1240" s="771">
        <v>0.2</v>
      </c>
      <c r="L1240" s="543" t="s">
        <v>439</v>
      </c>
      <c r="M1240" s="538" t="str">
        <f t="shared" si="72"/>
        <v/>
      </c>
      <c r="N1240" s="544" t="s">
        <v>599</v>
      </c>
      <c r="O1240" s="853"/>
      <c r="P1240" s="1338">
        <f t="shared" si="74"/>
        <v>0</v>
      </c>
    </row>
    <row r="1241" spans="1:16" s="328" customFormat="1" ht="29.25" customHeight="1">
      <c r="A1241" s="308"/>
      <c r="B1241" s="1649" t="s">
        <v>1756</v>
      </c>
      <c r="C1241" s="760" t="s">
        <v>1800</v>
      </c>
      <c r="D1241" s="726"/>
      <c r="E1241" s="726"/>
      <c r="F1241" s="726"/>
      <c r="G1241" s="726"/>
      <c r="H1241" s="480" t="s">
        <v>440</v>
      </c>
      <c r="I1241" s="926" t="str">
        <f t="shared" si="73"/>
        <v/>
      </c>
      <c r="J1241" s="333" t="s">
        <v>599</v>
      </c>
      <c r="K1241" s="767">
        <v>1</v>
      </c>
      <c r="L1241" s="480" t="s">
        <v>441</v>
      </c>
      <c r="M1241" s="926" t="str">
        <f t="shared" si="72"/>
        <v/>
      </c>
      <c r="N1241" s="333" t="s">
        <v>599</v>
      </c>
      <c r="O1241" s="853"/>
      <c r="P1241" s="1338">
        <f t="shared" si="74"/>
        <v>0</v>
      </c>
    </row>
    <row r="1242" spans="1:16" s="328" customFormat="1" ht="29.25" customHeight="1" thickBot="1">
      <c r="A1242" s="308"/>
      <c r="B1242" s="1650"/>
      <c r="C1242" s="870" t="s">
        <v>579</v>
      </c>
      <c r="D1242" s="730"/>
      <c r="E1242" s="730"/>
      <c r="F1242" s="730"/>
      <c r="G1242" s="730"/>
      <c r="H1242" s="543" t="s">
        <v>442</v>
      </c>
      <c r="I1242" s="538" t="str">
        <f t="shared" si="73"/>
        <v/>
      </c>
      <c r="J1242" s="544" t="s">
        <v>599</v>
      </c>
      <c r="K1242" s="771">
        <v>1</v>
      </c>
      <c r="L1242" s="543" t="s">
        <v>443</v>
      </c>
      <c r="M1242" s="538" t="str">
        <f t="shared" si="72"/>
        <v/>
      </c>
      <c r="N1242" s="544" t="s">
        <v>599</v>
      </c>
      <c r="O1242" s="853"/>
      <c r="P1242" s="1338">
        <f t="shared" si="74"/>
        <v>0</v>
      </c>
    </row>
    <row r="1243" spans="1:16" s="328" customFormat="1" ht="29.25" customHeight="1">
      <c r="A1243" s="308"/>
      <c r="B1243" s="1649" t="s">
        <v>1757</v>
      </c>
      <c r="C1243" s="760" t="s">
        <v>1800</v>
      </c>
      <c r="D1243" s="731"/>
      <c r="E1243" s="731"/>
      <c r="F1243" s="731"/>
      <c r="G1243" s="731"/>
      <c r="H1243" s="510" t="s">
        <v>444</v>
      </c>
      <c r="I1243" s="926" t="str">
        <f t="shared" si="73"/>
        <v/>
      </c>
      <c r="J1243" s="330" t="s">
        <v>599</v>
      </c>
      <c r="K1243" s="772">
        <v>0.2</v>
      </c>
      <c r="L1243" s="510" t="s">
        <v>445</v>
      </c>
      <c r="M1243" s="926" t="str">
        <f t="shared" si="72"/>
        <v/>
      </c>
      <c r="N1243" s="333" t="s">
        <v>599</v>
      </c>
      <c r="O1243" s="853"/>
      <c r="P1243" s="1338">
        <f t="shared" si="74"/>
        <v>0</v>
      </c>
    </row>
    <row r="1244" spans="1:16" s="328" customFormat="1" ht="29.25" customHeight="1" thickBot="1">
      <c r="A1244" s="308"/>
      <c r="B1244" s="1650"/>
      <c r="C1244" s="870" t="s">
        <v>579</v>
      </c>
      <c r="D1244" s="728"/>
      <c r="E1244" s="728"/>
      <c r="F1244" s="728"/>
      <c r="G1244" s="728"/>
      <c r="H1244" s="482" t="s">
        <v>446</v>
      </c>
      <c r="I1244" s="538" t="str">
        <f t="shared" si="73"/>
        <v/>
      </c>
      <c r="J1244" s="332" t="s">
        <v>599</v>
      </c>
      <c r="K1244" s="769">
        <v>0.2</v>
      </c>
      <c r="L1244" s="482" t="s">
        <v>447</v>
      </c>
      <c r="M1244" s="538" t="str">
        <f t="shared" si="72"/>
        <v/>
      </c>
      <c r="N1244" s="544" t="s">
        <v>599</v>
      </c>
      <c r="O1244" s="853"/>
      <c r="P1244" s="1338">
        <f t="shared" si="74"/>
        <v>0</v>
      </c>
    </row>
    <row r="1245" spans="1:16" s="328" customFormat="1" ht="29.25" customHeight="1" thickBot="1">
      <c r="A1245" s="308"/>
      <c r="B1245" s="1651" t="s">
        <v>1760</v>
      </c>
      <c r="C1245" s="1652"/>
      <c r="D1245" s="732"/>
      <c r="E1245" s="732"/>
      <c r="F1245" s="732"/>
      <c r="G1245" s="732"/>
      <c r="H1245" s="567" t="s">
        <v>448</v>
      </c>
      <c r="I1245" s="568" t="str">
        <f t="shared" si="73"/>
        <v/>
      </c>
      <c r="J1245" s="569" t="s">
        <v>599</v>
      </c>
      <c r="K1245" s="773">
        <v>0.2</v>
      </c>
      <c r="L1245" s="567" t="s">
        <v>449</v>
      </c>
      <c r="M1245" s="568" t="str">
        <f t="shared" si="72"/>
        <v/>
      </c>
      <c r="N1245" s="569" t="s">
        <v>599</v>
      </c>
      <c r="O1245" s="853"/>
      <c r="P1245" s="1338">
        <f t="shared" si="74"/>
        <v>0</v>
      </c>
    </row>
    <row r="1246" spans="1:16" s="328" customFormat="1" ht="29.25" customHeight="1" thickBot="1">
      <c r="A1246" s="308"/>
      <c r="B1246" s="1461" t="s">
        <v>1665</v>
      </c>
      <c r="C1246" s="1653"/>
      <c r="D1246" s="733"/>
      <c r="E1246" s="733"/>
      <c r="F1246" s="733"/>
      <c r="G1246" s="733"/>
      <c r="H1246" s="483" t="s">
        <v>450</v>
      </c>
      <c r="I1246" s="928" t="str">
        <f t="shared" si="73"/>
        <v/>
      </c>
      <c r="J1246" s="922" t="s">
        <v>599</v>
      </c>
      <c r="K1246" s="774">
        <v>1</v>
      </c>
      <c r="L1246" s="483" t="s">
        <v>1572</v>
      </c>
      <c r="M1246" s="928" t="str">
        <f t="shared" si="72"/>
        <v/>
      </c>
      <c r="N1246" s="922" t="s">
        <v>599</v>
      </c>
      <c r="O1246" s="853"/>
      <c r="P1246" s="1338">
        <f t="shared" si="74"/>
        <v>0</v>
      </c>
    </row>
    <row r="1247" spans="1:16" s="337" customFormat="1" ht="29.25" customHeight="1" thickBot="1">
      <c r="A1247" s="334"/>
      <c r="B1247" s="1654" t="s">
        <v>233</v>
      </c>
      <c r="C1247" s="1655"/>
      <c r="D1247" s="227" t="str">
        <f>IF($D1220="","",SUM(D1223:D1246))</f>
        <v/>
      </c>
      <c r="E1247" s="227" t="str">
        <f t="shared" ref="E1247:G1247" si="75">IF($D1220="","",SUM(E1223:E1246))</f>
        <v/>
      </c>
      <c r="F1247" s="227" t="str">
        <f t="shared" si="75"/>
        <v/>
      </c>
      <c r="G1247" s="227" t="str">
        <f t="shared" si="75"/>
        <v/>
      </c>
      <c r="H1247" s="483" t="s">
        <v>1567</v>
      </c>
      <c r="I1247" s="927" t="str">
        <f>IF($D1220="","",SUM(I1223:I1246))</f>
        <v/>
      </c>
      <c r="J1247" s="923" t="s">
        <v>599</v>
      </c>
      <c r="K1247" s="335"/>
      <c r="L1247" s="483" t="s">
        <v>1568</v>
      </c>
      <c r="M1247" s="927" t="str">
        <f>IF($D1220="","",SUM(M1223:M1246))</f>
        <v/>
      </c>
      <c r="N1247" s="923" t="s">
        <v>599</v>
      </c>
      <c r="O1247" s="854"/>
      <c r="P1247" s="1339"/>
    </row>
    <row r="1248" spans="1:16" s="341" customFormat="1" ht="4.5" customHeight="1" thickBot="1">
      <c r="A1248" s="338"/>
      <c r="B1248" s="339"/>
      <c r="C1248" s="339"/>
      <c r="D1248" s="339"/>
      <c r="E1248" s="339"/>
      <c r="F1248" s="339"/>
      <c r="G1248" s="339"/>
      <c r="H1248" s="511"/>
      <c r="I1248" s="339"/>
      <c r="J1248" s="339"/>
      <c r="K1248" s="339"/>
      <c r="L1248" s="527"/>
      <c r="M1248" s="339"/>
      <c r="N1248" s="339"/>
      <c r="O1248" s="855"/>
      <c r="P1248" s="422"/>
    </row>
    <row r="1249" spans="1:16" s="152" customFormat="1" ht="20.25" customHeight="1" thickTop="1" thickBot="1">
      <c r="A1249" s="370" t="s">
        <v>1751</v>
      </c>
      <c r="B1249" s="342"/>
      <c r="C1249" s="342"/>
      <c r="D1249" s="342"/>
      <c r="E1249" s="342"/>
      <c r="F1249" s="342"/>
      <c r="G1249" s="342"/>
      <c r="H1249" s="1621" t="str">
        <f>IF(AND(SUM(D1223:G1246)&gt;0,D1220=""),"W części GR.2 wpisz nazwę miejscowości.","")</f>
        <v/>
      </c>
      <c r="I1249" s="1621"/>
      <c r="J1249" s="1621"/>
      <c r="K1249" s="1621"/>
      <c r="L1249" s="1621"/>
      <c r="M1249" s="1621"/>
      <c r="N1249" s="1621"/>
      <c r="O1249" s="856"/>
      <c r="P1249" s="1340"/>
    </row>
    <row r="1250" spans="1:16" s="348" customFormat="1" ht="30" customHeight="1">
      <c r="A1250" s="346"/>
      <c r="B1250" s="408" t="s">
        <v>1768</v>
      </c>
      <c r="C1250" s="347"/>
      <c r="D1250" s="347"/>
      <c r="E1250" s="347"/>
      <c r="F1250" s="347"/>
      <c r="G1250" s="347"/>
      <c r="H1250" s="512"/>
      <c r="I1250" s="398" t="s">
        <v>1801</v>
      </c>
      <c r="J1250" s="485" t="s">
        <v>1709</v>
      </c>
      <c r="K1250" s="1642" t="str">
        <f>IF(D1220="","",IF(N1220=1,M1247,IF(N1220=2,I1247,"")))</f>
        <v/>
      </c>
      <c r="L1250" s="1642"/>
      <c r="M1250" s="1642"/>
      <c r="N1250" s="423" t="s">
        <v>599</v>
      </c>
      <c r="O1250" s="857"/>
      <c r="P1250" s="1341"/>
    </row>
    <row r="1251" spans="1:16" s="348" customFormat="1" ht="30" customHeight="1">
      <c r="A1251" s="346"/>
      <c r="B1251" s="409" t="s">
        <v>1798</v>
      </c>
      <c r="C1251" s="349"/>
      <c r="D1251" s="349"/>
      <c r="E1251" s="1643" t="s">
        <v>2155</v>
      </c>
      <c r="F1251" s="1644"/>
      <c r="G1251" s="1644"/>
      <c r="H1251" s="1644"/>
      <c r="I1251" s="1645"/>
      <c r="J1251" s="486" t="s">
        <v>1569</v>
      </c>
      <c r="K1251" s="1646" t="str">
        <f>IF(D1220="","",IF(N1220=1,SUM(M1229:M1230,M1235:M1236,M1237,M1239,M1241,M1243),SUM(I1229:I1230,I1235:I1236,I1237,I1239,I1241,I1243)))</f>
        <v/>
      </c>
      <c r="L1251" s="1646"/>
      <c r="M1251" s="1646"/>
      <c r="N1251" s="424" t="s">
        <v>599</v>
      </c>
      <c r="O1251" s="857"/>
      <c r="P1251" s="1341"/>
    </row>
    <row r="1252" spans="1:16" s="348" customFormat="1" ht="30" customHeight="1" thickBot="1">
      <c r="A1252" s="346"/>
      <c r="B1252" s="410" t="s">
        <v>1772</v>
      </c>
      <c r="C1252" s="351"/>
      <c r="D1252" s="351"/>
      <c r="E1252" s="351"/>
      <c r="F1252" s="351"/>
      <c r="G1252" s="351"/>
      <c r="H1252" s="513"/>
      <c r="I1252" s="400" t="s">
        <v>1802</v>
      </c>
      <c r="J1252" s="533" t="s">
        <v>1570</v>
      </c>
      <c r="K1252" s="1647" t="str">
        <f>IF(D1220="","",IF(N1220=1,SUM(M1245),SUM(I1245)))</f>
        <v/>
      </c>
      <c r="L1252" s="1647"/>
      <c r="M1252" s="1647"/>
      <c r="N1252" s="425" t="s">
        <v>599</v>
      </c>
      <c r="O1252" s="857"/>
      <c r="P1252" s="1341"/>
    </row>
    <row r="1253" spans="1:16" s="348" customFormat="1" ht="30" customHeight="1" thickBot="1">
      <c r="A1253" s="346"/>
      <c r="B1253" s="411" t="s">
        <v>1773</v>
      </c>
      <c r="C1253" s="380"/>
      <c r="D1253" s="380"/>
      <c r="E1253" s="380"/>
      <c r="F1253" s="380"/>
      <c r="G1253" s="380"/>
      <c r="H1253" s="514"/>
      <c r="I1253" s="401" t="s">
        <v>1804</v>
      </c>
      <c r="J1253" s="534" t="s">
        <v>1571</v>
      </c>
      <c r="K1253" s="1648" t="str">
        <f>IF(D1220="","",SUM(K1250,-K1251,-K1252))</f>
        <v/>
      </c>
      <c r="L1253" s="1648"/>
      <c r="M1253" s="1648"/>
      <c r="N1253" s="426" t="s">
        <v>599</v>
      </c>
      <c r="O1253" s="857"/>
      <c r="P1253" s="1341"/>
    </row>
    <row r="1254" spans="1:16" s="348" customFormat="1" ht="30" customHeight="1" thickBot="1">
      <c r="A1254" s="346"/>
      <c r="B1254" s="417" t="s">
        <v>1262</v>
      </c>
      <c r="C1254" s="418"/>
      <c r="D1254" s="418"/>
      <c r="E1254" s="418"/>
      <c r="F1254" s="418"/>
      <c r="G1254" s="418"/>
      <c r="H1254" s="515"/>
      <c r="I1254" s="402"/>
      <c r="J1254" s="487" t="s">
        <v>1710</v>
      </c>
      <c r="K1254" s="1633">
        <f>Info!$J$2*2.5*GR!$N$16</f>
        <v>0</v>
      </c>
      <c r="L1254" s="1634"/>
      <c r="M1254" s="1634"/>
      <c r="N1254" s="427" t="s">
        <v>1144</v>
      </c>
      <c r="O1254" s="857"/>
      <c r="P1254" s="1341"/>
    </row>
    <row r="1255" spans="1:16" s="348" customFormat="1" ht="30" customHeight="1" thickBot="1">
      <c r="A1255" s="346"/>
      <c r="B1255" s="417" t="s">
        <v>1873</v>
      </c>
      <c r="C1255" s="418"/>
      <c r="D1255" s="418"/>
      <c r="E1255" s="418"/>
      <c r="F1255" s="418"/>
      <c r="G1255" s="418"/>
      <c r="H1255" s="515"/>
      <c r="I1255" s="402" t="s">
        <v>1805</v>
      </c>
      <c r="J1255" s="487" t="s">
        <v>1711</v>
      </c>
      <c r="K1255" s="1635" t="str">
        <f>IF(D1220="","",ROUND(K1253*K1254,2))</f>
        <v/>
      </c>
      <c r="L1255" s="1635"/>
      <c r="M1255" s="1635"/>
      <c r="N1255" s="427" t="s">
        <v>1144</v>
      </c>
      <c r="O1255" s="857"/>
      <c r="P1255" s="1341"/>
    </row>
    <row r="1256" spans="1:16" s="348" customFormat="1" ht="30" customHeight="1" thickBot="1">
      <c r="A1256" s="346"/>
      <c r="B1256" s="413" t="s">
        <v>2264</v>
      </c>
      <c r="C1256" s="414"/>
      <c r="D1256" s="414"/>
      <c r="E1256" s="414"/>
      <c r="F1256" s="414"/>
      <c r="G1256" s="414"/>
      <c r="H1256" s="516"/>
      <c r="I1256" s="416"/>
      <c r="J1256" s="488" t="s">
        <v>1712</v>
      </c>
      <c r="K1256" s="1636"/>
      <c r="L1256" s="1637"/>
      <c r="M1256" s="1637"/>
      <c r="N1256" s="428" t="s">
        <v>1144</v>
      </c>
      <c r="O1256" s="857"/>
      <c r="P1256" s="1338">
        <f>IF(K1256="",0,1)</f>
        <v>0</v>
      </c>
    </row>
    <row r="1257" spans="1:16" s="348" customFormat="1" ht="30" customHeight="1" thickBot="1">
      <c r="A1257" s="346"/>
      <c r="B1257" s="412" t="s">
        <v>1769</v>
      </c>
      <c r="C1257" s="393"/>
      <c r="D1257" s="393"/>
      <c r="E1257" s="393"/>
      <c r="F1257" s="393"/>
      <c r="G1257" s="393"/>
      <c r="H1257" s="517"/>
      <c r="I1257" s="402" t="s">
        <v>1874</v>
      </c>
      <c r="J1257" s="487" t="s">
        <v>1803</v>
      </c>
      <c r="K1257" s="1638" t="str">
        <f>IF(D1220="","",IF(SUM(K1255,-K1256)&lt;0,"BŁĄD !!!",ROUND(K1255-K1256,2)))</f>
        <v/>
      </c>
      <c r="L1257" s="1638"/>
      <c r="M1257" s="1638"/>
      <c r="N1257" s="429" t="s">
        <v>1144</v>
      </c>
      <c r="O1257" s="857"/>
      <c r="P1257" s="1341"/>
    </row>
    <row r="1258" spans="1:16" s="348" customFormat="1" ht="4.5" customHeight="1" thickBot="1">
      <c r="A1258" s="403"/>
      <c r="B1258" s="404"/>
      <c r="C1258" s="404"/>
      <c r="D1258" s="404"/>
      <c r="E1258" s="404"/>
      <c r="F1258" s="404"/>
      <c r="G1258" s="404"/>
      <c r="H1258" s="518"/>
      <c r="I1258" s="404"/>
      <c r="J1258" s="404"/>
      <c r="K1258" s="404"/>
      <c r="L1258" s="528"/>
      <c r="M1258" s="404"/>
      <c r="N1258" s="404"/>
      <c r="O1258" s="858"/>
      <c r="P1258" s="1341"/>
    </row>
    <row r="1259" spans="1:16" s="357" customFormat="1" ht="20.25" customHeight="1" thickTop="1" thickBot="1">
      <c r="A1259" s="371" t="s">
        <v>1747</v>
      </c>
      <c r="B1259" s="352"/>
      <c r="C1259" s="352"/>
      <c r="D1259" s="352"/>
      <c r="E1259" s="352"/>
      <c r="F1259" s="352"/>
      <c r="G1259" s="352"/>
      <c r="H1259" s="519"/>
      <c r="I1259" s="352"/>
      <c r="J1259" s="354"/>
      <c r="K1259" s="352"/>
      <c r="L1259" s="529"/>
      <c r="M1259" s="352"/>
      <c r="N1259" s="354"/>
      <c r="O1259" s="859"/>
      <c r="P1259" s="1340"/>
    </row>
    <row r="1260" spans="1:16" s="363" customFormat="1" ht="23.25" customHeight="1">
      <c r="A1260" s="358"/>
      <c r="B1260" s="756" t="s">
        <v>1806</v>
      </c>
      <c r="C1260" s="359"/>
      <c r="D1260" s="359"/>
      <c r="E1260" s="359"/>
      <c r="F1260" s="749"/>
      <c r="G1260" s="749"/>
      <c r="H1260" s="749"/>
      <c r="I1260" s="361"/>
      <c r="J1260" s="1639" t="s">
        <v>1807</v>
      </c>
      <c r="K1260" s="1640"/>
      <c r="L1260" s="1640"/>
      <c r="M1260" s="1640"/>
      <c r="N1260" s="1641"/>
      <c r="O1260" s="860"/>
      <c r="P1260" s="1342"/>
    </row>
    <row r="1261" spans="1:16" s="363" customFormat="1" ht="27.75" customHeight="1">
      <c r="A1261" s="358"/>
      <c r="B1261" s="1630"/>
      <c r="C1261" s="1631"/>
      <c r="D1261" s="1631"/>
      <c r="E1261" s="1631"/>
      <c r="F1261" s="1631"/>
      <c r="G1261" s="1631"/>
      <c r="H1261" s="1631"/>
      <c r="I1261" s="1632"/>
      <c r="J1261" s="1630"/>
      <c r="K1261" s="1631"/>
      <c r="L1261" s="1631"/>
      <c r="M1261" s="1631"/>
      <c r="N1261" s="1632"/>
      <c r="O1261" s="860"/>
      <c r="P1261" s="1338">
        <f>IF(B1261&amp;J1261="",0,1)</f>
        <v>0</v>
      </c>
    </row>
    <row r="1262" spans="1:16" s="363" customFormat="1" ht="27.75" customHeight="1">
      <c r="A1262" s="358"/>
      <c r="B1262" s="1624"/>
      <c r="C1262" s="1625"/>
      <c r="D1262" s="1625"/>
      <c r="E1262" s="1625"/>
      <c r="F1262" s="1625"/>
      <c r="G1262" s="1625"/>
      <c r="H1262" s="1625"/>
      <c r="I1262" s="1626"/>
      <c r="J1262" s="1624"/>
      <c r="K1262" s="1625"/>
      <c r="L1262" s="1625"/>
      <c r="M1262" s="1625"/>
      <c r="N1262" s="1626"/>
      <c r="O1262" s="860"/>
      <c r="P1262" s="1338">
        <f t="shared" ref="P1262:P1281" si="76">IF(B1262&amp;J1262="",0,1)</f>
        <v>0</v>
      </c>
    </row>
    <row r="1263" spans="1:16" s="363" customFormat="1" ht="27.75" customHeight="1">
      <c r="A1263" s="358"/>
      <c r="B1263" s="1624"/>
      <c r="C1263" s="1625"/>
      <c r="D1263" s="1625"/>
      <c r="E1263" s="1625"/>
      <c r="F1263" s="1625"/>
      <c r="G1263" s="1625"/>
      <c r="H1263" s="1625"/>
      <c r="I1263" s="1626"/>
      <c r="J1263" s="1624"/>
      <c r="K1263" s="1625"/>
      <c r="L1263" s="1625"/>
      <c r="M1263" s="1625"/>
      <c r="N1263" s="1626"/>
      <c r="O1263" s="860"/>
      <c r="P1263" s="1338">
        <f t="shared" si="76"/>
        <v>0</v>
      </c>
    </row>
    <row r="1264" spans="1:16" s="363" customFormat="1" ht="27.75" customHeight="1">
      <c r="A1264" s="358"/>
      <c r="B1264" s="1624"/>
      <c r="C1264" s="1625"/>
      <c r="D1264" s="1625"/>
      <c r="E1264" s="1625"/>
      <c r="F1264" s="1625"/>
      <c r="G1264" s="1625"/>
      <c r="H1264" s="1625"/>
      <c r="I1264" s="1626"/>
      <c r="J1264" s="1624"/>
      <c r="K1264" s="1625"/>
      <c r="L1264" s="1625"/>
      <c r="M1264" s="1625"/>
      <c r="N1264" s="1626"/>
      <c r="O1264" s="860"/>
      <c r="P1264" s="1338">
        <f t="shared" si="76"/>
        <v>0</v>
      </c>
    </row>
    <row r="1265" spans="1:16" s="363" customFormat="1" ht="27.75" customHeight="1">
      <c r="A1265" s="358"/>
      <c r="B1265" s="1624"/>
      <c r="C1265" s="1625"/>
      <c r="D1265" s="1625"/>
      <c r="E1265" s="1625"/>
      <c r="F1265" s="1625"/>
      <c r="G1265" s="1625"/>
      <c r="H1265" s="1625"/>
      <c r="I1265" s="1626"/>
      <c r="J1265" s="1624"/>
      <c r="K1265" s="1625"/>
      <c r="L1265" s="1625"/>
      <c r="M1265" s="1625"/>
      <c r="N1265" s="1626"/>
      <c r="O1265" s="860"/>
      <c r="P1265" s="1338">
        <f t="shared" si="76"/>
        <v>0</v>
      </c>
    </row>
    <row r="1266" spans="1:16" s="363" customFormat="1" ht="27.75" customHeight="1">
      <c r="A1266" s="358"/>
      <c r="B1266" s="1624"/>
      <c r="C1266" s="1625"/>
      <c r="D1266" s="1625"/>
      <c r="E1266" s="1625"/>
      <c r="F1266" s="1625"/>
      <c r="G1266" s="1625"/>
      <c r="H1266" s="1625"/>
      <c r="I1266" s="1626"/>
      <c r="J1266" s="1624"/>
      <c r="K1266" s="1625"/>
      <c r="L1266" s="1625"/>
      <c r="M1266" s="1625"/>
      <c r="N1266" s="1626"/>
      <c r="O1266" s="860"/>
      <c r="P1266" s="1338">
        <f t="shared" si="76"/>
        <v>0</v>
      </c>
    </row>
    <row r="1267" spans="1:16" s="363" customFormat="1" ht="27.75" customHeight="1">
      <c r="A1267" s="358"/>
      <c r="B1267" s="1624"/>
      <c r="C1267" s="1625"/>
      <c r="D1267" s="1625"/>
      <c r="E1267" s="1625"/>
      <c r="F1267" s="1625"/>
      <c r="G1267" s="1625"/>
      <c r="H1267" s="1625"/>
      <c r="I1267" s="1626"/>
      <c r="J1267" s="1624"/>
      <c r="K1267" s="1625"/>
      <c r="L1267" s="1625"/>
      <c r="M1267" s="1625"/>
      <c r="N1267" s="1626"/>
      <c r="O1267" s="860"/>
      <c r="P1267" s="1338">
        <f t="shared" si="76"/>
        <v>0</v>
      </c>
    </row>
    <row r="1268" spans="1:16" s="363" customFormat="1" ht="27.75" customHeight="1">
      <c r="A1268" s="358"/>
      <c r="B1268" s="1624"/>
      <c r="C1268" s="1625"/>
      <c r="D1268" s="1625"/>
      <c r="E1268" s="1625"/>
      <c r="F1268" s="1625"/>
      <c r="G1268" s="1625"/>
      <c r="H1268" s="1625"/>
      <c r="I1268" s="1626"/>
      <c r="J1268" s="1624"/>
      <c r="K1268" s="1625"/>
      <c r="L1268" s="1625"/>
      <c r="M1268" s="1625"/>
      <c r="N1268" s="1626"/>
      <c r="O1268" s="860"/>
      <c r="P1268" s="1338">
        <f t="shared" si="76"/>
        <v>0</v>
      </c>
    </row>
    <row r="1269" spans="1:16" s="363" customFormat="1" ht="27.75" customHeight="1">
      <c r="A1269" s="358"/>
      <c r="B1269" s="1624"/>
      <c r="C1269" s="1625"/>
      <c r="D1269" s="1625"/>
      <c r="E1269" s="1625"/>
      <c r="F1269" s="1625"/>
      <c r="G1269" s="1625"/>
      <c r="H1269" s="1625"/>
      <c r="I1269" s="1626"/>
      <c r="J1269" s="1624"/>
      <c r="K1269" s="1625"/>
      <c r="L1269" s="1625"/>
      <c r="M1269" s="1625"/>
      <c r="N1269" s="1626"/>
      <c r="O1269" s="860"/>
      <c r="P1269" s="1338">
        <f t="shared" si="76"/>
        <v>0</v>
      </c>
    </row>
    <row r="1270" spans="1:16" s="363" customFormat="1" ht="27.75" customHeight="1">
      <c r="A1270" s="358"/>
      <c r="B1270" s="1624"/>
      <c r="C1270" s="1625"/>
      <c r="D1270" s="1625"/>
      <c r="E1270" s="1625"/>
      <c r="F1270" s="1625"/>
      <c r="G1270" s="1625"/>
      <c r="H1270" s="1625"/>
      <c r="I1270" s="1626"/>
      <c r="J1270" s="1624"/>
      <c r="K1270" s="1625"/>
      <c r="L1270" s="1625"/>
      <c r="M1270" s="1625"/>
      <c r="N1270" s="1626"/>
      <c r="O1270" s="860"/>
      <c r="P1270" s="1338">
        <f t="shared" si="76"/>
        <v>0</v>
      </c>
    </row>
    <row r="1271" spans="1:16" s="363" customFormat="1" ht="27.75" customHeight="1">
      <c r="A1271" s="358"/>
      <c r="B1271" s="1624"/>
      <c r="C1271" s="1625"/>
      <c r="D1271" s="1625"/>
      <c r="E1271" s="1625"/>
      <c r="F1271" s="1625"/>
      <c r="G1271" s="1625"/>
      <c r="H1271" s="1625"/>
      <c r="I1271" s="1626"/>
      <c r="J1271" s="1624"/>
      <c r="K1271" s="1625"/>
      <c r="L1271" s="1625"/>
      <c r="M1271" s="1625"/>
      <c r="N1271" s="1626"/>
      <c r="O1271" s="860"/>
      <c r="P1271" s="1338">
        <f t="shared" si="76"/>
        <v>0</v>
      </c>
    </row>
    <row r="1272" spans="1:16" s="363" customFormat="1" ht="27.75" customHeight="1">
      <c r="A1272" s="358"/>
      <c r="B1272" s="1624"/>
      <c r="C1272" s="1625"/>
      <c r="D1272" s="1625"/>
      <c r="E1272" s="1625"/>
      <c r="F1272" s="1625"/>
      <c r="G1272" s="1625"/>
      <c r="H1272" s="1625"/>
      <c r="I1272" s="1626"/>
      <c r="J1272" s="1624"/>
      <c r="K1272" s="1625"/>
      <c r="L1272" s="1625"/>
      <c r="M1272" s="1625"/>
      <c r="N1272" s="1626"/>
      <c r="O1272" s="860"/>
      <c r="P1272" s="1338">
        <f t="shared" si="76"/>
        <v>0</v>
      </c>
    </row>
    <row r="1273" spans="1:16" s="363" customFormat="1" ht="27.75" customHeight="1">
      <c r="A1273" s="358"/>
      <c r="B1273" s="1624"/>
      <c r="C1273" s="1625"/>
      <c r="D1273" s="1625"/>
      <c r="E1273" s="1625"/>
      <c r="F1273" s="1625"/>
      <c r="G1273" s="1625"/>
      <c r="H1273" s="1625"/>
      <c r="I1273" s="1626"/>
      <c r="J1273" s="1624"/>
      <c r="K1273" s="1625"/>
      <c r="L1273" s="1625"/>
      <c r="M1273" s="1625"/>
      <c r="N1273" s="1626"/>
      <c r="O1273" s="860"/>
      <c r="P1273" s="1338">
        <f t="shared" si="76"/>
        <v>0</v>
      </c>
    </row>
    <row r="1274" spans="1:16" s="363" customFormat="1" ht="27.75" customHeight="1">
      <c r="A1274" s="358"/>
      <c r="B1274" s="1624"/>
      <c r="C1274" s="1625"/>
      <c r="D1274" s="1625"/>
      <c r="E1274" s="1625"/>
      <c r="F1274" s="1625"/>
      <c r="G1274" s="1625"/>
      <c r="H1274" s="1625"/>
      <c r="I1274" s="1626"/>
      <c r="J1274" s="1624"/>
      <c r="K1274" s="1625"/>
      <c r="L1274" s="1625"/>
      <c r="M1274" s="1625"/>
      <c r="N1274" s="1626"/>
      <c r="O1274" s="860"/>
      <c r="P1274" s="1338">
        <f t="shared" si="76"/>
        <v>0</v>
      </c>
    </row>
    <row r="1275" spans="1:16" s="363" customFormat="1" ht="27.75" customHeight="1">
      <c r="A1275" s="358"/>
      <c r="B1275" s="1624"/>
      <c r="C1275" s="1625"/>
      <c r="D1275" s="1625"/>
      <c r="E1275" s="1625"/>
      <c r="F1275" s="1625"/>
      <c r="G1275" s="1625"/>
      <c r="H1275" s="1625"/>
      <c r="I1275" s="1626"/>
      <c r="J1275" s="1624"/>
      <c r="K1275" s="1625"/>
      <c r="L1275" s="1625"/>
      <c r="M1275" s="1625"/>
      <c r="N1275" s="1626"/>
      <c r="O1275" s="860"/>
      <c r="P1275" s="1338">
        <f t="shared" si="76"/>
        <v>0</v>
      </c>
    </row>
    <row r="1276" spans="1:16" s="363" customFormat="1" ht="27.75" customHeight="1">
      <c r="A1276" s="358"/>
      <c r="B1276" s="1624"/>
      <c r="C1276" s="1625"/>
      <c r="D1276" s="1625"/>
      <c r="E1276" s="1625"/>
      <c r="F1276" s="1625"/>
      <c r="G1276" s="1625"/>
      <c r="H1276" s="1625"/>
      <c r="I1276" s="1626"/>
      <c r="J1276" s="1624"/>
      <c r="K1276" s="1625"/>
      <c r="L1276" s="1625"/>
      <c r="M1276" s="1625"/>
      <c r="N1276" s="1626"/>
      <c r="O1276" s="860"/>
      <c r="P1276" s="1338">
        <f t="shared" si="76"/>
        <v>0</v>
      </c>
    </row>
    <row r="1277" spans="1:16" s="363" customFormat="1" ht="27.75" customHeight="1">
      <c r="A1277" s="358"/>
      <c r="B1277" s="1624"/>
      <c r="C1277" s="1625"/>
      <c r="D1277" s="1625"/>
      <c r="E1277" s="1625"/>
      <c r="F1277" s="1625"/>
      <c r="G1277" s="1625"/>
      <c r="H1277" s="1625"/>
      <c r="I1277" s="1626"/>
      <c r="J1277" s="1624"/>
      <c r="K1277" s="1625"/>
      <c r="L1277" s="1625"/>
      <c r="M1277" s="1625"/>
      <c r="N1277" s="1626"/>
      <c r="O1277" s="860"/>
      <c r="P1277" s="1338">
        <f t="shared" si="76"/>
        <v>0</v>
      </c>
    </row>
    <row r="1278" spans="1:16" s="363" customFormat="1" ht="27.75" customHeight="1">
      <c r="A1278" s="358"/>
      <c r="B1278" s="1624"/>
      <c r="C1278" s="1625"/>
      <c r="D1278" s="1625"/>
      <c r="E1278" s="1625"/>
      <c r="F1278" s="1625"/>
      <c r="G1278" s="1625"/>
      <c r="H1278" s="1625"/>
      <c r="I1278" s="1626"/>
      <c r="J1278" s="1624"/>
      <c r="K1278" s="1625"/>
      <c r="L1278" s="1625"/>
      <c r="M1278" s="1625"/>
      <c r="N1278" s="1626"/>
      <c r="O1278" s="860"/>
      <c r="P1278" s="1338">
        <f t="shared" si="76"/>
        <v>0</v>
      </c>
    </row>
    <row r="1279" spans="1:16" s="363" customFormat="1" ht="27.75" customHeight="1">
      <c r="A1279" s="358"/>
      <c r="B1279" s="1624"/>
      <c r="C1279" s="1625"/>
      <c r="D1279" s="1625"/>
      <c r="E1279" s="1625"/>
      <c r="F1279" s="1625"/>
      <c r="G1279" s="1625"/>
      <c r="H1279" s="1625"/>
      <c r="I1279" s="1626"/>
      <c r="J1279" s="1624"/>
      <c r="K1279" s="1625"/>
      <c r="L1279" s="1625"/>
      <c r="M1279" s="1625"/>
      <c r="N1279" s="1626"/>
      <c r="O1279" s="860"/>
      <c r="P1279" s="1338">
        <f t="shared" si="76"/>
        <v>0</v>
      </c>
    </row>
    <row r="1280" spans="1:16" s="363" customFormat="1" ht="27.75" customHeight="1">
      <c r="A1280" s="358"/>
      <c r="B1280" s="1624"/>
      <c r="C1280" s="1625"/>
      <c r="D1280" s="1625"/>
      <c r="E1280" s="1625"/>
      <c r="F1280" s="1625"/>
      <c r="G1280" s="1625"/>
      <c r="H1280" s="1625"/>
      <c r="I1280" s="1626"/>
      <c r="J1280" s="1624"/>
      <c r="K1280" s="1625"/>
      <c r="L1280" s="1625"/>
      <c r="M1280" s="1625"/>
      <c r="N1280" s="1626"/>
      <c r="O1280" s="860"/>
      <c r="P1280" s="1338">
        <f t="shared" si="76"/>
        <v>0</v>
      </c>
    </row>
    <row r="1281" spans="1:16" s="363" customFormat="1" ht="27.75" customHeight="1" thickBot="1">
      <c r="A1281" s="358"/>
      <c r="B1281" s="1627"/>
      <c r="C1281" s="1628"/>
      <c r="D1281" s="1628"/>
      <c r="E1281" s="1628"/>
      <c r="F1281" s="1628"/>
      <c r="G1281" s="1628"/>
      <c r="H1281" s="1628"/>
      <c r="I1281" s="1629"/>
      <c r="J1281" s="1627"/>
      <c r="K1281" s="1628"/>
      <c r="L1281" s="1628"/>
      <c r="M1281" s="1628"/>
      <c r="N1281" s="1629"/>
      <c r="O1281" s="860"/>
      <c r="P1281" s="1338">
        <f t="shared" si="76"/>
        <v>0</v>
      </c>
    </row>
    <row r="1282" spans="1:16" s="363" customFormat="1" ht="26.25" customHeight="1" thickBot="1">
      <c r="A1282" s="358"/>
      <c r="B1282" s="535" t="s">
        <v>1808</v>
      </c>
      <c r="C1282" s="364"/>
      <c r="D1282" s="1622" t="s">
        <v>1111</v>
      </c>
      <c r="E1282" s="1622"/>
      <c r="F1282" s="1622"/>
      <c r="G1282" s="1622"/>
      <c r="H1282" s="1622"/>
      <c r="I1282" s="1622"/>
      <c r="J1282" s="1622"/>
      <c r="K1282" s="1622"/>
      <c r="L1282" s="1622"/>
      <c r="M1282" s="1622"/>
      <c r="N1282" s="1623"/>
      <c r="O1282" s="860"/>
      <c r="P1282" s="1342"/>
    </row>
    <row r="1283" spans="1:16" s="348" customFormat="1" ht="6" customHeight="1" thickBot="1">
      <c r="A1283" s="403"/>
      <c r="B1283" s="404"/>
      <c r="C1283" s="404"/>
      <c r="D1283" s="404"/>
      <c r="E1283" s="404"/>
      <c r="F1283" s="404"/>
      <c r="G1283" s="404"/>
      <c r="H1283" s="518"/>
      <c r="I1283" s="404"/>
      <c r="J1283" s="404"/>
      <c r="K1283" s="404"/>
      <c r="L1283" s="528"/>
      <c r="M1283" s="404"/>
      <c r="N1283" s="404"/>
      <c r="O1283" s="858"/>
      <c r="P1283" s="1341"/>
    </row>
    <row r="1284" spans="1:16" s="341" customFormat="1" ht="14.25" customHeight="1" thickTop="1">
      <c r="A1284" s="395" t="s">
        <v>673</v>
      </c>
      <c r="B1284" s="100" t="s">
        <v>2154</v>
      </c>
      <c r="H1284" s="502"/>
      <c r="L1284" s="520"/>
      <c r="O1284" s="422"/>
      <c r="P1284" s="422"/>
    </row>
    <row r="1285" spans="1:16" s="341" customFormat="1" ht="14.25" customHeight="1">
      <c r="A1285" s="395" t="s">
        <v>751</v>
      </c>
      <c r="B1285" s="100" t="s">
        <v>1762</v>
      </c>
      <c r="H1285" s="502"/>
      <c r="L1285" s="520"/>
      <c r="O1285" s="422"/>
      <c r="P1285" s="422"/>
    </row>
    <row r="1286" spans="1:16" s="341" customFormat="1" ht="14.25" customHeight="1">
      <c r="A1286" s="395" t="s">
        <v>1207</v>
      </c>
      <c r="B1286" s="100" t="s">
        <v>1664</v>
      </c>
      <c r="H1286" s="502"/>
      <c r="L1286" s="520"/>
      <c r="O1286" s="422"/>
      <c r="P1286" s="422"/>
    </row>
    <row r="1287" spans="1:16" s="341" customFormat="1" ht="14.25" customHeight="1">
      <c r="A1287" s="395" t="s">
        <v>1208</v>
      </c>
      <c r="B1287" s="100" t="s">
        <v>1875</v>
      </c>
      <c r="H1287" s="502"/>
      <c r="J1287" s="373"/>
      <c r="L1287" s="520"/>
      <c r="O1287" s="422"/>
      <c r="P1287" s="422"/>
    </row>
    <row r="1288" spans="1:16" s="341" customFormat="1" ht="14.25" customHeight="1">
      <c r="A1288" s="395" t="s">
        <v>496</v>
      </c>
      <c r="B1288" s="100" t="s">
        <v>1763</v>
      </c>
      <c r="H1288" s="502"/>
      <c r="L1288" s="520"/>
      <c r="O1288" s="422"/>
      <c r="P1288" s="422"/>
    </row>
    <row r="1289" spans="1:16" s="341" customFormat="1" ht="14.25" customHeight="1">
      <c r="A1289" s="395" t="s">
        <v>1766</v>
      </c>
      <c r="B1289" s="100" t="s">
        <v>1871</v>
      </c>
      <c r="H1289" s="502"/>
      <c r="L1289" s="520"/>
      <c r="N1289" s="1319" t="str">
        <f ca="1">$A$1&amp;wersja&amp;INFO("wersja")</f>
        <v>GR_2018.1.15.0</v>
      </c>
      <c r="O1289" s="422"/>
      <c r="P1289" s="422"/>
    </row>
    <row r="1290" spans="1:16" s="341" customFormat="1" ht="14.25" customHeight="1">
      <c r="A1290" s="395" t="s">
        <v>1765</v>
      </c>
      <c r="B1290" s="100" t="s">
        <v>1872</v>
      </c>
      <c r="H1290" s="502"/>
      <c r="L1290" s="520"/>
      <c r="O1290" s="422"/>
      <c r="P1290" s="422"/>
    </row>
    <row r="1291" spans="1:16" s="341" customFormat="1" ht="20.25" customHeight="1" thickBot="1">
      <c r="A1291" s="577" t="s">
        <v>1820</v>
      </c>
      <c r="H1291" s="502"/>
      <c r="L1291" s="520"/>
      <c r="N1291" s="592" t="str">
        <f>$N$1</f>
        <v>Załącznik Nr 4 do Uchwały Nr XL/396/17 Rady Miejskiej w Kluczborku z dnia 27 września 2017r.</v>
      </c>
      <c r="O1291" s="844"/>
      <c r="P1291" s="422"/>
    </row>
    <row r="1292" spans="1:16" s="2" customFormat="1" ht="20.25" customHeight="1" thickTop="1">
      <c r="A1292" s="1688" t="s">
        <v>854</v>
      </c>
      <c r="B1292" s="1689"/>
      <c r="C1292" s="1689"/>
      <c r="D1292" s="1690"/>
      <c r="E1292" s="1691" t="s">
        <v>987</v>
      </c>
      <c r="F1292" s="1691"/>
      <c r="G1292" s="1691"/>
      <c r="H1292" s="1691"/>
      <c r="I1292" s="1691"/>
      <c r="J1292" s="1691"/>
      <c r="K1292" s="1691"/>
      <c r="L1292" s="1691"/>
      <c r="M1292" s="1691"/>
      <c r="N1292" s="1691"/>
      <c r="O1292" s="1692"/>
      <c r="P1292" s="1323"/>
    </row>
    <row r="1293" spans="1:16" s="2" customFormat="1" ht="26.25" customHeight="1" thickBot="1">
      <c r="A1293" s="1695"/>
      <c r="B1293" s="1696"/>
      <c r="C1293" s="1696"/>
      <c r="D1293" s="1697"/>
      <c r="E1293" s="1693"/>
      <c r="F1293" s="1693"/>
      <c r="G1293" s="1693"/>
      <c r="H1293" s="1693"/>
      <c r="I1293" s="1693"/>
      <c r="J1293" s="1693"/>
      <c r="K1293" s="1693"/>
      <c r="L1293" s="1693"/>
      <c r="M1293" s="1693"/>
      <c r="N1293" s="1693"/>
      <c r="O1293" s="1694"/>
      <c r="P1293" s="1323"/>
    </row>
    <row r="1294" spans="1:16" s="2" customFormat="1" ht="4.5" customHeight="1">
      <c r="A1294" s="580"/>
      <c r="B1294" s="581"/>
      <c r="C1294" s="581"/>
      <c r="D1294" s="582"/>
      <c r="E1294" s="582"/>
      <c r="F1294" s="582"/>
      <c r="G1294" s="582"/>
      <c r="H1294" s="583"/>
      <c r="I1294" s="583"/>
      <c r="J1294" s="583"/>
      <c r="K1294" s="583"/>
      <c r="L1294" s="584"/>
      <c r="M1294" s="583"/>
      <c r="N1294" s="585"/>
      <c r="O1294" s="845"/>
      <c r="P1294" s="1323"/>
    </row>
    <row r="1295" spans="1:16" s="1" customFormat="1" ht="23.25" customHeight="1">
      <c r="A1295" s="1675" t="s">
        <v>1921</v>
      </c>
      <c r="B1295" s="1676"/>
      <c r="C1295" s="1676"/>
      <c r="D1295" s="1676"/>
      <c r="E1295" s="1676"/>
      <c r="F1295" s="1676"/>
      <c r="G1295" s="1676"/>
      <c r="H1295" s="1676"/>
      <c r="I1295" s="1676"/>
      <c r="J1295" s="1676"/>
      <c r="K1295" s="1676"/>
      <c r="L1295" s="1676"/>
      <c r="M1295" s="1676"/>
      <c r="N1295" s="1676"/>
      <c r="O1295" s="1677"/>
      <c r="P1295" s="1323"/>
    </row>
    <row r="1296" spans="1:16" s="2" customFormat="1" ht="4.5" customHeight="1" thickBot="1">
      <c r="A1296" s="587"/>
      <c r="B1296" s="588"/>
      <c r="C1296" s="588"/>
      <c r="D1296" s="588"/>
      <c r="E1296" s="588"/>
      <c r="F1296" s="588"/>
      <c r="G1296" s="588"/>
      <c r="H1296" s="588"/>
      <c r="I1296" s="588"/>
      <c r="J1296" s="588"/>
      <c r="K1296" s="589"/>
      <c r="L1296" s="590"/>
      <c r="M1296" s="583"/>
      <c r="N1296" s="583"/>
      <c r="O1296" s="846"/>
      <c r="P1296" s="1323"/>
    </row>
    <row r="1297" spans="1:16" s="306" customFormat="1" ht="4.5" customHeight="1" thickTop="1" thickBot="1">
      <c r="A1297" s="300"/>
      <c r="B1297" s="301"/>
      <c r="C1297" s="301"/>
      <c r="D1297" s="301"/>
      <c r="E1297" s="302"/>
      <c r="F1297" s="302"/>
      <c r="G1297" s="302"/>
      <c r="H1297" s="503"/>
      <c r="I1297" s="302"/>
      <c r="J1297" s="304"/>
      <c r="K1297" s="302"/>
      <c r="L1297" s="521"/>
      <c r="M1297" s="302"/>
      <c r="N1297" s="304"/>
      <c r="O1297" s="847"/>
      <c r="P1297" s="1338"/>
    </row>
    <row r="1298" spans="1:16" s="306" customFormat="1" ht="24" customHeight="1" thickBot="1">
      <c r="A1298" s="308"/>
      <c r="B1298" s="1678" t="s">
        <v>1924</v>
      </c>
      <c r="C1298" s="1678"/>
      <c r="D1298" s="1678"/>
      <c r="E1298" s="1678"/>
      <c r="F1298" s="1678"/>
      <c r="G1298" s="1678"/>
      <c r="H1298" s="1678"/>
      <c r="I1298" s="1678"/>
      <c r="J1298" s="1679"/>
      <c r="K1298" s="530" t="s">
        <v>1870</v>
      </c>
      <c r="L1298" s="757"/>
      <c r="M1298" s="1680" t="str">
        <f>IF(O1306=1,SUM($O$1:O1306),"")</f>
        <v/>
      </c>
      <c r="N1298" s="1681"/>
      <c r="O1298" s="848"/>
      <c r="P1298" s="1338"/>
    </row>
    <row r="1299" spans="1:16" s="306" customFormat="1" ht="4.5" customHeight="1" thickBot="1">
      <c r="A1299" s="310"/>
      <c r="B1299" s="311"/>
      <c r="C1299" s="311"/>
      <c r="D1299" s="311"/>
      <c r="E1299" s="311"/>
      <c r="F1299" s="311"/>
      <c r="G1299" s="311"/>
      <c r="H1299" s="504"/>
      <c r="I1299" s="312"/>
      <c r="J1299" s="314"/>
      <c r="K1299" s="312"/>
      <c r="L1299" s="522"/>
      <c r="M1299" s="312"/>
      <c r="N1299" s="314"/>
      <c r="O1299" s="849"/>
      <c r="P1299" s="1338"/>
    </row>
    <row r="1300" spans="1:16" s="306" customFormat="1" ht="20.25" customHeight="1" thickTop="1" thickBot="1">
      <c r="A1300" s="369" t="s">
        <v>1745</v>
      </c>
      <c r="B1300" s="323"/>
      <c r="C1300" s="323"/>
      <c r="D1300" s="323"/>
      <c r="E1300" s="323"/>
      <c r="F1300" s="323"/>
      <c r="G1300" s="323"/>
      <c r="H1300" s="505"/>
      <c r="I1300" s="323"/>
      <c r="J1300" s="323"/>
      <c r="K1300" s="323"/>
      <c r="L1300" s="505"/>
      <c r="M1300" s="323"/>
      <c r="N1300" s="323"/>
      <c r="O1300" s="850"/>
      <c r="P1300" s="1338"/>
    </row>
    <row r="1301" spans="1:16" s="306" customFormat="1" ht="12.75" customHeight="1">
      <c r="A1301" s="317"/>
      <c r="B1301" s="532" t="s">
        <v>1666</v>
      </c>
      <c r="C1301" s="375"/>
      <c r="D1301" s="375"/>
      <c r="E1301" s="375"/>
      <c r="F1301" s="375"/>
      <c r="G1301" s="375"/>
      <c r="H1301" s="506"/>
      <c r="I1301" s="375"/>
      <c r="J1301" s="377"/>
      <c r="K1301" s="531" t="s">
        <v>1750</v>
      </c>
      <c r="L1301" s="523"/>
      <c r="M1301" s="375"/>
      <c r="N1301" s="379"/>
      <c r="O1301" s="851"/>
      <c r="P1301" s="1338"/>
    </row>
    <row r="1302" spans="1:16" s="320" customFormat="1" ht="33" customHeight="1" thickBot="1">
      <c r="A1302" s="319"/>
      <c r="B1302" s="1682" t="str">
        <f>IF($B$12="","",$B$12)</f>
        <v/>
      </c>
      <c r="C1302" s="1683"/>
      <c r="D1302" s="1683"/>
      <c r="E1302" s="1683"/>
      <c r="F1302" s="1683"/>
      <c r="G1302" s="1683"/>
      <c r="H1302" s="1683"/>
      <c r="I1302" s="1683"/>
      <c r="J1302" s="1684"/>
      <c r="K1302" s="1685" t="str">
        <f>IF($K$12="","",$K$12)</f>
        <v/>
      </c>
      <c r="L1302" s="1686"/>
      <c r="M1302" s="1686"/>
      <c r="N1302" s="1687"/>
      <c r="O1302" s="851"/>
      <c r="P1302" s="1338">
        <f>IF(B1302&amp;K1302="",0,1)</f>
        <v>0</v>
      </c>
    </row>
    <row r="1303" spans="1:16" s="306" customFormat="1" ht="4.5" customHeight="1" thickBot="1">
      <c r="A1303" s="321"/>
      <c r="B1303" s="322"/>
      <c r="C1303" s="322"/>
      <c r="D1303" s="322"/>
      <c r="E1303" s="312"/>
      <c r="F1303" s="312"/>
      <c r="G1303" s="312"/>
      <c r="H1303" s="504"/>
      <c r="I1303" s="312"/>
      <c r="J1303" s="314"/>
      <c r="K1303" s="312"/>
      <c r="L1303" s="522"/>
      <c r="M1303" s="312"/>
      <c r="N1303" s="314"/>
      <c r="O1303" s="849"/>
      <c r="P1303" s="1338"/>
    </row>
    <row r="1304" spans="1:16" s="328" customFormat="1" ht="20.25" customHeight="1" thickTop="1" thickBot="1">
      <c r="A1304" s="370" t="s">
        <v>1746</v>
      </c>
      <c r="B1304" s="323"/>
      <c r="C1304" s="323"/>
      <c r="D1304" s="323"/>
      <c r="E1304" s="323"/>
      <c r="F1304" s="323"/>
      <c r="G1304" s="323"/>
      <c r="H1304" s="507"/>
      <c r="I1304" s="323"/>
      <c r="J1304" s="325"/>
      <c r="K1304" s="323"/>
      <c r="L1304" s="524"/>
      <c r="M1304" s="323"/>
      <c r="N1304" s="325"/>
      <c r="O1304" s="850"/>
      <c r="P1304" s="1338"/>
    </row>
    <row r="1305" spans="1:16" s="328" customFormat="1" ht="5.25" customHeight="1">
      <c r="A1305" s="98"/>
      <c r="B1305" s="381"/>
      <c r="C1305" s="382"/>
      <c r="D1305" s="382"/>
      <c r="E1305" s="382"/>
      <c r="F1305" s="382"/>
      <c r="G1305" s="382"/>
      <c r="H1305" s="508"/>
      <c r="I1305" s="382"/>
      <c r="J1305" s="384"/>
      <c r="K1305" s="382"/>
      <c r="L1305" s="525"/>
      <c r="M1305" s="382"/>
      <c r="N1305" s="386"/>
      <c r="O1305" s="852"/>
      <c r="P1305" s="1338"/>
    </row>
    <row r="1306" spans="1:16" s="328" customFormat="1" ht="25.5" customHeight="1">
      <c r="A1306" s="396" t="s">
        <v>291</v>
      </c>
      <c r="B1306" s="1666" t="s">
        <v>123</v>
      </c>
      <c r="C1306" s="1667"/>
      <c r="D1306" s="1668"/>
      <c r="E1306" s="1669"/>
      <c r="F1306" s="1670" t="s">
        <v>1791</v>
      </c>
      <c r="G1306" s="1671"/>
      <c r="H1306" s="1671"/>
      <c r="I1306" s="1672"/>
      <c r="J1306" s="740" t="str">
        <f>IF($J$16="","",$J$16)</f>
        <v/>
      </c>
      <c r="K1306" s="420" t="s">
        <v>1755</v>
      </c>
      <c r="L1306" s="740" t="str">
        <f>IF($L$16="","",$L$16)</f>
        <v/>
      </c>
      <c r="M1306" s="420" t="s">
        <v>1764</v>
      </c>
      <c r="N1306" s="397">
        <f>IF(AND(J1306="",L1306=""),0,IF(J1306="",2,1))</f>
        <v>0</v>
      </c>
      <c r="O1306" s="812">
        <f>IF(D1306&lt;&gt;"",1,0)</f>
        <v>0</v>
      </c>
      <c r="P1306" s="1338">
        <f>IF(D1306&amp;J1306&amp;L1306="",0,1)</f>
        <v>0</v>
      </c>
    </row>
    <row r="1307" spans="1:16" s="328" customFormat="1" ht="5.25" customHeight="1" thickBot="1">
      <c r="A1307" s="98"/>
      <c r="B1307" s="387"/>
      <c r="C1307" s="388"/>
      <c r="D1307" s="388"/>
      <c r="E1307" s="388"/>
      <c r="F1307" s="388"/>
      <c r="G1307" s="388"/>
      <c r="H1307" s="509"/>
      <c r="I1307" s="388"/>
      <c r="J1307" s="390"/>
      <c r="K1307" s="388"/>
      <c r="L1307" s="526"/>
      <c r="M1307" s="388"/>
      <c r="N1307" s="392"/>
      <c r="O1307" s="812"/>
      <c r="P1307" s="1338"/>
    </row>
    <row r="1308" spans="1:16" s="328" customFormat="1" ht="27" customHeight="1" thickBot="1">
      <c r="A1308" s="308"/>
      <c r="B1308" s="1673" t="s">
        <v>1065</v>
      </c>
      <c r="C1308" s="1674"/>
      <c r="D1308" s="1088" t="s">
        <v>1770</v>
      </c>
      <c r="E1308" s="764" t="s">
        <v>1748</v>
      </c>
      <c r="F1308" s="764" t="s">
        <v>1752</v>
      </c>
      <c r="G1308" s="765" t="s">
        <v>1520</v>
      </c>
      <c r="H1308" s="1656" t="s">
        <v>233</v>
      </c>
      <c r="I1308" s="1657"/>
      <c r="J1308" s="1658"/>
      <c r="K1308" s="766" t="s">
        <v>1767</v>
      </c>
      <c r="L1308" s="1656" t="s">
        <v>1749</v>
      </c>
      <c r="M1308" s="1657"/>
      <c r="N1308" s="1658"/>
      <c r="O1308" s="853"/>
      <c r="P1308" s="1338"/>
    </row>
    <row r="1309" spans="1:16" s="328" customFormat="1" ht="29.25" customHeight="1">
      <c r="A1309" s="308"/>
      <c r="B1309" s="1659" t="s">
        <v>1753</v>
      </c>
      <c r="C1309" s="333" t="s">
        <v>598</v>
      </c>
      <c r="D1309" s="726"/>
      <c r="E1309" s="726"/>
      <c r="F1309" s="726"/>
      <c r="G1309" s="726"/>
      <c r="H1309" s="510" t="s">
        <v>1771</v>
      </c>
      <c r="I1309" s="926" t="str">
        <f>IF(D1309&amp;E1309&amp;F1309&amp;G1309="","",SUM(D1309:G1309))</f>
        <v/>
      </c>
      <c r="J1309" s="330" t="s">
        <v>599</v>
      </c>
      <c r="K1309" s="767">
        <v>1.95</v>
      </c>
      <c r="L1309" s="510" t="s">
        <v>1390</v>
      </c>
      <c r="M1309" s="926" t="str">
        <f t="shared" ref="M1309:M1332" si="77">IF(AND(I1309&lt;&gt;"",N$16=1),ROUND(I1309*K1309,4),"")</f>
        <v/>
      </c>
      <c r="N1309" s="330" t="s">
        <v>599</v>
      </c>
      <c r="O1309" s="853"/>
      <c r="P1309" s="1338">
        <f>IF(D1309&amp;E1309&amp;F1309&amp;G1309="",0,1)</f>
        <v>0</v>
      </c>
    </row>
    <row r="1310" spans="1:16" s="328" customFormat="1" ht="29.25" customHeight="1">
      <c r="A1310" s="308"/>
      <c r="B1310" s="1660"/>
      <c r="C1310" s="331" t="s">
        <v>600</v>
      </c>
      <c r="D1310" s="727"/>
      <c r="E1310" s="727"/>
      <c r="F1310" s="727"/>
      <c r="G1310" s="727"/>
      <c r="H1310" s="481" t="s">
        <v>406</v>
      </c>
      <c r="I1310" s="925" t="str">
        <f t="shared" ref="I1310:I1332" si="78">IF(D1310&amp;E1310&amp;F1310&amp;G1310="","",SUM(D1310:G1310))</f>
        <v/>
      </c>
      <c r="J1310" s="331" t="s">
        <v>599</v>
      </c>
      <c r="K1310" s="768">
        <v>1.8</v>
      </c>
      <c r="L1310" s="481" t="s">
        <v>407</v>
      </c>
      <c r="M1310" s="925" t="str">
        <f t="shared" si="77"/>
        <v/>
      </c>
      <c r="N1310" s="331" t="s">
        <v>599</v>
      </c>
      <c r="O1310" s="853"/>
      <c r="P1310" s="1338">
        <f t="shared" ref="P1310:P1332" si="79">IF(D1310&amp;E1310&amp;F1310&amp;G1310="",0,1)</f>
        <v>0</v>
      </c>
    </row>
    <row r="1311" spans="1:16" s="328" customFormat="1" ht="29.25" customHeight="1">
      <c r="A1311" s="308"/>
      <c r="B1311" s="1660"/>
      <c r="C1311" s="331" t="s">
        <v>601</v>
      </c>
      <c r="D1311" s="727"/>
      <c r="E1311" s="727"/>
      <c r="F1311" s="727"/>
      <c r="G1311" s="727"/>
      <c r="H1311" s="481" t="s">
        <v>408</v>
      </c>
      <c r="I1311" s="925" t="str">
        <f t="shared" si="78"/>
        <v/>
      </c>
      <c r="J1311" s="331" t="s">
        <v>599</v>
      </c>
      <c r="K1311" s="768">
        <v>1.65</v>
      </c>
      <c r="L1311" s="481" t="s">
        <v>409</v>
      </c>
      <c r="M1311" s="925" t="str">
        <f t="shared" si="77"/>
        <v/>
      </c>
      <c r="N1311" s="331" t="s">
        <v>599</v>
      </c>
      <c r="O1311" s="853"/>
      <c r="P1311" s="1338">
        <f t="shared" si="79"/>
        <v>0</v>
      </c>
    </row>
    <row r="1312" spans="1:16" s="328" customFormat="1" ht="29.25" customHeight="1">
      <c r="A1312" s="308"/>
      <c r="B1312" s="1660"/>
      <c r="C1312" s="331" t="s">
        <v>602</v>
      </c>
      <c r="D1312" s="727"/>
      <c r="E1312" s="727"/>
      <c r="F1312" s="727"/>
      <c r="G1312" s="727"/>
      <c r="H1312" s="481" t="s">
        <v>410</v>
      </c>
      <c r="I1312" s="925" t="str">
        <f t="shared" si="78"/>
        <v/>
      </c>
      <c r="J1312" s="331" t="s">
        <v>599</v>
      </c>
      <c r="K1312" s="768">
        <v>1.35</v>
      </c>
      <c r="L1312" s="481" t="s">
        <v>411</v>
      </c>
      <c r="M1312" s="925" t="str">
        <f t="shared" si="77"/>
        <v/>
      </c>
      <c r="N1312" s="331" t="s">
        <v>599</v>
      </c>
      <c r="O1312" s="853"/>
      <c r="P1312" s="1338">
        <f t="shared" si="79"/>
        <v>0</v>
      </c>
    </row>
    <row r="1313" spans="1:16" s="328" customFormat="1" ht="29.25" customHeight="1">
      <c r="A1313" s="308"/>
      <c r="B1313" s="1660"/>
      <c r="C1313" s="331" t="s">
        <v>603</v>
      </c>
      <c r="D1313" s="727"/>
      <c r="E1313" s="727"/>
      <c r="F1313" s="727"/>
      <c r="G1313" s="727"/>
      <c r="H1313" s="481" t="s">
        <v>412</v>
      </c>
      <c r="I1313" s="925" t="str">
        <f t="shared" si="78"/>
        <v/>
      </c>
      <c r="J1313" s="331" t="s">
        <v>599</v>
      </c>
      <c r="K1313" s="768">
        <v>1.1000000000000001</v>
      </c>
      <c r="L1313" s="481" t="s">
        <v>413</v>
      </c>
      <c r="M1313" s="925" t="str">
        <f t="shared" si="77"/>
        <v/>
      </c>
      <c r="N1313" s="331" t="s">
        <v>599</v>
      </c>
      <c r="O1313" s="853"/>
      <c r="P1313" s="1338">
        <f t="shared" si="79"/>
        <v>0</v>
      </c>
    </row>
    <row r="1314" spans="1:16" s="328" customFormat="1" ht="29.25" customHeight="1">
      <c r="A1314" s="308"/>
      <c r="B1314" s="1660"/>
      <c r="C1314" s="331" t="s">
        <v>604</v>
      </c>
      <c r="D1314" s="727"/>
      <c r="E1314" s="727"/>
      <c r="F1314" s="727"/>
      <c r="G1314" s="727"/>
      <c r="H1314" s="481" t="s">
        <v>414</v>
      </c>
      <c r="I1314" s="925" t="str">
        <f t="shared" si="78"/>
        <v/>
      </c>
      <c r="J1314" s="331" t="s">
        <v>599</v>
      </c>
      <c r="K1314" s="768">
        <v>0.8</v>
      </c>
      <c r="L1314" s="481" t="s">
        <v>415</v>
      </c>
      <c r="M1314" s="925" t="str">
        <f t="shared" si="77"/>
        <v/>
      </c>
      <c r="N1314" s="331" t="s">
        <v>599</v>
      </c>
      <c r="O1314" s="853"/>
      <c r="P1314" s="1338">
        <f t="shared" si="79"/>
        <v>0</v>
      </c>
    </row>
    <row r="1315" spans="1:16" s="328" customFormat="1" ht="29.25" customHeight="1">
      <c r="A1315" s="308"/>
      <c r="B1315" s="1660"/>
      <c r="C1315" s="331" t="s">
        <v>605</v>
      </c>
      <c r="D1315" s="727"/>
      <c r="E1315" s="727"/>
      <c r="F1315" s="727"/>
      <c r="G1315" s="727"/>
      <c r="H1315" s="481" t="s">
        <v>416</v>
      </c>
      <c r="I1315" s="925" t="str">
        <f t="shared" si="78"/>
        <v/>
      </c>
      <c r="J1315" s="331" t="s">
        <v>599</v>
      </c>
      <c r="K1315" s="768">
        <v>0.35</v>
      </c>
      <c r="L1315" s="481" t="s">
        <v>417</v>
      </c>
      <c r="M1315" s="925" t="str">
        <f t="shared" si="77"/>
        <v/>
      </c>
      <c r="N1315" s="331" t="s">
        <v>599</v>
      </c>
      <c r="O1315" s="853"/>
      <c r="P1315" s="1338">
        <f t="shared" si="79"/>
        <v>0</v>
      </c>
    </row>
    <row r="1316" spans="1:16" s="328" customFormat="1" ht="29.25" customHeight="1" thickBot="1">
      <c r="A1316" s="308"/>
      <c r="B1316" s="1661"/>
      <c r="C1316" s="332" t="s">
        <v>606</v>
      </c>
      <c r="D1316" s="728"/>
      <c r="E1316" s="728"/>
      <c r="F1316" s="728"/>
      <c r="G1316" s="728"/>
      <c r="H1316" s="482" t="s">
        <v>418</v>
      </c>
      <c r="I1316" s="924" t="str">
        <f t="shared" si="78"/>
        <v/>
      </c>
      <c r="J1316" s="332" t="s">
        <v>599</v>
      </c>
      <c r="K1316" s="769">
        <v>0.2</v>
      </c>
      <c r="L1316" s="482" t="s">
        <v>419</v>
      </c>
      <c r="M1316" s="924" t="str">
        <f t="shared" si="77"/>
        <v/>
      </c>
      <c r="N1316" s="332" t="s">
        <v>599</v>
      </c>
      <c r="O1316" s="853"/>
      <c r="P1316" s="1338">
        <f t="shared" si="79"/>
        <v>0</v>
      </c>
    </row>
    <row r="1317" spans="1:16" s="328" customFormat="1" ht="29.25" customHeight="1">
      <c r="A1317" s="308"/>
      <c r="B1317" s="1659" t="s">
        <v>1754</v>
      </c>
      <c r="C1317" s="367" t="s">
        <v>598</v>
      </c>
      <c r="D1317" s="726"/>
      <c r="E1317" s="726"/>
      <c r="F1317" s="726"/>
      <c r="G1317" s="726"/>
      <c r="H1317" s="480" t="s">
        <v>420</v>
      </c>
      <c r="I1317" s="926" t="str">
        <f t="shared" si="78"/>
        <v/>
      </c>
      <c r="J1317" s="333" t="s">
        <v>599</v>
      </c>
      <c r="K1317" s="767">
        <v>1.75</v>
      </c>
      <c r="L1317" s="480" t="s">
        <v>421</v>
      </c>
      <c r="M1317" s="926" t="str">
        <f t="shared" si="77"/>
        <v/>
      </c>
      <c r="N1317" s="333" t="s">
        <v>599</v>
      </c>
      <c r="O1317" s="853"/>
      <c r="P1317" s="1338">
        <f t="shared" si="79"/>
        <v>0</v>
      </c>
    </row>
    <row r="1318" spans="1:16" s="328" customFormat="1" ht="29.25" customHeight="1">
      <c r="A1318" s="308"/>
      <c r="B1318" s="1660"/>
      <c r="C1318" s="368" t="s">
        <v>600</v>
      </c>
      <c r="D1318" s="727"/>
      <c r="E1318" s="727"/>
      <c r="F1318" s="727"/>
      <c r="G1318" s="727"/>
      <c r="H1318" s="481" t="s">
        <v>422</v>
      </c>
      <c r="I1318" s="925" t="str">
        <f t="shared" si="78"/>
        <v/>
      </c>
      <c r="J1318" s="331" t="s">
        <v>599</v>
      </c>
      <c r="K1318" s="768">
        <v>1.45</v>
      </c>
      <c r="L1318" s="481" t="s">
        <v>423</v>
      </c>
      <c r="M1318" s="925" t="str">
        <f t="shared" si="77"/>
        <v/>
      </c>
      <c r="N1318" s="331" t="s">
        <v>599</v>
      </c>
      <c r="O1318" s="853"/>
      <c r="P1318" s="1338">
        <f t="shared" si="79"/>
        <v>0</v>
      </c>
    </row>
    <row r="1319" spans="1:16" s="328" customFormat="1" ht="29.25" customHeight="1">
      <c r="A1319" s="308"/>
      <c r="B1319" s="1660"/>
      <c r="C1319" s="368" t="s">
        <v>620</v>
      </c>
      <c r="D1319" s="727"/>
      <c r="E1319" s="727"/>
      <c r="F1319" s="727"/>
      <c r="G1319" s="727"/>
      <c r="H1319" s="481" t="s">
        <v>424</v>
      </c>
      <c r="I1319" s="925" t="str">
        <f t="shared" si="78"/>
        <v/>
      </c>
      <c r="J1319" s="331" t="s">
        <v>599</v>
      </c>
      <c r="K1319" s="768">
        <v>1.25</v>
      </c>
      <c r="L1319" s="481" t="s">
        <v>425</v>
      </c>
      <c r="M1319" s="925" t="str">
        <f t="shared" si="77"/>
        <v/>
      </c>
      <c r="N1319" s="331" t="s">
        <v>599</v>
      </c>
      <c r="O1319" s="853"/>
      <c r="P1319" s="1338">
        <f t="shared" si="79"/>
        <v>0</v>
      </c>
    </row>
    <row r="1320" spans="1:16" s="328" customFormat="1" ht="29.25" customHeight="1">
      <c r="A1320" s="308"/>
      <c r="B1320" s="1660"/>
      <c r="C1320" s="368" t="s">
        <v>621</v>
      </c>
      <c r="D1320" s="727"/>
      <c r="E1320" s="727"/>
      <c r="F1320" s="727"/>
      <c r="G1320" s="727"/>
      <c r="H1320" s="481" t="s">
        <v>426</v>
      </c>
      <c r="I1320" s="925" t="str">
        <f t="shared" si="78"/>
        <v/>
      </c>
      <c r="J1320" s="331" t="s">
        <v>599</v>
      </c>
      <c r="K1320" s="768">
        <v>0.75</v>
      </c>
      <c r="L1320" s="481" t="s">
        <v>427</v>
      </c>
      <c r="M1320" s="925" t="str">
        <f t="shared" si="77"/>
        <v/>
      </c>
      <c r="N1320" s="331" t="s">
        <v>599</v>
      </c>
      <c r="O1320" s="853"/>
      <c r="P1320" s="1338">
        <f t="shared" si="79"/>
        <v>0</v>
      </c>
    </row>
    <row r="1321" spans="1:16" s="328" customFormat="1" ht="29.25" customHeight="1">
      <c r="A1321" s="308"/>
      <c r="B1321" s="1660"/>
      <c r="C1321" s="368" t="s">
        <v>605</v>
      </c>
      <c r="D1321" s="727"/>
      <c r="E1321" s="727"/>
      <c r="F1321" s="727"/>
      <c r="G1321" s="727"/>
      <c r="H1321" s="481" t="s">
        <v>428</v>
      </c>
      <c r="I1321" s="925" t="str">
        <f t="shared" si="78"/>
        <v/>
      </c>
      <c r="J1321" s="331" t="s">
        <v>599</v>
      </c>
      <c r="K1321" s="768">
        <v>0.2</v>
      </c>
      <c r="L1321" s="481" t="s">
        <v>429</v>
      </c>
      <c r="M1321" s="925" t="str">
        <f t="shared" si="77"/>
        <v/>
      </c>
      <c r="N1321" s="331" t="s">
        <v>599</v>
      </c>
      <c r="O1321" s="853"/>
      <c r="P1321" s="1338">
        <f t="shared" si="79"/>
        <v>0</v>
      </c>
    </row>
    <row r="1322" spans="1:16" s="328" customFormat="1" ht="29.25" customHeight="1" thickBot="1">
      <c r="A1322" s="308"/>
      <c r="B1322" s="1660"/>
      <c r="C1322" s="539" t="s">
        <v>606</v>
      </c>
      <c r="D1322" s="729"/>
      <c r="E1322" s="729"/>
      <c r="F1322" s="729"/>
      <c r="G1322" s="729"/>
      <c r="H1322" s="540" t="s">
        <v>430</v>
      </c>
      <c r="I1322" s="541" t="str">
        <f t="shared" si="78"/>
        <v/>
      </c>
      <c r="J1322" s="542" t="s">
        <v>599</v>
      </c>
      <c r="K1322" s="770">
        <v>0.15</v>
      </c>
      <c r="L1322" s="540" t="s">
        <v>431</v>
      </c>
      <c r="M1322" s="541" t="str">
        <f t="shared" si="77"/>
        <v/>
      </c>
      <c r="N1322" s="542" t="s">
        <v>599</v>
      </c>
      <c r="O1322" s="853"/>
      <c r="P1322" s="1338">
        <f t="shared" si="79"/>
        <v>0</v>
      </c>
    </row>
    <row r="1323" spans="1:16" s="328" customFormat="1" ht="29.25" customHeight="1">
      <c r="A1323" s="308"/>
      <c r="B1323" s="1662" t="s">
        <v>1759</v>
      </c>
      <c r="C1323" s="760" t="s">
        <v>1800</v>
      </c>
      <c r="D1323" s="726"/>
      <c r="E1323" s="726"/>
      <c r="F1323" s="726"/>
      <c r="G1323" s="726"/>
      <c r="H1323" s="480" t="s">
        <v>432</v>
      </c>
      <c r="I1323" s="926" t="str">
        <f t="shared" si="78"/>
        <v/>
      </c>
      <c r="J1323" s="333" t="s">
        <v>599</v>
      </c>
      <c r="K1323" s="767">
        <v>1</v>
      </c>
      <c r="L1323" s="480" t="s">
        <v>433</v>
      </c>
      <c r="M1323" s="926" t="str">
        <f t="shared" si="77"/>
        <v/>
      </c>
      <c r="N1323" s="333" t="s">
        <v>599</v>
      </c>
      <c r="O1323" s="853"/>
      <c r="P1323" s="1338">
        <f t="shared" si="79"/>
        <v>0</v>
      </c>
    </row>
    <row r="1324" spans="1:16" s="328" customFormat="1" ht="29.25" customHeight="1" thickBot="1">
      <c r="A1324" s="308"/>
      <c r="B1324" s="1663"/>
      <c r="C1324" s="870" t="s">
        <v>579</v>
      </c>
      <c r="D1324" s="730"/>
      <c r="E1324" s="730"/>
      <c r="F1324" s="730"/>
      <c r="G1324" s="730"/>
      <c r="H1324" s="543" t="s">
        <v>434</v>
      </c>
      <c r="I1324" s="538" t="str">
        <f t="shared" si="78"/>
        <v/>
      </c>
      <c r="J1324" s="544" t="s">
        <v>599</v>
      </c>
      <c r="K1324" s="771">
        <v>1</v>
      </c>
      <c r="L1324" s="543" t="s">
        <v>435</v>
      </c>
      <c r="M1324" s="538" t="str">
        <f t="shared" si="77"/>
        <v/>
      </c>
      <c r="N1324" s="544" t="s">
        <v>599</v>
      </c>
      <c r="O1324" s="853"/>
      <c r="P1324" s="1338">
        <f t="shared" si="79"/>
        <v>0</v>
      </c>
    </row>
    <row r="1325" spans="1:16" s="328" customFormat="1" ht="29.25" customHeight="1">
      <c r="A1325" s="308"/>
      <c r="B1325" s="1664" t="s">
        <v>1758</v>
      </c>
      <c r="C1325" s="760" t="s">
        <v>1800</v>
      </c>
      <c r="D1325" s="726"/>
      <c r="E1325" s="726"/>
      <c r="F1325" s="726"/>
      <c r="G1325" s="726"/>
      <c r="H1325" s="480" t="s">
        <v>436</v>
      </c>
      <c r="I1325" s="926" t="str">
        <f t="shared" si="78"/>
        <v/>
      </c>
      <c r="J1325" s="333" t="s">
        <v>599</v>
      </c>
      <c r="K1325" s="767">
        <v>0.2</v>
      </c>
      <c r="L1325" s="480" t="s">
        <v>437</v>
      </c>
      <c r="M1325" s="926" t="str">
        <f t="shared" si="77"/>
        <v/>
      </c>
      <c r="N1325" s="333" t="s">
        <v>599</v>
      </c>
      <c r="O1325" s="853"/>
      <c r="P1325" s="1338">
        <f t="shared" si="79"/>
        <v>0</v>
      </c>
    </row>
    <row r="1326" spans="1:16" s="328" customFormat="1" ht="29.25" customHeight="1" thickBot="1">
      <c r="A1326" s="308"/>
      <c r="B1326" s="1665"/>
      <c r="C1326" s="870" t="s">
        <v>579</v>
      </c>
      <c r="D1326" s="730"/>
      <c r="E1326" s="730"/>
      <c r="F1326" s="730"/>
      <c r="G1326" s="730"/>
      <c r="H1326" s="543" t="s">
        <v>438</v>
      </c>
      <c r="I1326" s="538" t="str">
        <f t="shared" si="78"/>
        <v/>
      </c>
      <c r="J1326" s="544" t="s">
        <v>599</v>
      </c>
      <c r="K1326" s="771">
        <v>0.2</v>
      </c>
      <c r="L1326" s="543" t="s">
        <v>439</v>
      </c>
      <c r="M1326" s="538" t="str">
        <f t="shared" si="77"/>
        <v/>
      </c>
      <c r="N1326" s="544" t="s">
        <v>599</v>
      </c>
      <c r="O1326" s="853"/>
      <c r="P1326" s="1338">
        <f t="shared" si="79"/>
        <v>0</v>
      </c>
    </row>
    <row r="1327" spans="1:16" s="328" customFormat="1" ht="29.25" customHeight="1">
      <c r="A1327" s="308"/>
      <c r="B1327" s="1649" t="s">
        <v>1756</v>
      </c>
      <c r="C1327" s="760" t="s">
        <v>1800</v>
      </c>
      <c r="D1327" s="726"/>
      <c r="E1327" s="726"/>
      <c r="F1327" s="726"/>
      <c r="G1327" s="726"/>
      <c r="H1327" s="480" t="s">
        <v>440</v>
      </c>
      <c r="I1327" s="926" t="str">
        <f t="shared" si="78"/>
        <v/>
      </c>
      <c r="J1327" s="333" t="s">
        <v>599</v>
      </c>
      <c r="K1327" s="767">
        <v>1</v>
      </c>
      <c r="L1327" s="480" t="s">
        <v>441</v>
      </c>
      <c r="M1327" s="926" t="str">
        <f t="shared" si="77"/>
        <v/>
      </c>
      <c r="N1327" s="333" t="s">
        <v>599</v>
      </c>
      <c r="O1327" s="853"/>
      <c r="P1327" s="1338">
        <f t="shared" si="79"/>
        <v>0</v>
      </c>
    </row>
    <row r="1328" spans="1:16" s="328" customFormat="1" ht="29.25" customHeight="1" thickBot="1">
      <c r="A1328" s="308"/>
      <c r="B1328" s="1650"/>
      <c r="C1328" s="870" t="s">
        <v>579</v>
      </c>
      <c r="D1328" s="730"/>
      <c r="E1328" s="730"/>
      <c r="F1328" s="730"/>
      <c r="G1328" s="730"/>
      <c r="H1328" s="543" t="s">
        <v>442</v>
      </c>
      <c r="I1328" s="538" t="str">
        <f t="shared" si="78"/>
        <v/>
      </c>
      <c r="J1328" s="544" t="s">
        <v>599</v>
      </c>
      <c r="K1328" s="771">
        <v>1</v>
      </c>
      <c r="L1328" s="543" t="s">
        <v>443</v>
      </c>
      <c r="M1328" s="538" t="str">
        <f t="shared" si="77"/>
        <v/>
      </c>
      <c r="N1328" s="544" t="s">
        <v>599</v>
      </c>
      <c r="O1328" s="853"/>
      <c r="P1328" s="1338">
        <f t="shared" si="79"/>
        <v>0</v>
      </c>
    </row>
    <row r="1329" spans="1:16" s="328" customFormat="1" ht="29.25" customHeight="1">
      <c r="A1329" s="308"/>
      <c r="B1329" s="1649" t="s">
        <v>1757</v>
      </c>
      <c r="C1329" s="760" t="s">
        <v>1800</v>
      </c>
      <c r="D1329" s="731"/>
      <c r="E1329" s="731"/>
      <c r="F1329" s="731"/>
      <c r="G1329" s="731"/>
      <c r="H1329" s="510" t="s">
        <v>444</v>
      </c>
      <c r="I1329" s="926" t="str">
        <f t="shared" si="78"/>
        <v/>
      </c>
      <c r="J1329" s="330" t="s">
        <v>599</v>
      </c>
      <c r="K1329" s="772">
        <v>0.2</v>
      </c>
      <c r="L1329" s="510" t="s">
        <v>445</v>
      </c>
      <c r="M1329" s="926" t="str">
        <f t="shared" si="77"/>
        <v/>
      </c>
      <c r="N1329" s="333" t="s">
        <v>599</v>
      </c>
      <c r="O1329" s="853"/>
      <c r="P1329" s="1338">
        <f t="shared" si="79"/>
        <v>0</v>
      </c>
    </row>
    <row r="1330" spans="1:16" s="328" customFormat="1" ht="29.25" customHeight="1" thickBot="1">
      <c r="A1330" s="308"/>
      <c r="B1330" s="1650"/>
      <c r="C1330" s="870" t="s">
        <v>579</v>
      </c>
      <c r="D1330" s="728"/>
      <c r="E1330" s="728"/>
      <c r="F1330" s="728"/>
      <c r="G1330" s="728"/>
      <c r="H1330" s="482" t="s">
        <v>446</v>
      </c>
      <c r="I1330" s="538" t="str">
        <f t="shared" si="78"/>
        <v/>
      </c>
      <c r="J1330" s="332" t="s">
        <v>599</v>
      </c>
      <c r="K1330" s="769">
        <v>0.2</v>
      </c>
      <c r="L1330" s="482" t="s">
        <v>447</v>
      </c>
      <c r="M1330" s="538" t="str">
        <f t="shared" si="77"/>
        <v/>
      </c>
      <c r="N1330" s="544" t="s">
        <v>599</v>
      </c>
      <c r="O1330" s="853"/>
      <c r="P1330" s="1338">
        <f t="shared" si="79"/>
        <v>0</v>
      </c>
    </row>
    <row r="1331" spans="1:16" s="328" customFormat="1" ht="29.25" customHeight="1" thickBot="1">
      <c r="A1331" s="308"/>
      <c r="B1331" s="1651" t="s">
        <v>1760</v>
      </c>
      <c r="C1331" s="1652"/>
      <c r="D1331" s="732"/>
      <c r="E1331" s="732"/>
      <c r="F1331" s="732"/>
      <c r="G1331" s="732"/>
      <c r="H1331" s="567" t="s">
        <v>448</v>
      </c>
      <c r="I1331" s="568" t="str">
        <f t="shared" si="78"/>
        <v/>
      </c>
      <c r="J1331" s="569" t="s">
        <v>599</v>
      </c>
      <c r="K1331" s="773">
        <v>0.2</v>
      </c>
      <c r="L1331" s="567" t="s">
        <v>449</v>
      </c>
      <c r="M1331" s="568" t="str">
        <f t="shared" si="77"/>
        <v/>
      </c>
      <c r="N1331" s="569" t="s">
        <v>599</v>
      </c>
      <c r="O1331" s="853"/>
      <c r="P1331" s="1338">
        <f t="shared" si="79"/>
        <v>0</v>
      </c>
    </row>
    <row r="1332" spans="1:16" s="328" customFormat="1" ht="29.25" customHeight="1" thickBot="1">
      <c r="A1332" s="308"/>
      <c r="B1332" s="1461" t="s">
        <v>1665</v>
      </c>
      <c r="C1332" s="1653"/>
      <c r="D1332" s="733"/>
      <c r="E1332" s="733"/>
      <c r="F1332" s="733"/>
      <c r="G1332" s="733"/>
      <c r="H1332" s="483" t="s">
        <v>450</v>
      </c>
      <c r="I1332" s="928" t="str">
        <f t="shared" si="78"/>
        <v/>
      </c>
      <c r="J1332" s="922" t="s">
        <v>599</v>
      </c>
      <c r="K1332" s="774">
        <v>1</v>
      </c>
      <c r="L1332" s="483" t="s">
        <v>1572</v>
      </c>
      <c r="M1332" s="928" t="str">
        <f t="shared" si="77"/>
        <v/>
      </c>
      <c r="N1332" s="922" t="s">
        <v>599</v>
      </c>
      <c r="O1332" s="853"/>
      <c r="P1332" s="1338">
        <f t="shared" si="79"/>
        <v>0</v>
      </c>
    </row>
    <row r="1333" spans="1:16" s="337" customFormat="1" ht="29.25" customHeight="1" thickBot="1">
      <c r="A1333" s="334"/>
      <c r="B1333" s="1654" t="s">
        <v>233</v>
      </c>
      <c r="C1333" s="1655"/>
      <c r="D1333" s="227" t="str">
        <f>IF($D1306="","",SUM(D1309:D1332))</f>
        <v/>
      </c>
      <c r="E1333" s="227" t="str">
        <f t="shared" ref="E1333:G1333" si="80">IF($D1306="","",SUM(E1309:E1332))</f>
        <v/>
      </c>
      <c r="F1333" s="227" t="str">
        <f t="shared" si="80"/>
        <v/>
      </c>
      <c r="G1333" s="227" t="str">
        <f t="shared" si="80"/>
        <v/>
      </c>
      <c r="H1333" s="483" t="s">
        <v>1567</v>
      </c>
      <c r="I1333" s="927" t="str">
        <f>IF($D1306="","",SUM(I1309:I1332))</f>
        <v/>
      </c>
      <c r="J1333" s="923" t="s">
        <v>599</v>
      </c>
      <c r="K1333" s="335"/>
      <c r="L1333" s="483" t="s">
        <v>1568</v>
      </c>
      <c r="M1333" s="927" t="str">
        <f>IF($D1306="","",SUM(M1309:M1332))</f>
        <v/>
      </c>
      <c r="N1333" s="923" t="s">
        <v>599</v>
      </c>
      <c r="O1333" s="854"/>
      <c r="P1333" s="1339"/>
    </row>
    <row r="1334" spans="1:16" s="341" customFormat="1" ht="4.5" customHeight="1" thickBot="1">
      <c r="A1334" s="338"/>
      <c r="B1334" s="339"/>
      <c r="C1334" s="339"/>
      <c r="D1334" s="339"/>
      <c r="E1334" s="339"/>
      <c r="F1334" s="339"/>
      <c r="G1334" s="339"/>
      <c r="H1334" s="511"/>
      <c r="I1334" s="339"/>
      <c r="J1334" s="339"/>
      <c r="K1334" s="339"/>
      <c r="L1334" s="527"/>
      <c r="M1334" s="339"/>
      <c r="N1334" s="339"/>
      <c r="O1334" s="855"/>
      <c r="P1334" s="422"/>
    </row>
    <row r="1335" spans="1:16" s="152" customFormat="1" ht="20.25" customHeight="1" thickTop="1" thickBot="1">
      <c r="A1335" s="370" t="s">
        <v>1751</v>
      </c>
      <c r="B1335" s="342"/>
      <c r="C1335" s="342"/>
      <c r="D1335" s="342"/>
      <c r="E1335" s="342"/>
      <c r="F1335" s="342"/>
      <c r="G1335" s="342"/>
      <c r="H1335" s="1621" t="str">
        <f>IF(AND(SUM(D1309:G1332)&gt;0,D1306=""),"W części GR.2 wpisz nazwę miejscowości.","")</f>
        <v/>
      </c>
      <c r="I1335" s="1621"/>
      <c r="J1335" s="1621"/>
      <c r="K1335" s="1621"/>
      <c r="L1335" s="1621"/>
      <c r="M1335" s="1621"/>
      <c r="N1335" s="1621"/>
      <c r="O1335" s="856"/>
      <c r="P1335" s="1340"/>
    </row>
    <row r="1336" spans="1:16" s="348" customFormat="1" ht="30" customHeight="1">
      <c r="A1336" s="346"/>
      <c r="B1336" s="408" t="s">
        <v>1768</v>
      </c>
      <c r="C1336" s="347"/>
      <c r="D1336" s="347"/>
      <c r="E1336" s="347"/>
      <c r="F1336" s="347"/>
      <c r="G1336" s="347"/>
      <c r="H1336" s="512"/>
      <c r="I1336" s="398" t="s">
        <v>1801</v>
      </c>
      <c r="J1336" s="485" t="s">
        <v>1709</v>
      </c>
      <c r="K1336" s="1642" t="str">
        <f>IF(D1306="","",IF(N1306=1,M1333,IF(N1306=2,I1333,"")))</f>
        <v/>
      </c>
      <c r="L1336" s="1642"/>
      <c r="M1336" s="1642"/>
      <c r="N1336" s="423" t="s">
        <v>599</v>
      </c>
      <c r="O1336" s="857"/>
      <c r="P1336" s="1341"/>
    </row>
    <row r="1337" spans="1:16" s="348" customFormat="1" ht="30" customHeight="1">
      <c r="A1337" s="346"/>
      <c r="B1337" s="409" t="s">
        <v>1798</v>
      </c>
      <c r="C1337" s="349"/>
      <c r="D1337" s="349"/>
      <c r="E1337" s="1643" t="s">
        <v>2155</v>
      </c>
      <c r="F1337" s="1644"/>
      <c r="G1337" s="1644"/>
      <c r="H1337" s="1644"/>
      <c r="I1337" s="1645"/>
      <c r="J1337" s="486" t="s">
        <v>1569</v>
      </c>
      <c r="K1337" s="1646" t="str">
        <f>IF(D1306="","",IF(N1306=1,SUM(M1315:M1316,M1321:M1322,M1323,M1325,M1327,M1329),SUM(I1315:I1316,I1321:I1322,I1323,I1325,I1327,I1329)))</f>
        <v/>
      </c>
      <c r="L1337" s="1646"/>
      <c r="M1337" s="1646"/>
      <c r="N1337" s="424" t="s">
        <v>599</v>
      </c>
      <c r="O1337" s="857"/>
      <c r="P1337" s="1341"/>
    </row>
    <row r="1338" spans="1:16" s="348" customFormat="1" ht="30" customHeight="1" thickBot="1">
      <c r="A1338" s="346"/>
      <c r="B1338" s="410" t="s">
        <v>1772</v>
      </c>
      <c r="C1338" s="351"/>
      <c r="D1338" s="351"/>
      <c r="E1338" s="351"/>
      <c r="F1338" s="351"/>
      <c r="G1338" s="351"/>
      <c r="H1338" s="513"/>
      <c r="I1338" s="400" t="s">
        <v>1802</v>
      </c>
      <c r="J1338" s="533" t="s">
        <v>1570</v>
      </c>
      <c r="K1338" s="1647" t="str">
        <f>IF(D1306="","",IF(N1306=1,SUM(M1331),SUM(I1331)))</f>
        <v/>
      </c>
      <c r="L1338" s="1647"/>
      <c r="M1338" s="1647"/>
      <c r="N1338" s="425" t="s">
        <v>599</v>
      </c>
      <c r="O1338" s="857"/>
      <c r="P1338" s="1341"/>
    </row>
    <row r="1339" spans="1:16" s="348" customFormat="1" ht="30" customHeight="1" thickBot="1">
      <c r="A1339" s="346"/>
      <c r="B1339" s="411" t="s">
        <v>1773</v>
      </c>
      <c r="C1339" s="380"/>
      <c r="D1339" s="380"/>
      <c r="E1339" s="380"/>
      <c r="F1339" s="380"/>
      <c r="G1339" s="380"/>
      <c r="H1339" s="514"/>
      <c r="I1339" s="401" t="s">
        <v>1804</v>
      </c>
      <c r="J1339" s="534" t="s">
        <v>1571</v>
      </c>
      <c r="K1339" s="1648" t="str">
        <f>IF(D1306="","",SUM(K1336,-K1337,-K1338))</f>
        <v/>
      </c>
      <c r="L1339" s="1648"/>
      <c r="M1339" s="1648"/>
      <c r="N1339" s="426" t="s">
        <v>599</v>
      </c>
      <c r="O1339" s="857"/>
      <c r="P1339" s="1341"/>
    </row>
    <row r="1340" spans="1:16" s="348" customFormat="1" ht="30" customHeight="1" thickBot="1">
      <c r="A1340" s="346"/>
      <c r="B1340" s="417" t="s">
        <v>1262</v>
      </c>
      <c r="C1340" s="418"/>
      <c r="D1340" s="418"/>
      <c r="E1340" s="418"/>
      <c r="F1340" s="418"/>
      <c r="G1340" s="418"/>
      <c r="H1340" s="515"/>
      <c r="I1340" s="402"/>
      <c r="J1340" s="487" t="s">
        <v>1710</v>
      </c>
      <c r="K1340" s="1633">
        <f>Info!$J$2*2.5*GR!$N$16</f>
        <v>0</v>
      </c>
      <c r="L1340" s="1634"/>
      <c r="M1340" s="1634"/>
      <c r="N1340" s="427" t="s">
        <v>1144</v>
      </c>
      <c r="O1340" s="857"/>
      <c r="P1340" s="1341"/>
    </row>
    <row r="1341" spans="1:16" s="348" customFormat="1" ht="30" customHeight="1" thickBot="1">
      <c r="A1341" s="346"/>
      <c r="B1341" s="417" t="s">
        <v>1873</v>
      </c>
      <c r="C1341" s="418"/>
      <c r="D1341" s="418"/>
      <c r="E1341" s="418"/>
      <c r="F1341" s="418"/>
      <c r="G1341" s="418"/>
      <c r="H1341" s="515"/>
      <c r="I1341" s="402" t="s">
        <v>1805</v>
      </c>
      <c r="J1341" s="487" t="s">
        <v>1711</v>
      </c>
      <c r="K1341" s="1635" t="str">
        <f>IF(D1306="","",ROUND(K1339*K1340,2))</f>
        <v/>
      </c>
      <c r="L1341" s="1635"/>
      <c r="M1341" s="1635"/>
      <c r="N1341" s="427" t="s">
        <v>1144</v>
      </c>
      <c r="O1341" s="857"/>
      <c r="P1341" s="1341"/>
    </row>
    <row r="1342" spans="1:16" s="348" customFormat="1" ht="30" customHeight="1" thickBot="1">
      <c r="A1342" s="346"/>
      <c r="B1342" s="413" t="s">
        <v>2264</v>
      </c>
      <c r="C1342" s="414"/>
      <c r="D1342" s="414"/>
      <c r="E1342" s="414"/>
      <c r="F1342" s="414"/>
      <c r="G1342" s="414"/>
      <c r="H1342" s="516"/>
      <c r="I1342" s="416"/>
      <c r="J1342" s="488" t="s">
        <v>1712</v>
      </c>
      <c r="K1342" s="1636"/>
      <c r="L1342" s="1637"/>
      <c r="M1342" s="1637"/>
      <c r="N1342" s="428" t="s">
        <v>1144</v>
      </c>
      <c r="O1342" s="857"/>
      <c r="P1342" s="1338">
        <f>IF(K1342="",0,1)</f>
        <v>0</v>
      </c>
    </row>
    <row r="1343" spans="1:16" s="348" customFormat="1" ht="30" customHeight="1" thickBot="1">
      <c r="A1343" s="346"/>
      <c r="B1343" s="412" t="s">
        <v>1769</v>
      </c>
      <c r="C1343" s="393"/>
      <c r="D1343" s="393"/>
      <c r="E1343" s="393"/>
      <c r="F1343" s="393"/>
      <c r="G1343" s="393"/>
      <c r="H1343" s="517"/>
      <c r="I1343" s="402" t="s">
        <v>1874</v>
      </c>
      <c r="J1343" s="487" t="s">
        <v>1803</v>
      </c>
      <c r="K1343" s="1638" t="str">
        <f>IF(D1306="","",IF(SUM(K1341,-K1342)&lt;0,"BŁĄD !!!",ROUND(K1341-K1342,2)))</f>
        <v/>
      </c>
      <c r="L1343" s="1638"/>
      <c r="M1343" s="1638"/>
      <c r="N1343" s="429" t="s">
        <v>1144</v>
      </c>
      <c r="O1343" s="857"/>
      <c r="P1343" s="1341"/>
    </row>
    <row r="1344" spans="1:16" s="348" customFormat="1" ht="4.5" customHeight="1" thickBot="1">
      <c r="A1344" s="403"/>
      <c r="B1344" s="404"/>
      <c r="C1344" s="404"/>
      <c r="D1344" s="404"/>
      <c r="E1344" s="404"/>
      <c r="F1344" s="404"/>
      <c r="G1344" s="404"/>
      <c r="H1344" s="518"/>
      <c r="I1344" s="404"/>
      <c r="J1344" s="404"/>
      <c r="K1344" s="404"/>
      <c r="L1344" s="528"/>
      <c r="M1344" s="404"/>
      <c r="N1344" s="404"/>
      <c r="O1344" s="858"/>
      <c r="P1344" s="1341"/>
    </row>
    <row r="1345" spans="1:16" s="357" customFormat="1" ht="20.25" customHeight="1" thickTop="1" thickBot="1">
      <c r="A1345" s="371" t="s">
        <v>1747</v>
      </c>
      <c r="B1345" s="352"/>
      <c r="C1345" s="352"/>
      <c r="D1345" s="352"/>
      <c r="E1345" s="352"/>
      <c r="F1345" s="352"/>
      <c r="G1345" s="352"/>
      <c r="H1345" s="519"/>
      <c r="I1345" s="352"/>
      <c r="J1345" s="354"/>
      <c r="K1345" s="352"/>
      <c r="L1345" s="529"/>
      <c r="M1345" s="352"/>
      <c r="N1345" s="354"/>
      <c r="O1345" s="859"/>
      <c r="P1345" s="1340"/>
    </row>
    <row r="1346" spans="1:16" s="363" customFormat="1" ht="23.25" customHeight="1">
      <c r="A1346" s="358"/>
      <c r="B1346" s="756" t="s">
        <v>1806</v>
      </c>
      <c r="C1346" s="359"/>
      <c r="D1346" s="359"/>
      <c r="E1346" s="359"/>
      <c r="F1346" s="749"/>
      <c r="G1346" s="749"/>
      <c r="H1346" s="749"/>
      <c r="I1346" s="361"/>
      <c r="J1346" s="1639" t="s">
        <v>1807</v>
      </c>
      <c r="K1346" s="1640"/>
      <c r="L1346" s="1640"/>
      <c r="M1346" s="1640"/>
      <c r="N1346" s="1641"/>
      <c r="O1346" s="860"/>
      <c r="P1346" s="1342"/>
    </row>
    <row r="1347" spans="1:16" s="363" customFormat="1" ht="27.75" customHeight="1">
      <c r="A1347" s="358"/>
      <c r="B1347" s="1630"/>
      <c r="C1347" s="1631"/>
      <c r="D1347" s="1631"/>
      <c r="E1347" s="1631"/>
      <c r="F1347" s="1631"/>
      <c r="G1347" s="1631"/>
      <c r="H1347" s="1631"/>
      <c r="I1347" s="1632"/>
      <c r="J1347" s="1630"/>
      <c r="K1347" s="1631"/>
      <c r="L1347" s="1631"/>
      <c r="M1347" s="1631"/>
      <c r="N1347" s="1632"/>
      <c r="O1347" s="860"/>
      <c r="P1347" s="1338">
        <f>IF(B1347&amp;J1347="",0,1)</f>
        <v>0</v>
      </c>
    </row>
    <row r="1348" spans="1:16" s="363" customFormat="1" ht="27.75" customHeight="1">
      <c r="A1348" s="358"/>
      <c r="B1348" s="1624"/>
      <c r="C1348" s="1625"/>
      <c r="D1348" s="1625"/>
      <c r="E1348" s="1625"/>
      <c r="F1348" s="1625"/>
      <c r="G1348" s="1625"/>
      <c r="H1348" s="1625"/>
      <c r="I1348" s="1626"/>
      <c r="J1348" s="1624"/>
      <c r="K1348" s="1625"/>
      <c r="L1348" s="1625"/>
      <c r="M1348" s="1625"/>
      <c r="N1348" s="1626"/>
      <c r="O1348" s="860"/>
      <c r="P1348" s="1338">
        <f t="shared" ref="P1348:P1367" si="81">IF(B1348&amp;J1348="",0,1)</f>
        <v>0</v>
      </c>
    </row>
    <row r="1349" spans="1:16" s="363" customFormat="1" ht="27.75" customHeight="1">
      <c r="A1349" s="358"/>
      <c r="B1349" s="1624"/>
      <c r="C1349" s="1625"/>
      <c r="D1349" s="1625"/>
      <c r="E1349" s="1625"/>
      <c r="F1349" s="1625"/>
      <c r="G1349" s="1625"/>
      <c r="H1349" s="1625"/>
      <c r="I1349" s="1626"/>
      <c r="J1349" s="1624"/>
      <c r="K1349" s="1625"/>
      <c r="L1349" s="1625"/>
      <c r="M1349" s="1625"/>
      <c r="N1349" s="1626"/>
      <c r="O1349" s="860"/>
      <c r="P1349" s="1338">
        <f t="shared" si="81"/>
        <v>0</v>
      </c>
    </row>
    <row r="1350" spans="1:16" s="363" customFormat="1" ht="27.75" customHeight="1">
      <c r="A1350" s="358"/>
      <c r="B1350" s="1624"/>
      <c r="C1350" s="1625"/>
      <c r="D1350" s="1625"/>
      <c r="E1350" s="1625"/>
      <c r="F1350" s="1625"/>
      <c r="G1350" s="1625"/>
      <c r="H1350" s="1625"/>
      <c r="I1350" s="1626"/>
      <c r="J1350" s="1624"/>
      <c r="K1350" s="1625"/>
      <c r="L1350" s="1625"/>
      <c r="M1350" s="1625"/>
      <c r="N1350" s="1626"/>
      <c r="O1350" s="860"/>
      <c r="P1350" s="1338">
        <f t="shared" si="81"/>
        <v>0</v>
      </c>
    </row>
    <row r="1351" spans="1:16" s="363" customFormat="1" ht="27.75" customHeight="1">
      <c r="A1351" s="358"/>
      <c r="B1351" s="1624"/>
      <c r="C1351" s="1625"/>
      <c r="D1351" s="1625"/>
      <c r="E1351" s="1625"/>
      <c r="F1351" s="1625"/>
      <c r="G1351" s="1625"/>
      <c r="H1351" s="1625"/>
      <c r="I1351" s="1626"/>
      <c r="J1351" s="1624"/>
      <c r="K1351" s="1625"/>
      <c r="L1351" s="1625"/>
      <c r="M1351" s="1625"/>
      <c r="N1351" s="1626"/>
      <c r="O1351" s="860"/>
      <c r="P1351" s="1338">
        <f t="shared" si="81"/>
        <v>0</v>
      </c>
    </row>
    <row r="1352" spans="1:16" s="363" customFormat="1" ht="27.75" customHeight="1">
      <c r="A1352" s="358"/>
      <c r="B1352" s="1624"/>
      <c r="C1352" s="1625"/>
      <c r="D1352" s="1625"/>
      <c r="E1352" s="1625"/>
      <c r="F1352" s="1625"/>
      <c r="G1352" s="1625"/>
      <c r="H1352" s="1625"/>
      <c r="I1352" s="1626"/>
      <c r="J1352" s="1624"/>
      <c r="K1352" s="1625"/>
      <c r="L1352" s="1625"/>
      <c r="M1352" s="1625"/>
      <c r="N1352" s="1626"/>
      <c r="O1352" s="860"/>
      <c r="P1352" s="1338">
        <f t="shared" si="81"/>
        <v>0</v>
      </c>
    </row>
    <row r="1353" spans="1:16" s="363" customFormat="1" ht="27.75" customHeight="1">
      <c r="A1353" s="358"/>
      <c r="B1353" s="1624"/>
      <c r="C1353" s="1625"/>
      <c r="D1353" s="1625"/>
      <c r="E1353" s="1625"/>
      <c r="F1353" s="1625"/>
      <c r="G1353" s="1625"/>
      <c r="H1353" s="1625"/>
      <c r="I1353" s="1626"/>
      <c r="J1353" s="1624"/>
      <c r="K1353" s="1625"/>
      <c r="L1353" s="1625"/>
      <c r="M1353" s="1625"/>
      <c r="N1353" s="1626"/>
      <c r="O1353" s="860"/>
      <c r="P1353" s="1338">
        <f t="shared" si="81"/>
        <v>0</v>
      </c>
    </row>
    <row r="1354" spans="1:16" s="363" customFormat="1" ht="27.75" customHeight="1">
      <c r="A1354" s="358"/>
      <c r="B1354" s="1624"/>
      <c r="C1354" s="1625"/>
      <c r="D1354" s="1625"/>
      <c r="E1354" s="1625"/>
      <c r="F1354" s="1625"/>
      <c r="G1354" s="1625"/>
      <c r="H1354" s="1625"/>
      <c r="I1354" s="1626"/>
      <c r="J1354" s="1624"/>
      <c r="K1354" s="1625"/>
      <c r="L1354" s="1625"/>
      <c r="M1354" s="1625"/>
      <c r="N1354" s="1626"/>
      <c r="O1354" s="860"/>
      <c r="P1354" s="1338">
        <f t="shared" si="81"/>
        <v>0</v>
      </c>
    </row>
    <row r="1355" spans="1:16" s="363" customFormat="1" ht="27.75" customHeight="1">
      <c r="A1355" s="358"/>
      <c r="B1355" s="1624"/>
      <c r="C1355" s="1625"/>
      <c r="D1355" s="1625"/>
      <c r="E1355" s="1625"/>
      <c r="F1355" s="1625"/>
      <c r="G1355" s="1625"/>
      <c r="H1355" s="1625"/>
      <c r="I1355" s="1626"/>
      <c r="J1355" s="1624"/>
      <c r="K1355" s="1625"/>
      <c r="L1355" s="1625"/>
      <c r="M1355" s="1625"/>
      <c r="N1355" s="1626"/>
      <c r="O1355" s="860"/>
      <c r="P1355" s="1338">
        <f t="shared" si="81"/>
        <v>0</v>
      </c>
    </row>
    <row r="1356" spans="1:16" s="363" customFormat="1" ht="27.75" customHeight="1">
      <c r="A1356" s="358"/>
      <c r="B1356" s="1624"/>
      <c r="C1356" s="1625"/>
      <c r="D1356" s="1625"/>
      <c r="E1356" s="1625"/>
      <c r="F1356" s="1625"/>
      <c r="G1356" s="1625"/>
      <c r="H1356" s="1625"/>
      <c r="I1356" s="1626"/>
      <c r="J1356" s="1624"/>
      <c r="K1356" s="1625"/>
      <c r="L1356" s="1625"/>
      <c r="M1356" s="1625"/>
      <c r="N1356" s="1626"/>
      <c r="O1356" s="860"/>
      <c r="P1356" s="1338">
        <f t="shared" si="81"/>
        <v>0</v>
      </c>
    </row>
    <row r="1357" spans="1:16" s="363" customFormat="1" ht="27.75" customHeight="1">
      <c r="A1357" s="358"/>
      <c r="B1357" s="1624"/>
      <c r="C1357" s="1625"/>
      <c r="D1357" s="1625"/>
      <c r="E1357" s="1625"/>
      <c r="F1357" s="1625"/>
      <c r="G1357" s="1625"/>
      <c r="H1357" s="1625"/>
      <c r="I1357" s="1626"/>
      <c r="J1357" s="1624"/>
      <c r="K1357" s="1625"/>
      <c r="L1357" s="1625"/>
      <c r="M1357" s="1625"/>
      <c r="N1357" s="1626"/>
      <c r="O1357" s="860"/>
      <c r="P1357" s="1338">
        <f t="shared" si="81"/>
        <v>0</v>
      </c>
    </row>
    <row r="1358" spans="1:16" s="363" customFormat="1" ht="27.75" customHeight="1">
      <c r="A1358" s="358"/>
      <c r="B1358" s="1624"/>
      <c r="C1358" s="1625"/>
      <c r="D1358" s="1625"/>
      <c r="E1358" s="1625"/>
      <c r="F1358" s="1625"/>
      <c r="G1358" s="1625"/>
      <c r="H1358" s="1625"/>
      <c r="I1358" s="1626"/>
      <c r="J1358" s="1624"/>
      <c r="K1358" s="1625"/>
      <c r="L1358" s="1625"/>
      <c r="M1358" s="1625"/>
      <c r="N1358" s="1626"/>
      <c r="O1358" s="860"/>
      <c r="P1358" s="1338">
        <f t="shared" si="81"/>
        <v>0</v>
      </c>
    </row>
    <row r="1359" spans="1:16" s="363" customFormat="1" ht="27.75" customHeight="1">
      <c r="A1359" s="358"/>
      <c r="B1359" s="1624"/>
      <c r="C1359" s="1625"/>
      <c r="D1359" s="1625"/>
      <c r="E1359" s="1625"/>
      <c r="F1359" s="1625"/>
      <c r="G1359" s="1625"/>
      <c r="H1359" s="1625"/>
      <c r="I1359" s="1626"/>
      <c r="J1359" s="1624"/>
      <c r="K1359" s="1625"/>
      <c r="L1359" s="1625"/>
      <c r="M1359" s="1625"/>
      <c r="N1359" s="1626"/>
      <c r="O1359" s="860"/>
      <c r="P1359" s="1338">
        <f t="shared" si="81"/>
        <v>0</v>
      </c>
    </row>
    <row r="1360" spans="1:16" s="363" customFormat="1" ht="27.75" customHeight="1">
      <c r="A1360" s="358"/>
      <c r="B1360" s="1624"/>
      <c r="C1360" s="1625"/>
      <c r="D1360" s="1625"/>
      <c r="E1360" s="1625"/>
      <c r="F1360" s="1625"/>
      <c r="G1360" s="1625"/>
      <c r="H1360" s="1625"/>
      <c r="I1360" s="1626"/>
      <c r="J1360" s="1624"/>
      <c r="K1360" s="1625"/>
      <c r="L1360" s="1625"/>
      <c r="M1360" s="1625"/>
      <c r="N1360" s="1626"/>
      <c r="O1360" s="860"/>
      <c r="P1360" s="1338">
        <f t="shared" si="81"/>
        <v>0</v>
      </c>
    </row>
    <row r="1361" spans="1:16" s="363" customFormat="1" ht="27.75" customHeight="1">
      <c r="A1361" s="358"/>
      <c r="B1361" s="1624"/>
      <c r="C1361" s="1625"/>
      <c r="D1361" s="1625"/>
      <c r="E1361" s="1625"/>
      <c r="F1361" s="1625"/>
      <c r="G1361" s="1625"/>
      <c r="H1361" s="1625"/>
      <c r="I1361" s="1626"/>
      <c r="J1361" s="1624"/>
      <c r="K1361" s="1625"/>
      <c r="L1361" s="1625"/>
      <c r="M1361" s="1625"/>
      <c r="N1361" s="1626"/>
      <c r="O1361" s="860"/>
      <c r="P1361" s="1338">
        <f t="shared" si="81"/>
        <v>0</v>
      </c>
    </row>
    <row r="1362" spans="1:16" s="363" customFormat="1" ht="27.75" customHeight="1">
      <c r="A1362" s="358"/>
      <c r="B1362" s="1624"/>
      <c r="C1362" s="1625"/>
      <c r="D1362" s="1625"/>
      <c r="E1362" s="1625"/>
      <c r="F1362" s="1625"/>
      <c r="G1362" s="1625"/>
      <c r="H1362" s="1625"/>
      <c r="I1362" s="1626"/>
      <c r="J1362" s="1624"/>
      <c r="K1362" s="1625"/>
      <c r="L1362" s="1625"/>
      <c r="M1362" s="1625"/>
      <c r="N1362" s="1626"/>
      <c r="O1362" s="860"/>
      <c r="P1362" s="1338">
        <f t="shared" si="81"/>
        <v>0</v>
      </c>
    </row>
    <row r="1363" spans="1:16" s="363" customFormat="1" ht="27.75" customHeight="1">
      <c r="A1363" s="358"/>
      <c r="B1363" s="1624"/>
      <c r="C1363" s="1625"/>
      <c r="D1363" s="1625"/>
      <c r="E1363" s="1625"/>
      <c r="F1363" s="1625"/>
      <c r="G1363" s="1625"/>
      <c r="H1363" s="1625"/>
      <c r="I1363" s="1626"/>
      <c r="J1363" s="1624"/>
      <c r="K1363" s="1625"/>
      <c r="L1363" s="1625"/>
      <c r="M1363" s="1625"/>
      <c r="N1363" s="1626"/>
      <c r="O1363" s="860"/>
      <c r="P1363" s="1338">
        <f t="shared" si="81"/>
        <v>0</v>
      </c>
    </row>
    <row r="1364" spans="1:16" s="363" customFormat="1" ht="27.75" customHeight="1">
      <c r="A1364" s="358"/>
      <c r="B1364" s="1624"/>
      <c r="C1364" s="1625"/>
      <c r="D1364" s="1625"/>
      <c r="E1364" s="1625"/>
      <c r="F1364" s="1625"/>
      <c r="G1364" s="1625"/>
      <c r="H1364" s="1625"/>
      <c r="I1364" s="1626"/>
      <c r="J1364" s="1624"/>
      <c r="K1364" s="1625"/>
      <c r="L1364" s="1625"/>
      <c r="M1364" s="1625"/>
      <c r="N1364" s="1626"/>
      <c r="O1364" s="860"/>
      <c r="P1364" s="1338">
        <f t="shared" si="81"/>
        <v>0</v>
      </c>
    </row>
    <row r="1365" spans="1:16" s="363" customFormat="1" ht="27.75" customHeight="1">
      <c r="A1365" s="358"/>
      <c r="B1365" s="1624"/>
      <c r="C1365" s="1625"/>
      <c r="D1365" s="1625"/>
      <c r="E1365" s="1625"/>
      <c r="F1365" s="1625"/>
      <c r="G1365" s="1625"/>
      <c r="H1365" s="1625"/>
      <c r="I1365" s="1626"/>
      <c r="J1365" s="1624"/>
      <c r="K1365" s="1625"/>
      <c r="L1365" s="1625"/>
      <c r="M1365" s="1625"/>
      <c r="N1365" s="1626"/>
      <c r="O1365" s="860"/>
      <c r="P1365" s="1338">
        <f t="shared" si="81"/>
        <v>0</v>
      </c>
    </row>
    <row r="1366" spans="1:16" s="363" customFormat="1" ht="27.75" customHeight="1">
      <c r="A1366" s="358"/>
      <c r="B1366" s="1624"/>
      <c r="C1366" s="1625"/>
      <c r="D1366" s="1625"/>
      <c r="E1366" s="1625"/>
      <c r="F1366" s="1625"/>
      <c r="G1366" s="1625"/>
      <c r="H1366" s="1625"/>
      <c r="I1366" s="1626"/>
      <c r="J1366" s="1624"/>
      <c r="K1366" s="1625"/>
      <c r="L1366" s="1625"/>
      <c r="M1366" s="1625"/>
      <c r="N1366" s="1626"/>
      <c r="O1366" s="860"/>
      <c r="P1366" s="1338">
        <f t="shared" si="81"/>
        <v>0</v>
      </c>
    </row>
    <row r="1367" spans="1:16" s="363" customFormat="1" ht="27.75" customHeight="1" thickBot="1">
      <c r="A1367" s="358"/>
      <c r="B1367" s="1627"/>
      <c r="C1367" s="1628"/>
      <c r="D1367" s="1628"/>
      <c r="E1367" s="1628"/>
      <c r="F1367" s="1628"/>
      <c r="G1367" s="1628"/>
      <c r="H1367" s="1628"/>
      <c r="I1367" s="1629"/>
      <c r="J1367" s="1627"/>
      <c r="K1367" s="1628"/>
      <c r="L1367" s="1628"/>
      <c r="M1367" s="1628"/>
      <c r="N1367" s="1629"/>
      <c r="O1367" s="860"/>
      <c r="P1367" s="1338">
        <f t="shared" si="81"/>
        <v>0</v>
      </c>
    </row>
    <row r="1368" spans="1:16" s="363" customFormat="1" ht="26.25" customHeight="1" thickBot="1">
      <c r="A1368" s="358"/>
      <c r="B1368" s="535" t="s">
        <v>1808</v>
      </c>
      <c r="C1368" s="364"/>
      <c r="D1368" s="1622" t="s">
        <v>1111</v>
      </c>
      <c r="E1368" s="1622"/>
      <c r="F1368" s="1622"/>
      <c r="G1368" s="1622"/>
      <c r="H1368" s="1622"/>
      <c r="I1368" s="1622"/>
      <c r="J1368" s="1622"/>
      <c r="K1368" s="1622"/>
      <c r="L1368" s="1622"/>
      <c r="M1368" s="1622"/>
      <c r="N1368" s="1623"/>
      <c r="O1368" s="860"/>
      <c r="P1368" s="1342"/>
    </row>
    <row r="1369" spans="1:16" s="348" customFormat="1" ht="6" customHeight="1" thickBot="1">
      <c r="A1369" s="403"/>
      <c r="B1369" s="404"/>
      <c r="C1369" s="404"/>
      <c r="D1369" s="404"/>
      <c r="E1369" s="404"/>
      <c r="F1369" s="404"/>
      <c r="G1369" s="404"/>
      <c r="H1369" s="518"/>
      <c r="I1369" s="404"/>
      <c r="J1369" s="404"/>
      <c r="K1369" s="404"/>
      <c r="L1369" s="528"/>
      <c r="M1369" s="404"/>
      <c r="N1369" s="404"/>
      <c r="O1369" s="858"/>
      <c r="P1369" s="1341"/>
    </row>
    <row r="1370" spans="1:16" s="341" customFormat="1" ht="14.25" customHeight="1" thickTop="1">
      <c r="A1370" s="395" t="s">
        <v>673</v>
      </c>
      <c r="B1370" s="100" t="s">
        <v>2154</v>
      </c>
      <c r="H1370" s="502"/>
      <c r="L1370" s="520"/>
      <c r="O1370" s="422"/>
      <c r="P1370" s="422"/>
    </row>
    <row r="1371" spans="1:16" s="341" customFormat="1" ht="14.25" customHeight="1">
      <c r="A1371" s="395" t="s">
        <v>751</v>
      </c>
      <c r="B1371" s="100" t="s">
        <v>1762</v>
      </c>
      <c r="H1371" s="502"/>
      <c r="L1371" s="520"/>
      <c r="O1371" s="422"/>
      <c r="P1371" s="422"/>
    </row>
    <row r="1372" spans="1:16" s="341" customFormat="1" ht="14.25" customHeight="1">
      <c r="A1372" s="395" t="s">
        <v>1207</v>
      </c>
      <c r="B1372" s="100" t="s">
        <v>1664</v>
      </c>
      <c r="H1372" s="502"/>
      <c r="L1372" s="520"/>
      <c r="O1372" s="422"/>
      <c r="P1372" s="422"/>
    </row>
    <row r="1373" spans="1:16" s="341" customFormat="1" ht="14.25" customHeight="1">
      <c r="A1373" s="395" t="s">
        <v>1208</v>
      </c>
      <c r="B1373" s="100" t="s">
        <v>1875</v>
      </c>
      <c r="H1373" s="502"/>
      <c r="J1373" s="373"/>
      <c r="L1373" s="520"/>
      <c r="O1373" s="422"/>
      <c r="P1373" s="422"/>
    </row>
    <row r="1374" spans="1:16" s="341" customFormat="1" ht="14.25" customHeight="1">
      <c r="A1374" s="395" t="s">
        <v>496</v>
      </c>
      <c r="B1374" s="100" t="s">
        <v>1763</v>
      </c>
      <c r="H1374" s="502"/>
      <c r="L1374" s="520"/>
      <c r="O1374" s="422"/>
      <c r="P1374" s="422"/>
    </row>
    <row r="1375" spans="1:16" s="341" customFormat="1" ht="14.25" customHeight="1">
      <c r="A1375" s="395" t="s">
        <v>1766</v>
      </c>
      <c r="B1375" s="100" t="s">
        <v>1871</v>
      </c>
      <c r="H1375" s="502"/>
      <c r="L1375" s="520"/>
      <c r="N1375" s="1319" t="str">
        <f ca="1">$A$1&amp;wersja&amp;INFO("wersja")</f>
        <v>GR_2018.1.15.0</v>
      </c>
      <c r="O1375" s="422"/>
      <c r="P1375" s="422"/>
    </row>
    <row r="1376" spans="1:16" s="341" customFormat="1" ht="14.25" customHeight="1">
      <c r="A1376" s="395" t="s">
        <v>1765</v>
      </c>
      <c r="B1376" s="100" t="s">
        <v>1872</v>
      </c>
      <c r="H1376" s="502"/>
      <c r="L1376" s="520"/>
      <c r="O1376" s="422"/>
      <c r="P1376" s="422"/>
    </row>
    <row r="1377" spans="1:16" s="341" customFormat="1" ht="20.25" customHeight="1" thickBot="1">
      <c r="A1377" s="577" t="s">
        <v>1820</v>
      </c>
      <c r="H1377" s="502"/>
      <c r="L1377" s="520"/>
      <c r="N1377" s="592" t="str">
        <f>$N$1</f>
        <v>Załącznik Nr 4 do Uchwały Nr XL/396/17 Rady Miejskiej w Kluczborku z dnia 27 września 2017r.</v>
      </c>
      <c r="O1377" s="844"/>
      <c r="P1377" s="422"/>
    </row>
    <row r="1378" spans="1:16" s="2" customFormat="1" ht="20.25" customHeight="1" thickTop="1">
      <c r="A1378" s="1688" t="s">
        <v>854</v>
      </c>
      <c r="B1378" s="1689"/>
      <c r="C1378" s="1689"/>
      <c r="D1378" s="1690"/>
      <c r="E1378" s="1691" t="s">
        <v>987</v>
      </c>
      <c r="F1378" s="1691"/>
      <c r="G1378" s="1691"/>
      <c r="H1378" s="1691"/>
      <c r="I1378" s="1691"/>
      <c r="J1378" s="1691"/>
      <c r="K1378" s="1691"/>
      <c r="L1378" s="1691"/>
      <c r="M1378" s="1691"/>
      <c r="N1378" s="1691"/>
      <c r="O1378" s="1692"/>
      <c r="P1378" s="1323"/>
    </row>
    <row r="1379" spans="1:16" s="2" customFormat="1" ht="26.25" customHeight="1" thickBot="1">
      <c r="A1379" s="1695"/>
      <c r="B1379" s="1696"/>
      <c r="C1379" s="1696"/>
      <c r="D1379" s="1697"/>
      <c r="E1379" s="1693"/>
      <c r="F1379" s="1693"/>
      <c r="G1379" s="1693"/>
      <c r="H1379" s="1693"/>
      <c r="I1379" s="1693"/>
      <c r="J1379" s="1693"/>
      <c r="K1379" s="1693"/>
      <c r="L1379" s="1693"/>
      <c r="M1379" s="1693"/>
      <c r="N1379" s="1693"/>
      <c r="O1379" s="1694"/>
      <c r="P1379" s="1323"/>
    </row>
    <row r="1380" spans="1:16" s="2" customFormat="1" ht="4.5" customHeight="1">
      <c r="A1380" s="580"/>
      <c r="B1380" s="581"/>
      <c r="C1380" s="581"/>
      <c r="D1380" s="582"/>
      <c r="E1380" s="582"/>
      <c r="F1380" s="582"/>
      <c r="G1380" s="582"/>
      <c r="H1380" s="583"/>
      <c r="I1380" s="583"/>
      <c r="J1380" s="583"/>
      <c r="K1380" s="583"/>
      <c r="L1380" s="584"/>
      <c r="M1380" s="583"/>
      <c r="N1380" s="585"/>
      <c r="O1380" s="845"/>
      <c r="P1380" s="1323"/>
    </row>
    <row r="1381" spans="1:16" s="1" customFormat="1" ht="23.25" customHeight="1">
      <c r="A1381" s="1675" t="s">
        <v>1921</v>
      </c>
      <c r="B1381" s="1676"/>
      <c r="C1381" s="1676"/>
      <c r="D1381" s="1676"/>
      <c r="E1381" s="1676"/>
      <c r="F1381" s="1676"/>
      <c r="G1381" s="1676"/>
      <c r="H1381" s="1676"/>
      <c r="I1381" s="1676"/>
      <c r="J1381" s="1676"/>
      <c r="K1381" s="1676"/>
      <c r="L1381" s="1676"/>
      <c r="M1381" s="1676"/>
      <c r="N1381" s="1676"/>
      <c r="O1381" s="1677"/>
      <c r="P1381" s="1323"/>
    </row>
    <row r="1382" spans="1:16" s="2" customFormat="1" ht="4.5" customHeight="1" thickBot="1">
      <c r="A1382" s="587"/>
      <c r="B1382" s="588"/>
      <c r="C1382" s="588"/>
      <c r="D1382" s="588"/>
      <c r="E1382" s="588"/>
      <c r="F1382" s="588"/>
      <c r="G1382" s="588"/>
      <c r="H1382" s="588"/>
      <c r="I1382" s="588"/>
      <c r="J1382" s="588"/>
      <c r="K1382" s="589"/>
      <c r="L1382" s="590"/>
      <c r="M1382" s="583"/>
      <c r="N1382" s="583"/>
      <c r="O1382" s="846"/>
      <c r="P1382" s="1323"/>
    </row>
    <row r="1383" spans="1:16" s="306" customFormat="1" ht="4.5" customHeight="1" thickTop="1" thickBot="1">
      <c r="A1383" s="300"/>
      <c r="B1383" s="301"/>
      <c r="C1383" s="301"/>
      <c r="D1383" s="301"/>
      <c r="E1383" s="302"/>
      <c r="F1383" s="302"/>
      <c r="G1383" s="302"/>
      <c r="H1383" s="503"/>
      <c r="I1383" s="302"/>
      <c r="J1383" s="304"/>
      <c r="K1383" s="302"/>
      <c r="L1383" s="521"/>
      <c r="M1383" s="302"/>
      <c r="N1383" s="304"/>
      <c r="O1383" s="847"/>
      <c r="P1383" s="1338"/>
    </row>
    <row r="1384" spans="1:16" s="306" customFormat="1" ht="24" customHeight="1" thickBot="1">
      <c r="A1384" s="308"/>
      <c r="B1384" s="1678" t="s">
        <v>1924</v>
      </c>
      <c r="C1384" s="1678"/>
      <c r="D1384" s="1678"/>
      <c r="E1384" s="1678"/>
      <c r="F1384" s="1678"/>
      <c r="G1384" s="1678"/>
      <c r="H1384" s="1678"/>
      <c r="I1384" s="1678"/>
      <c r="J1384" s="1679"/>
      <c r="K1384" s="530" t="s">
        <v>1870</v>
      </c>
      <c r="L1384" s="757"/>
      <c r="M1384" s="1680" t="str">
        <f>IF(O1392=1,SUM($O$1:O1392),"")</f>
        <v/>
      </c>
      <c r="N1384" s="1681"/>
      <c r="O1384" s="848"/>
      <c r="P1384" s="1338"/>
    </row>
    <row r="1385" spans="1:16" s="306" customFormat="1" ht="4.5" customHeight="1" thickBot="1">
      <c r="A1385" s="310"/>
      <c r="B1385" s="311"/>
      <c r="C1385" s="311"/>
      <c r="D1385" s="311"/>
      <c r="E1385" s="311"/>
      <c r="F1385" s="311"/>
      <c r="G1385" s="311"/>
      <c r="H1385" s="504"/>
      <c r="I1385" s="312"/>
      <c r="J1385" s="314"/>
      <c r="K1385" s="312"/>
      <c r="L1385" s="522"/>
      <c r="M1385" s="312"/>
      <c r="N1385" s="314"/>
      <c r="O1385" s="849"/>
      <c r="P1385" s="1338"/>
    </row>
    <row r="1386" spans="1:16" s="306" customFormat="1" ht="20.25" customHeight="1" thickTop="1" thickBot="1">
      <c r="A1386" s="369" t="s">
        <v>1745</v>
      </c>
      <c r="B1386" s="323"/>
      <c r="C1386" s="323"/>
      <c r="D1386" s="323"/>
      <c r="E1386" s="323"/>
      <c r="F1386" s="323"/>
      <c r="G1386" s="323"/>
      <c r="H1386" s="505"/>
      <c r="I1386" s="323"/>
      <c r="J1386" s="323"/>
      <c r="K1386" s="323"/>
      <c r="L1386" s="505"/>
      <c r="M1386" s="323"/>
      <c r="N1386" s="323"/>
      <c r="O1386" s="850"/>
      <c r="P1386" s="1338"/>
    </row>
    <row r="1387" spans="1:16" s="306" customFormat="1" ht="12.75" customHeight="1">
      <c r="A1387" s="317"/>
      <c r="B1387" s="532" t="s">
        <v>1666</v>
      </c>
      <c r="C1387" s="375"/>
      <c r="D1387" s="375"/>
      <c r="E1387" s="375"/>
      <c r="F1387" s="375"/>
      <c r="G1387" s="375"/>
      <c r="H1387" s="506"/>
      <c r="I1387" s="375"/>
      <c r="J1387" s="377"/>
      <c r="K1387" s="531" t="s">
        <v>1750</v>
      </c>
      <c r="L1387" s="523"/>
      <c r="M1387" s="375"/>
      <c r="N1387" s="379"/>
      <c r="O1387" s="851"/>
      <c r="P1387" s="1338"/>
    </row>
    <row r="1388" spans="1:16" s="320" customFormat="1" ht="33" customHeight="1" thickBot="1">
      <c r="A1388" s="319"/>
      <c r="B1388" s="1682" t="str">
        <f>IF($B$12="","",$B$12)</f>
        <v/>
      </c>
      <c r="C1388" s="1683"/>
      <c r="D1388" s="1683"/>
      <c r="E1388" s="1683"/>
      <c r="F1388" s="1683"/>
      <c r="G1388" s="1683"/>
      <c r="H1388" s="1683"/>
      <c r="I1388" s="1683"/>
      <c r="J1388" s="1684"/>
      <c r="K1388" s="1685" t="str">
        <f>IF($K$12="","",$K$12)</f>
        <v/>
      </c>
      <c r="L1388" s="1686"/>
      <c r="M1388" s="1686"/>
      <c r="N1388" s="1687"/>
      <c r="O1388" s="851"/>
      <c r="P1388" s="1338">
        <f>IF(B1388&amp;K1388="",0,1)</f>
        <v>0</v>
      </c>
    </row>
    <row r="1389" spans="1:16" s="306" customFormat="1" ht="4.5" customHeight="1" thickBot="1">
      <c r="A1389" s="321"/>
      <c r="B1389" s="322"/>
      <c r="C1389" s="322"/>
      <c r="D1389" s="322"/>
      <c r="E1389" s="312"/>
      <c r="F1389" s="312"/>
      <c r="G1389" s="312"/>
      <c r="H1389" s="504"/>
      <c r="I1389" s="312"/>
      <c r="J1389" s="314"/>
      <c r="K1389" s="312"/>
      <c r="L1389" s="522"/>
      <c r="M1389" s="312"/>
      <c r="N1389" s="314"/>
      <c r="O1389" s="849"/>
      <c r="P1389" s="1338"/>
    </row>
    <row r="1390" spans="1:16" s="328" customFormat="1" ht="20.25" customHeight="1" thickTop="1" thickBot="1">
      <c r="A1390" s="370" t="s">
        <v>1746</v>
      </c>
      <c r="B1390" s="323"/>
      <c r="C1390" s="323"/>
      <c r="D1390" s="323"/>
      <c r="E1390" s="323"/>
      <c r="F1390" s="323"/>
      <c r="G1390" s="323"/>
      <c r="H1390" s="507"/>
      <c r="I1390" s="323"/>
      <c r="J1390" s="325"/>
      <c r="K1390" s="323"/>
      <c r="L1390" s="524"/>
      <c r="M1390" s="323"/>
      <c r="N1390" s="325"/>
      <c r="O1390" s="850"/>
      <c r="P1390" s="1338"/>
    </row>
    <row r="1391" spans="1:16" s="328" customFormat="1" ht="5.25" customHeight="1">
      <c r="A1391" s="98"/>
      <c r="B1391" s="381"/>
      <c r="C1391" s="382"/>
      <c r="D1391" s="382"/>
      <c r="E1391" s="382"/>
      <c r="F1391" s="382"/>
      <c r="G1391" s="382"/>
      <c r="H1391" s="508"/>
      <c r="I1391" s="382"/>
      <c r="J1391" s="384"/>
      <c r="K1391" s="382"/>
      <c r="L1391" s="525"/>
      <c r="M1391" s="382"/>
      <c r="N1391" s="386"/>
      <c r="O1391" s="852"/>
      <c r="P1391" s="1338"/>
    </row>
    <row r="1392" spans="1:16" s="328" customFormat="1" ht="25.5" customHeight="1">
      <c r="A1392" s="396" t="s">
        <v>291</v>
      </c>
      <c r="B1392" s="1666" t="s">
        <v>123</v>
      </c>
      <c r="C1392" s="1667"/>
      <c r="D1392" s="1668"/>
      <c r="E1392" s="1669"/>
      <c r="F1392" s="1670" t="s">
        <v>1791</v>
      </c>
      <c r="G1392" s="1671"/>
      <c r="H1392" s="1671"/>
      <c r="I1392" s="1672"/>
      <c r="J1392" s="740" t="str">
        <f>IF($J$16="","",$J$16)</f>
        <v/>
      </c>
      <c r="K1392" s="420" t="s">
        <v>1755</v>
      </c>
      <c r="L1392" s="740" t="str">
        <f>IF($L$16="","",$L$16)</f>
        <v/>
      </c>
      <c r="M1392" s="420" t="s">
        <v>1764</v>
      </c>
      <c r="N1392" s="397">
        <f>IF(AND(J1392="",L1392=""),0,IF(J1392="",2,1))</f>
        <v>0</v>
      </c>
      <c r="O1392" s="812">
        <f>IF(D1392&lt;&gt;"",1,0)</f>
        <v>0</v>
      </c>
      <c r="P1392" s="1338">
        <f>IF(D1392&amp;J1392&amp;L1392="",0,1)</f>
        <v>0</v>
      </c>
    </row>
    <row r="1393" spans="1:16" s="328" customFormat="1" ht="5.25" customHeight="1" thickBot="1">
      <c r="A1393" s="98"/>
      <c r="B1393" s="387"/>
      <c r="C1393" s="388"/>
      <c r="D1393" s="388"/>
      <c r="E1393" s="388"/>
      <c r="F1393" s="388"/>
      <c r="G1393" s="388"/>
      <c r="H1393" s="509"/>
      <c r="I1393" s="388"/>
      <c r="J1393" s="390"/>
      <c r="K1393" s="388"/>
      <c r="L1393" s="526"/>
      <c r="M1393" s="388"/>
      <c r="N1393" s="392"/>
      <c r="O1393" s="852"/>
      <c r="P1393" s="1338"/>
    </row>
    <row r="1394" spans="1:16" s="328" customFormat="1" ht="27" customHeight="1" thickBot="1">
      <c r="A1394" s="308"/>
      <c r="B1394" s="1673" t="s">
        <v>1065</v>
      </c>
      <c r="C1394" s="1674"/>
      <c r="D1394" s="1088" t="s">
        <v>1770</v>
      </c>
      <c r="E1394" s="764" t="s">
        <v>1748</v>
      </c>
      <c r="F1394" s="764" t="s">
        <v>1752</v>
      </c>
      <c r="G1394" s="765" t="s">
        <v>1520</v>
      </c>
      <c r="H1394" s="1656" t="s">
        <v>233</v>
      </c>
      <c r="I1394" s="1657"/>
      <c r="J1394" s="1658"/>
      <c r="K1394" s="766" t="s">
        <v>1767</v>
      </c>
      <c r="L1394" s="1656" t="s">
        <v>1749</v>
      </c>
      <c r="M1394" s="1657"/>
      <c r="N1394" s="1658"/>
      <c r="O1394" s="853"/>
      <c r="P1394" s="1338"/>
    </row>
    <row r="1395" spans="1:16" s="328" customFormat="1" ht="29.25" customHeight="1">
      <c r="A1395" s="308"/>
      <c r="B1395" s="1659" t="s">
        <v>1753</v>
      </c>
      <c r="C1395" s="333" t="s">
        <v>598</v>
      </c>
      <c r="D1395" s="726"/>
      <c r="E1395" s="726"/>
      <c r="F1395" s="726"/>
      <c r="G1395" s="726"/>
      <c r="H1395" s="510" t="s">
        <v>1771</v>
      </c>
      <c r="I1395" s="926" t="str">
        <f>IF(D1395&amp;E1395&amp;F1395&amp;G1395="","",SUM(D1395:G1395))</f>
        <v/>
      </c>
      <c r="J1395" s="330" t="s">
        <v>599</v>
      </c>
      <c r="K1395" s="767">
        <v>1.95</v>
      </c>
      <c r="L1395" s="510" t="s">
        <v>1390</v>
      </c>
      <c r="M1395" s="926" t="str">
        <f t="shared" ref="M1395:M1418" si="82">IF(AND(I1395&lt;&gt;"",N$16=1),ROUND(I1395*K1395,4),"")</f>
        <v/>
      </c>
      <c r="N1395" s="330" t="s">
        <v>599</v>
      </c>
      <c r="O1395" s="853"/>
      <c r="P1395" s="1338">
        <f>IF(D1395&amp;E1395&amp;F1395&amp;G1395="",0,1)</f>
        <v>0</v>
      </c>
    </row>
    <row r="1396" spans="1:16" s="328" customFormat="1" ht="29.25" customHeight="1">
      <c r="A1396" s="308"/>
      <c r="B1396" s="1660"/>
      <c r="C1396" s="331" t="s">
        <v>600</v>
      </c>
      <c r="D1396" s="727"/>
      <c r="E1396" s="727"/>
      <c r="F1396" s="727"/>
      <c r="G1396" s="727"/>
      <c r="H1396" s="481" t="s">
        <v>406</v>
      </c>
      <c r="I1396" s="925" t="str">
        <f t="shared" ref="I1396:I1418" si="83">IF(D1396&amp;E1396&amp;F1396&amp;G1396="","",SUM(D1396:G1396))</f>
        <v/>
      </c>
      <c r="J1396" s="331" t="s">
        <v>599</v>
      </c>
      <c r="K1396" s="768">
        <v>1.8</v>
      </c>
      <c r="L1396" s="481" t="s">
        <v>407</v>
      </c>
      <c r="M1396" s="925" t="str">
        <f t="shared" si="82"/>
        <v/>
      </c>
      <c r="N1396" s="331" t="s">
        <v>599</v>
      </c>
      <c r="O1396" s="853"/>
      <c r="P1396" s="1338">
        <f t="shared" ref="P1396:P1418" si="84">IF(D1396&amp;E1396&amp;F1396&amp;G1396="",0,1)</f>
        <v>0</v>
      </c>
    </row>
    <row r="1397" spans="1:16" s="328" customFormat="1" ht="29.25" customHeight="1">
      <c r="A1397" s="308"/>
      <c r="B1397" s="1660"/>
      <c r="C1397" s="331" t="s">
        <v>601</v>
      </c>
      <c r="D1397" s="727"/>
      <c r="E1397" s="727"/>
      <c r="F1397" s="727"/>
      <c r="G1397" s="727"/>
      <c r="H1397" s="481" t="s">
        <v>408</v>
      </c>
      <c r="I1397" s="925" t="str">
        <f t="shared" si="83"/>
        <v/>
      </c>
      <c r="J1397" s="331" t="s">
        <v>599</v>
      </c>
      <c r="K1397" s="768">
        <v>1.65</v>
      </c>
      <c r="L1397" s="481" t="s">
        <v>409</v>
      </c>
      <c r="M1397" s="925" t="str">
        <f t="shared" si="82"/>
        <v/>
      </c>
      <c r="N1397" s="331" t="s">
        <v>599</v>
      </c>
      <c r="O1397" s="853"/>
      <c r="P1397" s="1338">
        <f t="shared" si="84"/>
        <v>0</v>
      </c>
    </row>
    <row r="1398" spans="1:16" s="328" customFormat="1" ht="29.25" customHeight="1">
      <c r="A1398" s="308"/>
      <c r="B1398" s="1660"/>
      <c r="C1398" s="331" t="s">
        <v>602</v>
      </c>
      <c r="D1398" s="727"/>
      <c r="E1398" s="727"/>
      <c r="F1398" s="727"/>
      <c r="G1398" s="727"/>
      <c r="H1398" s="481" t="s">
        <v>410</v>
      </c>
      <c r="I1398" s="925" t="str">
        <f t="shared" si="83"/>
        <v/>
      </c>
      <c r="J1398" s="331" t="s">
        <v>599</v>
      </c>
      <c r="K1398" s="768">
        <v>1.35</v>
      </c>
      <c r="L1398" s="481" t="s">
        <v>411</v>
      </c>
      <c r="M1398" s="925" t="str">
        <f t="shared" si="82"/>
        <v/>
      </c>
      <c r="N1398" s="331" t="s">
        <v>599</v>
      </c>
      <c r="O1398" s="853"/>
      <c r="P1398" s="1338">
        <f t="shared" si="84"/>
        <v>0</v>
      </c>
    </row>
    <row r="1399" spans="1:16" s="328" customFormat="1" ht="29.25" customHeight="1">
      <c r="A1399" s="308"/>
      <c r="B1399" s="1660"/>
      <c r="C1399" s="331" t="s">
        <v>603</v>
      </c>
      <c r="D1399" s="727"/>
      <c r="E1399" s="727"/>
      <c r="F1399" s="727"/>
      <c r="G1399" s="727"/>
      <c r="H1399" s="481" t="s">
        <v>412</v>
      </c>
      <c r="I1399" s="925" t="str">
        <f t="shared" si="83"/>
        <v/>
      </c>
      <c r="J1399" s="331" t="s">
        <v>599</v>
      </c>
      <c r="K1399" s="768">
        <v>1.1000000000000001</v>
      </c>
      <c r="L1399" s="481" t="s">
        <v>413</v>
      </c>
      <c r="M1399" s="925" t="str">
        <f t="shared" si="82"/>
        <v/>
      </c>
      <c r="N1399" s="331" t="s">
        <v>599</v>
      </c>
      <c r="O1399" s="853"/>
      <c r="P1399" s="1338">
        <f t="shared" si="84"/>
        <v>0</v>
      </c>
    </row>
    <row r="1400" spans="1:16" s="328" customFormat="1" ht="29.25" customHeight="1">
      <c r="A1400" s="308"/>
      <c r="B1400" s="1660"/>
      <c r="C1400" s="331" t="s">
        <v>604</v>
      </c>
      <c r="D1400" s="727"/>
      <c r="E1400" s="727"/>
      <c r="F1400" s="727"/>
      <c r="G1400" s="727"/>
      <c r="H1400" s="481" t="s">
        <v>414</v>
      </c>
      <c r="I1400" s="925" t="str">
        <f t="shared" si="83"/>
        <v/>
      </c>
      <c r="J1400" s="331" t="s">
        <v>599</v>
      </c>
      <c r="K1400" s="768">
        <v>0.8</v>
      </c>
      <c r="L1400" s="481" t="s">
        <v>415</v>
      </c>
      <c r="M1400" s="925" t="str">
        <f t="shared" si="82"/>
        <v/>
      </c>
      <c r="N1400" s="331" t="s">
        <v>599</v>
      </c>
      <c r="O1400" s="853"/>
      <c r="P1400" s="1338">
        <f t="shared" si="84"/>
        <v>0</v>
      </c>
    </row>
    <row r="1401" spans="1:16" s="328" customFormat="1" ht="29.25" customHeight="1">
      <c r="A1401" s="308"/>
      <c r="B1401" s="1660"/>
      <c r="C1401" s="331" t="s">
        <v>605</v>
      </c>
      <c r="D1401" s="727"/>
      <c r="E1401" s="727"/>
      <c r="F1401" s="727"/>
      <c r="G1401" s="727"/>
      <c r="H1401" s="481" t="s">
        <v>416</v>
      </c>
      <c r="I1401" s="925" t="str">
        <f t="shared" si="83"/>
        <v/>
      </c>
      <c r="J1401" s="331" t="s">
        <v>599</v>
      </c>
      <c r="K1401" s="768">
        <v>0.35</v>
      </c>
      <c r="L1401" s="481" t="s">
        <v>417</v>
      </c>
      <c r="M1401" s="925" t="str">
        <f t="shared" si="82"/>
        <v/>
      </c>
      <c r="N1401" s="331" t="s">
        <v>599</v>
      </c>
      <c r="O1401" s="853"/>
      <c r="P1401" s="1338">
        <f t="shared" si="84"/>
        <v>0</v>
      </c>
    </row>
    <row r="1402" spans="1:16" s="328" customFormat="1" ht="29.25" customHeight="1" thickBot="1">
      <c r="A1402" s="308"/>
      <c r="B1402" s="1661"/>
      <c r="C1402" s="332" t="s">
        <v>606</v>
      </c>
      <c r="D1402" s="728"/>
      <c r="E1402" s="728"/>
      <c r="F1402" s="728"/>
      <c r="G1402" s="728"/>
      <c r="H1402" s="482" t="s">
        <v>418</v>
      </c>
      <c r="I1402" s="924" t="str">
        <f t="shared" si="83"/>
        <v/>
      </c>
      <c r="J1402" s="332" t="s">
        <v>599</v>
      </c>
      <c r="K1402" s="769">
        <v>0.2</v>
      </c>
      <c r="L1402" s="482" t="s">
        <v>419</v>
      </c>
      <c r="M1402" s="924" t="str">
        <f t="shared" si="82"/>
        <v/>
      </c>
      <c r="N1402" s="332" t="s">
        <v>599</v>
      </c>
      <c r="O1402" s="853"/>
      <c r="P1402" s="1338">
        <f t="shared" si="84"/>
        <v>0</v>
      </c>
    </row>
    <row r="1403" spans="1:16" s="328" customFormat="1" ht="29.25" customHeight="1">
      <c r="A1403" s="308"/>
      <c r="B1403" s="1659" t="s">
        <v>1754</v>
      </c>
      <c r="C1403" s="367" t="s">
        <v>598</v>
      </c>
      <c r="D1403" s="726"/>
      <c r="E1403" s="726"/>
      <c r="F1403" s="726"/>
      <c r="G1403" s="726"/>
      <c r="H1403" s="480" t="s">
        <v>420</v>
      </c>
      <c r="I1403" s="926" t="str">
        <f t="shared" si="83"/>
        <v/>
      </c>
      <c r="J1403" s="333" t="s">
        <v>599</v>
      </c>
      <c r="K1403" s="767">
        <v>1.75</v>
      </c>
      <c r="L1403" s="480" t="s">
        <v>421</v>
      </c>
      <c r="M1403" s="926" t="str">
        <f t="shared" si="82"/>
        <v/>
      </c>
      <c r="N1403" s="333" t="s">
        <v>599</v>
      </c>
      <c r="O1403" s="853"/>
      <c r="P1403" s="1338">
        <f t="shared" si="84"/>
        <v>0</v>
      </c>
    </row>
    <row r="1404" spans="1:16" s="328" customFormat="1" ht="29.25" customHeight="1">
      <c r="A1404" s="308"/>
      <c r="B1404" s="1660"/>
      <c r="C1404" s="368" t="s">
        <v>600</v>
      </c>
      <c r="D1404" s="727"/>
      <c r="E1404" s="727"/>
      <c r="F1404" s="727"/>
      <c r="G1404" s="727"/>
      <c r="H1404" s="481" t="s">
        <v>422</v>
      </c>
      <c r="I1404" s="925" t="str">
        <f t="shared" si="83"/>
        <v/>
      </c>
      <c r="J1404" s="331" t="s">
        <v>599</v>
      </c>
      <c r="K1404" s="768">
        <v>1.45</v>
      </c>
      <c r="L1404" s="481" t="s">
        <v>423</v>
      </c>
      <c r="M1404" s="925" t="str">
        <f t="shared" si="82"/>
        <v/>
      </c>
      <c r="N1404" s="331" t="s">
        <v>599</v>
      </c>
      <c r="O1404" s="853"/>
      <c r="P1404" s="1338">
        <f t="shared" si="84"/>
        <v>0</v>
      </c>
    </row>
    <row r="1405" spans="1:16" s="328" customFormat="1" ht="29.25" customHeight="1">
      <c r="A1405" s="308"/>
      <c r="B1405" s="1660"/>
      <c r="C1405" s="368" t="s">
        <v>620</v>
      </c>
      <c r="D1405" s="727"/>
      <c r="E1405" s="727"/>
      <c r="F1405" s="727"/>
      <c r="G1405" s="727"/>
      <c r="H1405" s="481" t="s">
        <v>424</v>
      </c>
      <c r="I1405" s="925" t="str">
        <f t="shared" si="83"/>
        <v/>
      </c>
      <c r="J1405" s="331" t="s">
        <v>599</v>
      </c>
      <c r="K1405" s="768">
        <v>1.25</v>
      </c>
      <c r="L1405" s="481" t="s">
        <v>425</v>
      </c>
      <c r="M1405" s="925" t="str">
        <f t="shared" si="82"/>
        <v/>
      </c>
      <c r="N1405" s="331" t="s">
        <v>599</v>
      </c>
      <c r="O1405" s="853"/>
      <c r="P1405" s="1338">
        <f t="shared" si="84"/>
        <v>0</v>
      </c>
    </row>
    <row r="1406" spans="1:16" s="328" customFormat="1" ht="29.25" customHeight="1">
      <c r="A1406" s="308"/>
      <c r="B1406" s="1660"/>
      <c r="C1406" s="368" t="s">
        <v>621</v>
      </c>
      <c r="D1406" s="727"/>
      <c r="E1406" s="727"/>
      <c r="F1406" s="727"/>
      <c r="G1406" s="727"/>
      <c r="H1406" s="481" t="s">
        <v>426</v>
      </c>
      <c r="I1406" s="925" t="str">
        <f t="shared" si="83"/>
        <v/>
      </c>
      <c r="J1406" s="331" t="s">
        <v>599</v>
      </c>
      <c r="K1406" s="768">
        <v>0.75</v>
      </c>
      <c r="L1406" s="481" t="s">
        <v>427</v>
      </c>
      <c r="M1406" s="925" t="str">
        <f t="shared" si="82"/>
        <v/>
      </c>
      <c r="N1406" s="331" t="s">
        <v>599</v>
      </c>
      <c r="O1406" s="853"/>
      <c r="P1406" s="1338">
        <f t="shared" si="84"/>
        <v>0</v>
      </c>
    </row>
    <row r="1407" spans="1:16" s="328" customFormat="1" ht="29.25" customHeight="1">
      <c r="A1407" s="308"/>
      <c r="B1407" s="1660"/>
      <c r="C1407" s="368" t="s">
        <v>605</v>
      </c>
      <c r="D1407" s="727"/>
      <c r="E1407" s="727"/>
      <c r="F1407" s="727"/>
      <c r="G1407" s="727"/>
      <c r="H1407" s="481" t="s">
        <v>428</v>
      </c>
      <c r="I1407" s="925" t="str">
        <f t="shared" si="83"/>
        <v/>
      </c>
      <c r="J1407" s="331" t="s">
        <v>599</v>
      </c>
      <c r="K1407" s="768">
        <v>0.2</v>
      </c>
      <c r="L1407" s="481" t="s">
        <v>429</v>
      </c>
      <c r="M1407" s="925" t="str">
        <f t="shared" si="82"/>
        <v/>
      </c>
      <c r="N1407" s="331" t="s">
        <v>599</v>
      </c>
      <c r="O1407" s="853"/>
      <c r="P1407" s="1338">
        <f t="shared" si="84"/>
        <v>0</v>
      </c>
    </row>
    <row r="1408" spans="1:16" s="328" customFormat="1" ht="29.25" customHeight="1" thickBot="1">
      <c r="A1408" s="308"/>
      <c r="B1408" s="1660"/>
      <c r="C1408" s="539" t="s">
        <v>606</v>
      </c>
      <c r="D1408" s="729"/>
      <c r="E1408" s="729"/>
      <c r="F1408" s="729"/>
      <c r="G1408" s="729"/>
      <c r="H1408" s="540" t="s">
        <v>430</v>
      </c>
      <c r="I1408" s="541" t="str">
        <f t="shared" si="83"/>
        <v/>
      </c>
      <c r="J1408" s="542" t="s">
        <v>599</v>
      </c>
      <c r="K1408" s="770">
        <v>0.15</v>
      </c>
      <c r="L1408" s="540" t="s">
        <v>431</v>
      </c>
      <c r="M1408" s="541" t="str">
        <f t="shared" si="82"/>
        <v/>
      </c>
      <c r="N1408" s="542" t="s">
        <v>599</v>
      </c>
      <c r="O1408" s="853"/>
      <c r="P1408" s="1338">
        <f t="shared" si="84"/>
        <v>0</v>
      </c>
    </row>
    <row r="1409" spans="1:16" s="328" customFormat="1" ht="29.25" customHeight="1">
      <c r="A1409" s="308"/>
      <c r="B1409" s="1662" t="s">
        <v>1759</v>
      </c>
      <c r="C1409" s="760" t="s">
        <v>1800</v>
      </c>
      <c r="D1409" s="726"/>
      <c r="E1409" s="726"/>
      <c r="F1409" s="726"/>
      <c r="G1409" s="726"/>
      <c r="H1409" s="480" t="s">
        <v>432</v>
      </c>
      <c r="I1409" s="926" t="str">
        <f t="shared" si="83"/>
        <v/>
      </c>
      <c r="J1409" s="333" t="s">
        <v>599</v>
      </c>
      <c r="K1409" s="767">
        <v>1</v>
      </c>
      <c r="L1409" s="480" t="s">
        <v>433</v>
      </c>
      <c r="M1409" s="926" t="str">
        <f t="shared" si="82"/>
        <v/>
      </c>
      <c r="N1409" s="333" t="s">
        <v>599</v>
      </c>
      <c r="O1409" s="853"/>
      <c r="P1409" s="1338">
        <f t="shared" si="84"/>
        <v>0</v>
      </c>
    </row>
    <row r="1410" spans="1:16" s="328" customFormat="1" ht="29.25" customHeight="1" thickBot="1">
      <c r="A1410" s="308"/>
      <c r="B1410" s="1663"/>
      <c r="C1410" s="870" t="s">
        <v>579</v>
      </c>
      <c r="D1410" s="730"/>
      <c r="E1410" s="730"/>
      <c r="F1410" s="730"/>
      <c r="G1410" s="730"/>
      <c r="H1410" s="543" t="s">
        <v>434</v>
      </c>
      <c r="I1410" s="538" t="str">
        <f t="shared" si="83"/>
        <v/>
      </c>
      <c r="J1410" s="544" t="s">
        <v>599</v>
      </c>
      <c r="K1410" s="771">
        <v>1</v>
      </c>
      <c r="L1410" s="543" t="s">
        <v>435</v>
      </c>
      <c r="M1410" s="538" t="str">
        <f t="shared" si="82"/>
        <v/>
      </c>
      <c r="N1410" s="544" t="s">
        <v>599</v>
      </c>
      <c r="O1410" s="853"/>
      <c r="P1410" s="1338">
        <f t="shared" si="84"/>
        <v>0</v>
      </c>
    </row>
    <row r="1411" spans="1:16" s="328" customFormat="1" ht="29.25" customHeight="1">
      <c r="A1411" s="308"/>
      <c r="B1411" s="1664" t="s">
        <v>1758</v>
      </c>
      <c r="C1411" s="760" t="s">
        <v>1800</v>
      </c>
      <c r="D1411" s="726"/>
      <c r="E1411" s="726"/>
      <c r="F1411" s="726"/>
      <c r="G1411" s="726"/>
      <c r="H1411" s="480" t="s">
        <v>436</v>
      </c>
      <c r="I1411" s="926" t="str">
        <f t="shared" si="83"/>
        <v/>
      </c>
      <c r="J1411" s="333" t="s">
        <v>599</v>
      </c>
      <c r="K1411" s="767">
        <v>0.2</v>
      </c>
      <c r="L1411" s="480" t="s">
        <v>437</v>
      </c>
      <c r="M1411" s="926" t="str">
        <f t="shared" si="82"/>
        <v/>
      </c>
      <c r="N1411" s="333" t="s">
        <v>599</v>
      </c>
      <c r="O1411" s="853"/>
      <c r="P1411" s="1338">
        <f t="shared" si="84"/>
        <v>0</v>
      </c>
    </row>
    <row r="1412" spans="1:16" s="328" customFormat="1" ht="29.25" customHeight="1" thickBot="1">
      <c r="A1412" s="308"/>
      <c r="B1412" s="1665"/>
      <c r="C1412" s="870" t="s">
        <v>579</v>
      </c>
      <c r="D1412" s="730"/>
      <c r="E1412" s="730"/>
      <c r="F1412" s="730"/>
      <c r="G1412" s="730"/>
      <c r="H1412" s="543" t="s">
        <v>438</v>
      </c>
      <c r="I1412" s="538" t="str">
        <f t="shared" si="83"/>
        <v/>
      </c>
      <c r="J1412" s="544" t="s">
        <v>599</v>
      </c>
      <c r="K1412" s="771">
        <v>0.2</v>
      </c>
      <c r="L1412" s="543" t="s">
        <v>439</v>
      </c>
      <c r="M1412" s="538" t="str">
        <f t="shared" si="82"/>
        <v/>
      </c>
      <c r="N1412" s="544" t="s">
        <v>599</v>
      </c>
      <c r="O1412" s="853"/>
      <c r="P1412" s="1338">
        <f t="shared" si="84"/>
        <v>0</v>
      </c>
    </row>
    <row r="1413" spans="1:16" s="328" customFormat="1" ht="29.25" customHeight="1">
      <c r="A1413" s="308"/>
      <c r="B1413" s="1649" t="s">
        <v>1756</v>
      </c>
      <c r="C1413" s="760" t="s">
        <v>1800</v>
      </c>
      <c r="D1413" s="726"/>
      <c r="E1413" s="726"/>
      <c r="F1413" s="726"/>
      <c r="G1413" s="726"/>
      <c r="H1413" s="480" t="s">
        <v>440</v>
      </c>
      <c r="I1413" s="926" t="str">
        <f t="shared" si="83"/>
        <v/>
      </c>
      <c r="J1413" s="333" t="s">
        <v>599</v>
      </c>
      <c r="K1413" s="767">
        <v>1</v>
      </c>
      <c r="L1413" s="480" t="s">
        <v>441</v>
      </c>
      <c r="M1413" s="926" t="str">
        <f t="shared" si="82"/>
        <v/>
      </c>
      <c r="N1413" s="333" t="s">
        <v>599</v>
      </c>
      <c r="O1413" s="853"/>
      <c r="P1413" s="1338">
        <f t="shared" si="84"/>
        <v>0</v>
      </c>
    </row>
    <row r="1414" spans="1:16" s="328" customFormat="1" ht="29.25" customHeight="1" thickBot="1">
      <c r="A1414" s="308"/>
      <c r="B1414" s="1650"/>
      <c r="C1414" s="870" t="s">
        <v>579</v>
      </c>
      <c r="D1414" s="730"/>
      <c r="E1414" s="730"/>
      <c r="F1414" s="730"/>
      <c r="G1414" s="730"/>
      <c r="H1414" s="543" t="s">
        <v>442</v>
      </c>
      <c r="I1414" s="538" t="str">
        <f t="shared" si="83"/>
        <v/>
      </c>
      <c r="J1414" s="544" t="s">
        <v>599</v>
      </c>
      <c r="K1414" s="771">
        <v>1</v>
      </c>
      <c r="L1414" s="543" t="s">
        <v>443</v>
      </c>
      <c r="M1414" s="538" t="str">
        <f t="shared" si="82"/>
        <v/>
      </c>
      <c r="N1414" s="544" t="s">
        <v>599</v>
      </c>
      <c r="O1414" s="853"/>
      <c r="P1414" s="1338">
        <f t="shared" si="84"/>
        <v>0</v>
      </c>
    </row>
    <row r="1415" spans="1:16" s="328" customFormat="1" ht="29.25" customHeight="1">
      <c r="A1415" s="308"/>
      <c r="B1415" s="1649" t="s">
        <v>1757</v>
      </c>
      <c r="C1415" s="760" t="s">
        <v>1800</v>
      </c>
      <c r="D1415" s="731"/>
      <c r="E1415" s="731"/>
      <c r="F1415" s="731"/>
      <c r="G1415" s="731"/>
      <c r="H1415" s="510" t="s">
        <v>444</v>
      </c>
      <c r="I1415" s="926" t="str">
        <f t="shared" si="83"/>
        <v/>
      </c>
      <c r="J1415" s="330" t="s">
        <v>599</v>
      </c>
      <c r="K1415" s="772">
        <v>0.2</v>
      </c>
      <c r="L1415" s="510" t="s">
        <v>445</v>
      </c>
      <c r="M1415" s="926" t="str">
        <f t="shared" si="82"/>
        <v/>
      </c>
      <c r="N1415" s="333" t="s">
        <v>599</v>
      </c>
      <c r="O1415" s="853"/>
      <c r="P1415" s="1338">
        <f t="shared" si="84"/>
        <v>0</v>
      </c>
    </row>
    <row r="1416" spans="1:16" s="328" customFormat="1" ht="29.25" customHeight="1" thickBot="1">
      <c r="A1416" s="308"/>
      <c r="B1416" s="1650"/>
      <c r="C1416" s="870" t="s">
        <v>579</v>
      </c>
      <c r="D1416" s="728"/>
      <c r="E1416" s="728"/>
      <c r="F1416" s="728"/>
      <c r="G1416" s="728"/>
      <c r="H1416" s="482" t="s">
        <v>446</v>
      </c>
      <c r="I1416" s="538" t="str">
        <f t="shared" si="83"/>
        <v/>
      </c>
      <c r="J1416" s="332" t="s">
        <v>599</v>
      </c>
      <c r="K1416" s="769">
        <v>0.2</v>
      </c>
      <c r="L1416" s="482" t="s">
        <v>447</v>
      </c>
      <c r="M1416" s="538" t="str">
        <f t="shared" si="82"/>
        <v/>
      </c>
      <c r="N1416" s="544" t="s">
        <v>599</v>
      </c>
      <c r="O1416" s="853"/>
      <c r="P1416" s="1338">
        <f t="shared" si="84"/>
        <v>0</v>
      </c>
    </row>
    <row r="1417" spans="1:16" s="328" customFormat="1" ht="29.25" customHeight="1" thickBot="1">
      <c r="A1417" s="308"/>
      <c r="B1417" s="1651" t="s">
        <v>1760</v>
      </c>
      <c r="C1417" s="1652"/>
      <c r="D1417" s="732"/>
      <c r="E1417" s="732"/>
      <c r="F1417" s="732"/>
      <c r="G1417" s="732"/>
      <c r="H1417" s="567" t="s">
        <v>448</v>
      </c>
      <c r="I1417" s="568" t="str">
        <f t="shared" si="83"/>
        <v/>
      </c>
      <c r="J1417" s="569" t="s">
        <v>599</v>
      </c>
      <c r="K1417" s="773">
        <v>0.2</v>
      </c>
      <c r="L1417" s="567" t="s">
        <v>449</v>
      </c>
      <c r="M1417" s="568" t="str">
        <f t="shared" si="82"/>
        <v/>
      </c>
      <c r="N1417" s="569" t="s">
        <v>599</v>
      </c>
      <c r="O1417" s="853"/>
      <c r="P1417" s="1338">
        <f t="shared" si="84"/>
        <v>0</v>
      </c>
    </row>
    <row r="1418" spans="1:16" s="328" customFormat="1" ht="29.25" customHeight="1" thickBot="1">
      <c r="A1418" s="308"/>
      <c r="B1418" s="1461" t="s">
        <v>1665</v>
      </c>
      <c r="C1418" s="1653"/>
      <c r="D1418" s="733"/>
      <c r="E1418" s="733"/>
      <c r="F1418" s="733"/>
      <c r="G1418" s="733"/>
      <c r="H1418" s="483" t="s">
        <v>450</v>
      </c>
      <c r="I1418" s="928" t="str">
        <f t="shared" si="83"/>
        <v/>
      </c>
      <c r="J1418" s="922" t="s">
        <v>599</v>
      </c>
      <c r="K1418" s="774">
        <v>1</v>
      </c>
      <c r="L1418" s="483" t="s">
        <v>1572</v>
      </c>
      <c r="M1418" s="928" t="str">
        <f t="shared" si="82"/>
        <v/>
      </c>
      <c r="N1418" s="922" t="s">
        <v>599</v>
      </c>
      <c r="O1418" s="853"/>
      <c r="P1418" s="1338">
        <f t="shared" si="84"/>
        <v>0</v>
      </c>
    </row>
    <row r="1419" spans="1:16" s="337" customFormat="1" ht="29.25" customHeight="1" thickBot="1">
      <c r="A1419" s="334"/>
      <c r="B1419" s="1654" t="s">
        <v>233</v>
      </c>
      <c r="C1419" s="1655"/>
      <c r="D1419" s="227" t="str">
        <f>IF($D1392="","",SUM(D1395:D1418))</f>
        <v/>
      </c>
      <c r="E1419" s="227" t="str">
        <f t="shared" ref="E1419:G1419" si="85">IF($D1392="","",SUM(E1395:E1418))</f>
        <v/>
      </c>
      <c r="F1419" s="227" t="str">
        <f t="shared" si="85"/>
        <v/>
      </c>
      <c r="G1419" s="227" t="str">
        <f t="shared" si="85"/>
        <v/>
      </c>
      <c r="H1419" s="483" t="s">
        <v>1567</v>
      </c>
      <c r="I1419" s="927" t="str">
        <f>IF($D1392="","",SUM(I1395:I1418))</f>
        <v/>
      </c>
      <c r="J1419" s="923" t="s">
        <v>599</v>
      </c>
      <c r="K1419" s="335"/>
      <c r="L1419" s="483" t="s">
        <v>1568</v>
      </c>
      <c r="M1419" s="927" t="str">
        <f>IF($D1392="","",SUM(M1395:M1418))</f>
        <v/>
      </c>
      <c r="N1419" s="923" t="s">
        <v>599</v>
      </c>
      <c r="O1419" s="854"/>
      <c r="P1419" s="1339"/>
    </row>
    <row r="1420" spans="1:16" s="341" customFormat="1" ht="4.5" customHeight="1" thickBot="1">
      <c r="A1420" s="338"/>
      <c r="B1420" s="339"/>
      <c r="C1420" s="339"/>
      <c r="D1420" s="339"/>
      <c r="E1420" s="339"/>
      <c r="F1420" s="339"/>
      <c r="G1420" s="339"/>
      <c r="H1420" s="511"/>
      <c r="I1420" s="339"/>
      <c r="J1420" s="339"/>
      <c r="K1420" s="339"/>
      <c r="L1420" s="527"/>
      <c r="M1420" s="339"/>
      <c r="N1420" s="339"/>
      <c r="O1420" s="855"/>
      <c r="P1420" s="422"/>
    </row>
    <row r="1421" spans="1:16" s="152" customFormat="1" ht="20.25" customHeight="1" thickTop="1" thickBot="1">
      <c r="A1421" s="370" t="s">
        <v>1751</v>
      </c>
      <c r="B1421" s="342"/>
      <c r="C1421" s="342"/>
      <c r="D1421" s="342"/>
      <c r="E1421" s="342"/>
      <c r="F1421" s="342"/>
      <c r="G1421" s="342"/>
      <c r="H1421" s="1621" t="str">
        <f>IF(AND(SUM(D1395:G1418)&gt;0,D1392=""),"W części GR.2 wpisz nazwę miejscowości.","")</f>
        <v/>
      </c>
      <c r="I1421" s="1621"/>
      <c r="J1421" s="1621"/>
      <c r="K1421" s="1621"/>
      <c r="L1421" s="1621"/>
      <c r="M1421" s="1621"/>
      <c r="N1421" s="1621"/>
      <c r="O1421" s="856"/>
      <c r="P1421" s="1340"/>
    </row>
    <row r="1422" spans="1:16" s="348" customFormat="1" ht="30" customHeight="1">
      <c r="A1422" s="346"/>
      <c r="B1422" s="408" t="s">
        <v>1768</v>
      </c>
      <c r="C1422" s="347"/>
      <c r="D1422" s="347"/>
      <c r="E1422" s="347"/>
      <c r="F1422" s="347"/>
      <c r="G1422" s="347"/>
      <c r="H1422" s="512"/>
      <c r="I1422" s="398" t="s">
        <v>1801</v>
      </c>
      <c r="J1422" s="485" t="s">
        <v>1709</v>
      </c>
      <c r="K1422" s="1642" t="str">
        <f>IF(D1392="","",IF(N1392=1,M1419,IF(N1392=2,I1419,"")))</f>
        <v/>
      </c>
      <c r="L1422" s="1642"/>
      <c r="M1422" s="1642"/>
      <c r="N1422" s="423" t="s">
        <v>599</v>
      </c>
      <c r="O1422" s="857"/>
      <c r="P1422" s="1341"/>
    </row>
    <row r="1423" spans="1:16" s="348" customFormat="1" ht="30" customHeight="1">
      <c r="A1423" s="346"/>
      <c r="B1423" s="409" t="s">
        <v>1798</v>
      </c>
      <c r="C1423" s="349"/>
      <c r="D1423" s="349"/>
      <c r="E1423" s="1643" t="s">
        <v>2155</v>
      </c>
      <c r="F1423" s="1644"/>
      <c r="G1423" s="1644"/>
      <c r="H1423" s="1644"/>
      <c r="I1423" s="1645"/>
      <c r="J1423" s="486" t="s">
        <v>1569</v>
      </c>
      <c r="K1423" s="1646" t="str">
        <f>IF(D1392="","",IF(N1392=1,SUM(M1401:M1402,M1407:M1408,M1409,M1411,M1413,M1415),SUM(I1401:I1402,I1407:I1408,I1409,I1411,I1413,I1415)))</f>
        <v/>
      </c>
      <c r="L1423" s="1646"/>
      <c r="M1423" s="1646"/>
      <c r="N1423" s="424" t="s">
        <v>599</v>
      </c>
      <c r="O1423" s="857"/>
      <c r="P1423" s="1341"/>
    </row>
    <row r="1424" spans="1:16" s="348" customFormat="1" ht="30" customHeight="1" thickBot="1">
      <c r="A1424" s="346"/>
      <c r="B1424" s="410" t="s">
        <v>1772</v>
      </c>
      <c r="C1424" s="351"/>
      <c r="D1424" s="351"/>
      <c r="E1424" s="351"/>
      <c r="F1424" s="351"/>
      <c r="G1424" s="351"/>
      <c r="H1424" s="513"/>
      <c r="I1424" s="400" t="s">
        <v>1802</v>
      </c>
      <c r="J1424" s="533" t="s">
        <v>1570</v>
      </c>
      <c r="K1424" s="1647" t="str">
        <f>IF(D1392="","",IF(N1392=1,SUM(M1417),SUM(I1417)))</f>
        <v/>
      </c>
      <c r="L1424" s="1647"/>
      <c r="M1424" s="1647"/>
      <c r="N1424" s="425" t="s">
        <v>599</v>
      </c>
      <c r="O1424" s="857"/>
      <c r="P1424" s="1341"/>
    </row>
    <row r="1425" spans="1:16" s="348" customFormat="1" ht="30" customHeight="1" thickBot="1">
      <c r="A1425" s="346"/>
      <c r="B1425" s="411" t="s">
        <v>1773</v>
      </c>
      <c r="C1425" s="380"/>
      <c r="D1425" s="380"/>
      <c r="E1425" s="380"/>
      <c r="F1425" s="380"/>
      <c r="G1425" s="380"/>
      <c r="H1425" s="514"/>
      <c r="I1425" s="401" t="s">
        <v>1804</v>
      </c>
      <c r="J1425" s="534" t="s">
        <v>1571</v>
      </c>
      <c r="K1425" s="1648" t="str">
        <f>IF(D1392="","",SUM(K1422,-K1423,-K1424))</f>
        <v/>
      </c>
      <c r="L1425" s="1648"/>
      <c r="M1425" s="1648"/>
      <c r="N1425" s="426" t="s">
        <v>599</v>
      </c>
      <c r="O1425" s="857"/>
      <c r="P1425" s="1341"/>
    </row>
    <row r="1426" spans="1:16" s="348" customFormat="1" ht="30" customHeight="1" thickBot="1">
      <c r="A1426" s="346"/>
      <c r="B1426" s="417" t="s">
        <v>1262</v>
      </c>
      <c r="C1426" s="418"/>
      <c r="D1426" s="418"/>
      <c r="E1426" s="418"/>
      <c r="F1426" s="418"/>
      <c r="G1426" s="418"/>
      <c r="H1426" s="515"/>
      <c r="I1426" s="402"/>
      <c r="J1426" s="487" t="s">
        <v>1710</v>
      </c>
      <c r="K1426" s="1633">
        <f>Info!$J$2*2.5*GR!$N$16</f>
        <v>0</v>
      </c>
      <c r="L1426" s="1634"/>
      <c r="M1426" s="1634"/>
      <c r="N1426" s="427" t="s">
        <v>1144</v>
      </c>
      <c r="O1426" s="857"/>
      <c r="P1426" s="1341"/>
    </row>
    <row r="1427" spans="1:16" s="348" customFormat="1" ht="30" customHeight="1" thickBot="1">
      <c r="A1427" s="346"/>
      <c r="B1427" s="417" t="s">
        <v>1873</v>
      </c>
      <c r="C1427" s="418"/>
      <c r="D1427" s="418"/>
      <c r="E1427" s="418"/>
      <c r="F1427" s="418"/>
      <c r="G1427" s="418"/>
      <c r="H1427" s="515"/>
      <c r="I1427" s="402" t="s">
        <v>1805</v>
      </c>
      <c r="J1427" s="487" t="s">
        <v>1711</v>
      </c>
      <c r="K1427" s="1635" t="str">
        <f>IF(D1392="","",ROUND(K1425*K1426,2))</f>
        <v/>
      </c>
      <c r="L1427" s="1635"/>
      <c r="M1427" s="1635"/>
      <c r="N1427" s="427" t="s">
        <v>1144</v>
      </c>
      <c r="O1427" s="857"/>
      <c r="P1427" s="1341"/>
    </row>
    <row r="1428" spans="1:16" s="348" customFormat="1" ht="30" customHeight="1" thickBot="1">
      <c r="A1428" s="346"/>
      <c r="B1428" s="413" t="s">
        <v>2264</v>
      </c>
      <c r="C1428" s="414"/>
      <c r="D1428" s="414"/>
      <c r="E1428" s="414"/>
      <c r="F1428" s="414"/>
      <c r="G1428" s="414"/>
      <c r="H1428" s="516"/>
      <c r="I1428" s="416"/>
      <c r="J1428" s="488" t="s">
        <v>1712</v>
      </c>
      <c r="K1428" s="1636"/>
      <c r="L1428" s="1637"/>
      <c r="M1428" s="1637"/>
      <c r="N1428" s="428" t="s">
        <v>1144</v>
      </c>
      <c r="O1428" s="857"/>
      <c r="P1428" s="1338">
        <f>IF(K1428="",0,1)</f>
        <v>0</v>
      </c>
    </row>
    <row r="1429" spans="1:16" s="348" customFormat="1" ht="30" customHeight="1" thickBot="1">
      <c r="A1429" s="346"/>
      <c r="B1429" s="412" t="s">
        <v>1769</v>
      </c>
      <c r="C1429" s="393"/>
      <c r="D1429" s="393"/>
      <c r="E1429" s="393"/>
      <c r="F1429" s="393"/>
      <c r="G1429" s="393"/>
      <c r="H1429" s="517"/>
      <c r="I1429" s="402" t="s">
        <v>1874</v>
      </c>
      <c r="J1429" s="487" t="s">
        <v>1803</v>
      </c>
      <c r="K1429" s="1638" t="str">
        <f>IF(D1392="","",IF(SUM(K1427,-K1428)&lt;0,"BŁĄD !!!",ROUND(K1427-K1428,2)))</f>
        <v/>
      </c>
      <c r="L1429" s="1638"/>
      <c r="M1429" s="1638"/>
      <c r="N1429" s="429" t="s">
        <v>1144</v>
      </c>
      <c r="O1429" s="857"/>
      <c r="P1429" s="1341"/>
    </row>
    <row r="1430" spans="1:16" s="348" customFormat="1" ht="4.5" customHeight="1" thickBot="1">
      <c r="A1430" s="403"/>
      <c r="B1430" s="404"/>
      <c r="C1430" s="404"/>
      <c r="D1430" s="404"/>
      <c r="E1430" s="404"/>
      <c r="F1430" s="404"/>
      <c r="G1430" s="404"/>
      <c r="H1430" s="518"/>
      <c r="I1430" s="404"/>
      <c r="J1430" s="404"/>
      <c r="K1430" s="404"/>
      <c r="L1430" s="528"/>
      <c r="M1430" s="404"/>
      <c r="N1430" s="404"/>
      <c r="O1430" s="858"/>
      <c r="P1430" s="1341"/>
    </row>
    <row r="1431" spans="1:16" s="357" customFormat="1" ht="20.25" customHeight="1" thickTop="1" thickBot="1">
      <c r="A1431" s="371" t="s">
        <v>1747</v>
      </c>
      <c r="B1431" s="352"/>
      <c r="C1431" s="352"/>
      <c r="D1431" s="352"/>
      <c r="E1431" s="352"/>
      <c r="F1431" s="352"/>
      <c r="G1431" s="352"/>
      <c r="H1431" s="519"/>
      <c r="I1431" s="352"/>
      <c r="J1431" s="354"/>
      <c r="K1431" s="352"/>
      <c r="L1431" s="529"/>
      <c r="M1431" s="352"/>
      <c r="N1431" s="354"/>
      <c r="O1431" s="859"/>
      <c r="P1431" s="1340"/>
    </row>
    <row r="1432" spans="1:16" s="363" customFormat="1" ht="23.25" customHeight="1">
      <c r="A1432" s="358"/>
      <c r="B1432" s="756" t="s">
        <v>1806</v>
      </c>
      <c r="C1432" s="359"/>
      <c r="D1432" s="359"/>
      <c r="E1432" s="359"/>
      <c r="F1432" s="749"/>
      <c r="G1432" s="749"/>
      <c r="H1432" s="749"/>
      <c r="I1432" s="361"/>
      <c r="J1432" s="1639" t="s">
        <v>1807</v>
      </c>
      <c r="K1432" s="1640"/>
      <c r="L1432" s="1640"/>
      <c r="M1432" s="1640"/>
      <c r="N1432" s="1641"/>
      <c r="O1432" s="860"/>
      <c r="P1432" s="1342"/>
    </row>
    <row r="1433" spans="1:16" s="363" customFormat="1" ht="27.75" customHeight="1">
      <c r="A1433" s="358"/>
      <c r="B1433" s="1630"/>
      <c r="C1433" s="1631"/>
      <c r="D1433" s="1631"/>
      <c r="E1433" s="1631"/>
      <c r="F1433" s="1631"/>
      <c r="G1433" s="1631"/>
      <c r="H1433" s="1631"/>
      <c r="I1433" s="1632"/>
      <c r="J1433" s="1630"/>
      <c r="K1433" s="1631"/>
      <c r="L1433" s="1631"/>
      <c r="M1433" s="1631"/>
      <c r="N1433" s="1632"/>
      <c r="O1433" s="860"/>
      <c r="P1433" s="1338">
        <f>IF(B1433&amp;J1433="",0,1)</f>
        <v>0</v>
      </c>
    </row>
    <row r="1434" spans="1:16" s="363" customFormat="1" ht="27.75" customHeight="1">
      <c r="A1434" s="358"/>
      <c r="B1434" s="1624"/>
      <c r="C1434" s="1625"/>
      <c r="D1434" s="1625"/>
      <c r="E1434" s="1625"/>
      <c r="F1434" s="1625"/>
      <c r="G1434" s="1625"/>
      <c r="H1434" s="1625"/>
      <c r="I1434" s="1626"/>
      <c r="J1434" s="1624"/>
      <c r="K1434" s="1625"/>
      <c r="L1434" s="1625"/>
      <c r="M1434" s="1625"/>
      <c r="N1434" s="1626"/>
      <c r="O1434" s="860"/>
      <c r="P1434" s="1338">
        <f t="shared" ref="P1434:P1453" si="86">IF(B1434&amp;J1434="",0,1)</f>
        <v>0</v>
      </c>
    </row>
    <row r="1435" spans="1:16" s="363" customFormat="1" ht="27.75" customHeight="1">
      <c r="A1435" s="358"/>
      <c r="B1435" s="1624"/>
      <c r="C1435" s="1625"/>
      <c r="D1435" s="1625"/>
      <c r="E1435" s="1625"/>
      <c r="F1435" s="1625"/>
      <c r="G1435" s="1625"/>
      <c r="H1435" s="1625"/>
      <c r="I1435" s="1626"/>
      <c r="J1435" s="1624"/>
      <c r="K1435" s="1625"/>
      <c r="L1435" s="1625"/>
      <c r="M1435" s="1625"/>
      <c r="N1435" s="1626"/>
      <c r="O1435" s="860"/>
      <c r="P1435" s="1338">
        <f t="shared" si="86"/>
        <v>0</v>
      </c>
    </row>
    <row r="1436" spans="1:16" s="363" customFormat="1" ht="27.75" customHeight="1">
      <c r="A1436" s="358"/>
      <c r="B1436" s="1624"/>
      <c r="C1436" s="1625"/>
      <c r="D1436" s="1625"/>
      <c r="E1436" s="1625"/>
      <c r="F1436" s="1625"/>
      <c r="G1436" s="1625"/>
      <c r="H1436" s="1625"/>
      <c r="I1436" s="1626"/>
      <c r="J1436" s="1624"/>
      <c r="K1436" s="1625"/>
      <c r="L1436" s="1625"/>
      <c r="M1436" s="1625"/>
      <c r="N1436" s="1626"/>
      <c r="O1436" s="860"/>
      <c r="P1436" s="1338">
        <f t="shared" si="86"/>
        <v>0</v>
      </c>
    </row>
    <row r="1437" spans="1:16" s="363" customFormat="1" ht="27.75" customHeight="1">
      <c r="A1437" s="358"/>
      <c r="B1437" s="1624"/>
      <c r="C1437" s="1625"/>
      <c r="D1437" s="1625"/>
      <c r="E1437" s="1625"/>
      <c r="F1437" s="1625"/>
      <c r="G1437" s="1625"/>
      <c r="H1437" s="1625"/>
      <c r="I1437" s="1626"/>
      <c r="J1437" s="1624"/>
      <c r="K1437" s="1625"/>
      <c r="L1437" s="1625"/>
      <c r="M1437" s="1625"/>
      <c r="N1437" s="1626"/>
      <c r="O1437" s="860"/>
      <c r="P1437" s="1338">
        <f t="shared" si="86"/>
        <v>0</v>
      </c>
    </row>
    <row r="1438" spans="1:16" s="363" customFormat="1" ht="27.75" customHeight="1">
      <c r="A1438" s="358"/>
      <c r="B1438" s="1624"/>
      <c r="C1438" s="1625"/>
      <c r="D1438" s="1625"/>
      <c r="E1438" s="1625"/>
      <c r="F1438" s="1625"/>
      <c r="G1438" s="1625"/>
      <c r="H1438" s="1625"/>
      <c r="I1438" s="1626"/>
      <c r="J1438" s="1624"/>
      <c r="K1438" s="1625"/>
      <c r="L1438" s="1625"/>
      <c r="M1438" s="1625"/>
      <c r="N1438" s="1626"/>
      <c r="O1438" s="860"/>
      <c r="P1438" s="1338">
        <f t="shared" si="86"/>
        <v>0</v>
      </c>
    </row>
    <row r="1439" spans="1:16" s="363" customFormat="1" ht="27.75" customHeight="1">
      <c r="A1439" s="358"/>
      <c r="B1439" s="1624"/>
      <c r="C1439" s="1625"/>
      <c r="D1439" s="1625"/>
      <c r="E1439" s="1625"/>
      <c r="F1439" s="1625"/>
      <c r="G1439" s="1625"/>
      <c r="H1439" s="1625"/>
      <c r="I1439" s="1626"/>
      <c r="J1439" s="1624"/>
      <c r="K1439" s="1625"/>
      <c r="L1439" s="1625"/>
      <c r="M1439" s="1625"/>
      <c r="N1439" s="1626"/>
      <c r="O1439" s="860"/>
      <c r="P1439" s="1338">
        <f t="shared" si="86"/>
        <v>0</v>
      </c>
    </row>
    <row r="1440" spans="1:16" s="363" customFormat="1" ht="27.75" customHeight="1">
      <c r="A1440" s="358"/>
      <c r="B1440" s="1624"/>
      <c r="C1440" s="1625"/>
      <c r="D1440" s="1625"/>
      <c r="E1440" s="1625"/>
      <c r="F1440" s="1625"/>
      <c r="G1440" s="1625"/>
      <c r="H1440" s="1625"/>
      <c r="I1440" s="1626"/>
      <c r="J1440" s="1624"/>
      <c r="K1440" s="1625"/>
      <c r="L1440" s="1625"/>
      <c r="M1440" s="1625"/>
      <c r="N1440" s="1626"/>
      <c r="O1440" s="860"/>
      <c r="P1440" s="1338">
        <f t="shared" si="86"/>
        <v>0</v>
      </c>
    </row>
    <row r="1441" spans="1:16" s="363" customFormat="1" ht="27.75" customHeight="1">
      <c r="A1441" s="358"/>
      <c r="B1441" s="1624"/>
      <c r="C1441" s="1625"/>
      <c r="D1441" s="1625"/>
      <c r="E1441" s="1625"/>
      <c r="F1441" s="1625"/>
      <c r="G1441" s="1625"/>
      <c r="H1441" s="1625"/>
      <c r="I1441" s="1626"/>
      <c r="J1441" s="1624"/>
      <c r="K1441" s="1625"/>
      <c r="L1441" s="1625"/>
      <c r="M1441" s="1625"/>
      <c r="N1441" s="1626"/>
      <c r="O1441" s="860"/>
      <c r="P1441" s="1338">
        <f t="shared" si="86"/>
        <v>0</v>
      </c>
    </row>
    <row r="1442" spans="1:16" s="363" customFormat="1" ht="27.75" customHeight="1">
      <c r="A1442" s="358"/>
      <c r="B1442" s="1624"/>
      <c r="C1442" s="1625"/>
      <c r="D1442" s="1625"/>
      <c r="E1442" s="1625"/>
      <c r="F1442" s="1625"/>
      <c r="G1442" s="1625"/>
      <c r="H1442" s="1625"/>
      <c r="I1442" s="1626"/>
      <c r="J1442" s="1624"/>
      <c r="K1442" s="1625"/>
      <c r="L1442" s="1625"/>
      <c r="M1442" s="1625"/>
      <c r="N1442" s="1626"/>
      <c r="O1442" s="860"/>
      <c r="P1442" s="1338">
        <f t="shared" si="86"/>
        <v>0</v>
      </c>
    </row>
    <row r="1443" spans="1:16" s="363" customFormat="1" ht="27.75" customHeight="1">
      <c r="A1443" s="358"/>
      <c r="B1443" s="1624"/>
      <c r="C1443" s="1625"/>
      <c r="D1443" s="1625"/>
      <c r="E1443" s="1625"/>
      <c r="F1443" s="1625"/>
      <c r="G1443" s="1625"/>
      <c r="H1443" s="1625"/>
      <c r="I1443" s="1626"/>
      <c r="J1443" s="1624"/>
      <c r="K1443" s="1625"/>
      <c r="L1443" s="1625"/>
      <c r="M1443" s="1625"/>
      <c r="N1443" s="1626"/>
      <c r="O1443" s="860"/>
      <c r="P1443" s="1338">
        <f t="shared" si="86"/>
        <v>0</v>
      </c>
    </row>
    <row r="1444" spans="1:16" s="363" customFormat="1" ht="27.75" customHeight="1">
      <c r="A1444" s="358"/>
      <c r="B1444" s="1624"/>
      <c r="C1444" s="1625"/>
      <c r="D1444" s="1625"/>
      <c r="E1444" s="1625"/>
      <c r="F1444" s="1625"/>
      <c r="G1444" s="1625"/>
      <c r="H1444" s="1625"/>
      <c r="I1444" s="1626"/>
      <c r="J1444" s="1624"/>
      <c r="K1444" s="1625"/>
      <c r="L1444" s="1625"/>
      <c r="M1444" s="1625"/>
      <c r="N1444" s="1626"/>
      <c r="O1444" s="860"/>
      <c r="P1444" s="1338">
        <f t="shared" si="86"/>
        <v>0</v>
      </c>
    </row>
    <row r="1445" spans="1:16" s="363" customFormat="1" ht="27.75" customHeight="1">
      <c r="A1445" s="358"/>
      <c r="B1445" s="1624"/>
      <c r="C1445" s="1625"/>
      <c r="D1445" s="1625"/>
      <c r="E1445" s="1625"/>
      <c r="F1445" s="1625"/>
      <c r="G1445" s="1625"/>
      <c r="H1445" s="1625"/>
      <c r="I1445" s="1626"/>
      <c r="J1445" s="1624"/>
      <c r="K1445" s="1625"/>
      <c r="L1445" s="1625"/>
      <c r="M1445" s="1625"/>
      <c r="N1445" s="1626"/>
      <c r="O1445" s="860"/>
      <c r="P1445" s="1338">
        <f t="shared" si="86"/>
        <v>0</v>
      </c>
    </row>
    <row r="1446" spans="1:16" s="363" customFormat="1" ht="27.75" customHeight="1">
      <c r="A1446" s="358"/>
      <c r="B1446" s="1624"/>
      <c r="C1446" s="1625"/>
      <c r="D1446" s="1625"/>
      <c r="E1446" s="1625"/>
      <c r="F1446" s="1625"/>
      <c r="G1446" s="1625"/>
      <c r="H1446" s="1625"/>
      <c r="I1446" s="1626"/>
      <c r="J1446" s="1624"/>
      <c r="K1446" s="1625"/>
      <c r="L1446" s="1625"/>
      <c r="M1446" s="1625"/>
      <c r="N1446" s="1626"/>
      <c r="O1446" s="860"/>
      <c r="P1446" s="1338">
        <f t="shared" si="86"/>
        <v>0</v>
      </c>
    </row>
    <row r="1447" spans="1:16" s="363" customFormat="1" ht="27.75" customHeight="1">
      <c r="A1447" s="358"/>
      <c r="B1447" s="1624"/>
      <c r="C1447" s="1625"/>
      <c r="D1447" s="1625"/>
      <c r="E1447" s="1625"/>
      <c r="F1447" s="1625"/>
      <c r="G1447" s="1625"/>
      <c r="H1447" s="1625"/>
      <c r="I1447" s="1626"/>
      <c r="J1447" s="1624"/>
      <c r="K1447" s="1625"/>
      <c r="L1447" s="1625"/>
      <c r="M1447" s="1625"/>
      <c r="N1447" s="1626"/>
      <c r="O1447" s="860"/>
      <c r="P1447" s="1338">
        <f t="shared" si="86"/>
        <v>0</v>
      </c>
    </row>
    <row r="1448" spans="1:16" s="363" customFormat="1" ht="27.75" customHeight="1">
      <c r="A1448" s="358"/>
      <c r="B1448" s="1624"/>
      <c r="C1448" s="1625"/>
      <c r="D1448" s="1625"/>
      <c r="E1448" s="1625"/>
      <c r="F1448" s="1625"/>
      <c r="G1448" s="1625"/>
      <c r="H1448" s="1625"/>
      <c r="I1448" s="1626"/>
      <c r="J1448" s="1624"/>
      <c r="K1448" s="1625"/>
      <c r="L1448" s="1625"/>
      <c r="M1448" s="1625"/>
      <c r="N1448" s="1626"/>
      <c r="O1448" s="860"/>
      <c r="P1448" s="1338">
        <f t="shared" si="86"/>
        <v>0</v>
      </c>
    </row>
    <row r="1449" spans="1:16" s="363" customFormat="1" ht="27.75" customHeight="1">
      <c r="A1449" s="358"/>
      <c r="B1449" s="1624"/>
      <c r="C1449" s="1625"/>
      <c r="D1449" s="1625"/>
      <c r="E1449" s="1625"/>
      <c r="F1449" s="1625"/>
      <c r="G1449" s="1625"/>
      <c r="H1449" s="1625"/>
      <c r="I1449" s="1626"/>
      <c r="J1449" s="1624"/>
      <c r="K1449" s="1625"/>
      <c r="L1449" s="1625"/>
      <c r="M1449" s="1625"/>
      <c r="N1449" s="1626"/>
      <c r="O1449" s="860"/>
      <c r="P1449" s="1338">
        <f t="shared" si="86"/>
        <v>0</v>
      </c>
    </row>
    <row r="1450" spans="1:16" s="363" customFormat="1" ht="27.75" customHeight="1">
      <c r="A1450" s="358"/>
      <c r="B1450" s="1624"/>
      <c r="C1450" s="1625"/>
      <c r="D1450" s="1625"/>
      <c r="E1450" s="1625"/>
      <c r="F1450" s="1625"/>
      <c r="G1450" s="1625"/>
      <c r="H1450" s="1625"/>
      <c r="I1450" s="1626"/>
      <c r="J1450" s="1624"/>
      <c r="K1450" s="1625"/>
      <c r="L1450" s="1625"/>
      <c r="M1450" s="1625"/>
      <c r="N1450" s="1626"/>
      <c r="O1450" s="860"/>
      <c r="P1450" s="1338">
        <f t="shared" si="86"/>
        <v>0</v>
      </c>
    </row>
    <row r="1451" spans="1:16" s="363" customFormat="1" ht="27.75" customHeight="1">
      <c r="A1451" s="358"/>
      <c r="B1451" s="1624"/>
      <c r="C1451" s="1625"/>
      <c r="D1451" s="1625"/>
      <c r="E1451" s="1625"/>
      <c r="F1451" s="1625"/>
      <c r="G1451" s="1625"/>
      <c r="H1451" s="1625"/>
      <c r="I1451" s="1626"/>
      <c r="J1451" s="1624"/>
      <c r="K1451" s="1625"/>
      <c r="L1451" s="1625"/>
      <c r="M1451" s="1625"/>
      <c r="N1451" s="1626"/>
      <c r="O1451" s="860"/>
      <c r="P1451" s="1338">
        <f t="shared" si="86"/>
        <v>0</v>
      </c>
    </row>
    <row r="1452" spans="1:16" s="363" customFormat="1" ht="27.75" customHeight="1">
      <c r="A1452" s="358"/>
      <c r="B1452" s="1624"/>
      <c r="C1452" s="1625"/>
      <c r="D1452" s="1625"/>
      <c r="E1452" s="1625"/>
      <c r="F1452" s="1625"/>
      <c r="G1452" s="1625"/>
      <c r="H1452" s="1625"/>
      <c r="I1452" s="1626"/>
      <c r="J1452" s="1624"/>
      <c r="K1452" s="1625"/>
      <c r="L1452" s="1625"/>
      <c r="M1452" s="1625"/>
      <c r="N1452" s="1626"/>
      <c r="O1452" s="860"/>
      <c r="P1452" s="1338">
        <f t="shared" si="86"/>
        <v>0</v>
      </c>
    </row>
    <row r="1453" spans="1:16" s="363" customFormat="1" ht="27.75" customHeight="1" thickBot="1">
      <c r="A1453" s="358"/>
      <c r="B1453" s="1627"/>
      <c r="C1453" s="1628"/>
      <c r="D1453" s="1628"/>
      <c r="E1453" s="1628"/>
      <c r="F1453" s="1628"/>
      <c r="G1453" s="1628"/>
      <c r="H1453" s="1628"/>
      <c r="I1453" s="1629"/>
      <c r="J1453" s="1627"/>
      <c r="K1453" s="1628"/>
      <c r="L1453" s="1628"/>
      <c r="M1453" s="1628"/>
      <c r="N1453" s="1629"/>
      <c r="O1453" s="860"/>
      <c r="P1453" s="1338">
        <f t="shared" si="86"/>
        <v>0</v>
      </c>
    </row>
    <row r="1454" spans="1:16" s="363" customFormat="1" ht="26.25" customHeight="1" thickBot="1">
      <c r="A1454" s="358"/>
      <c r="B1454" s="535" t="s">
        <v>1808</v>
      </c>
      <c r="C1454" s="364"/>
      <c r="D1454" s="1622" t="s">
        <v>1111</v>
      </c>
      <c r="E1454" s="1622"/>
      <c r="F1454" s="1622"/>
      <c r="G1454" s="1622"/>
      <c r="H1454" s="1622"/>
      <c r="I1454" s="1622"/>
      <c r="J1454" s="1622"/>
      <c r="K1454" s="1622"/>
      <c r="L1454" s="1622"/>
      <c r="M1454" s="1622"/>
      <c r="N1454" s="1623"/>
      <c r="O1454" s="860"/>
      <c r="P1454" s="1342"/>
    </row>
    <row r="1455" spans="1:16" s="348" customFormat="1" ht="6" customHeight="1" thickBot="1">
      <c r="A1455" s="403"/>
      <c r="B1455" s="404"/>
      <c r="C1455" s="404"/>
      <c r="D1455" s="404"/>
      <c r="E1455" s="404"/>
      <c r="F1455" s="404"/>
      <c r="G1455" s="404"/>
      <c r="H1455" s="518"/>
      <c r="I1455" s="404"/>
      <c r="J1455" s="404"/>
      <c r="K1455" s="404"/>
      <c r="L1455" s="528"/>
      <c r="M1455" s="404"/>
      <c r="N1455" s="404"/>
      <c r="O1455" s="858"/>
      <c r="P1455" s="1341"/>
    </row>
    <row r="1456" spans="1:16" s="341" customFormat="1" ht="14.25" customHeight="1" thickTop="1">
      <c r="A1456" s="395" t="s">
        <v>673</v>
      </c>
      <c r="B1456" s="100" t="s">
        <v>2154</v>
      </c>
      <c r="H1456" s="502"/>
      <c r="L1456" s="520"/>
      <c r="O1456" s="422"/>
      <c r="P1456" s="422"/>
    </row>
    <row r="1457" spans="1:16" s="341" customFormat="1" ht="14.25" customHeight="1">
      <c r="A1457" s="395" t="s">
        <v>751</v>
      </c>
      <c r="B1457" s="100" t="s">
        <v>1762</v>
      </c>
      <c r="H1457" s="502"/>
      <c r="L1457" s="520"/>
      <c r="O1457" s="422"/>
      <c r="P1457" s="422"/>
    </row>
    <row r="1458" spans="1:16" s="341" customFormat="1" ht="14.25" customHeight="1">
      <c r="A1458" s="395" t="s">
        <v>1207</v>
      </c>
      <c r="B1458" s="100" t="s">
        <v>1664</v>
      </c>
      <c r="H1458" s="502"/>
      <c r="L1458" s="520"/>
      <c r="O1458" s="422"/>
      <c r="P1458" s="422"/>
    </row>
    <row r="1459" spans="1:16" s="341" customFormat="1" ht="14.25" customHeight="1">
      <c r="A1459" s="395" t="s">
        <v>1208</v>
      </c>
      <c r="B1459" s="100" t="s">
        <v>1875</v>
      </c>
      <c r="H1459" s="502"/>
      <c r="J1459" s="373"/>
      <c r="L1459" s="520"/>
      <c r="O1459" s="422"/>
      <c r="P1459" s="422"/>
    </row>
    <row r="1460" spans="1:16" s="341" customFormat="1" ht="14.25" customHeight="1">
      <c r="A1460" s="395" t="s">
        <v>496</v>
      </c>
      <c r="B1460" s="100" t="s">
        <v>1763</v>
      </c>
      <c r="H1460" s="502"/>
      <c r="L1460" s="520"/>
      <c r="O1460" s="422"/>
      <c r="P1460" s="422"/>
    </row>
    <row r="1461" spans="1:16" s="341" customFormat="1" ht="14.25" customHeight="1">
      <c r="A1461" s="395" t="s">
        <v>1766</v>
      </c>
      <c r="B1461" s="100" t="s">
        <v>1871</v>
      </c>
      <c r="H1461" s="502"/>
      <c r="L1461" s="520"/>
      <c r="N1461" s="1319" t="str">
        <f ca="1">$A$1&amp;wersja&amp;INFO("wersja")</f>
        <v>GR_2018.1.15.0</v>
      </c>
      <c r="O1461" s="422"/>
      <c r="P1461" s="422"/>
    </row>
    <row r="1462" spans="1:16" s="341" customFormat="1" ht="14.25" customHeight="1">
      <c r="A1462" s="395" t="s">
        <v>1765</v>
      </c>
      <c r="B1462" s="100" t="s">
        <v>1872</v>
      </c>
      <c r="H1462" s="502"/>
      <c r="L1462" s="520"/>
      <c r="O1462" s="422"/>
      <c r="P1462" s="422"/>
    </row>
    <row r="1463" spans="1:16" s="341" customFormat="1" ht="20.25" customHeight="1" thickBot="1">
      <c r="A1463" s="577" t="s">
        <v>1820</v>
      </c>
      <c r="H1463" s="502"/>
      <c r="L1463" s="520"/>
      <c r="N1463" s="592" t="str">
        <f>$N$1</f>
        <v>Załącznik Nr 4 do Uchwały Nr XL/396/17 Rady Miejskiej w Kluczborku z dnia 27 września 2017r.</v>
      </c>
      <c r="O1463" s="844"/>
      <c r="P1463" s="422"/>
    </row>
    <row r="1464" spans="1:16" s="2" customFormat="1" ht="20.25" customHeight="1" thickTop="1">
      <c r="A1464" s="1688" t="s">
        <v>854</v>
      </c>
      <c r="B1464" s="1689"/>
      <c r="C1464" s="1689"/>
      <c r="D1464" s="1690"/>
      <c r="E1464" s="1691" t="s">
        <v>987</v>
      </c>
      <c r="F1464" s="1691"/>
      <c r="G1464" s="1691"/>
      <c r="H1464" s="1691"/>
      <c r="I1464" s="1691"/>
      <c r="J1464" s="1691"/>
      <c r="K1464" s="1691"/>
      <c r="L1464" s="1691"/>
      <c r="M1464" s="1691"/>
      <c r="N1464" s="1691"/>
      <c r="O1464" s="1692"/>
      <c r="P1464" s="1323"/>
    </row>
    <row r="1465" spans="1:16" s="2" customFormat="1" ht="26.25" customHeight="1" thickBot="1">
      <c r="A1465" s="1695"/>
      <c r="B1465" s="1696"/>
      <c r="C1465" s="1696"/>
      <c r="D1465" s="1697"/>
      <c r="E1465" s="1693"/>
      <c r="F1465" s="1693"/>
      <c r="G1465" s="1693"/>
      <c r="H1465" s="1693"/>
      <c r="I1465" s="1693"/>
      <c r="J1465" s="1693"/>
      <c r="K1465" s="1693"/>
      <c r="L1465" s="1693"/>
      <c r="M1465" s="1693"/>
      <c r="N1465" s="1693"/>
      <c r="O1465" s="1694"/>
      <c r="P1465" s="1323"/>
    </row>
    <row r="1466" spans="1:16" s="2" customFormat="1" ht="4.5" customHeight="1">
      <c r="A1466" s="580"/>
      <c r="B1466" s="581"/>
      <c r="C1466" s="581"/>
      <c r="D1466" s="582"/>
      <c r="E1466" s="582"/>
      <c r="F1466" s="582"/>
      <c r="G1466" s="582"/>
      <c r="H1466" s="583"/>
      <c r="I1466" s="583"/>
      <c r="J1466" s="583"/>
      <c r="K1466" s="583"/>
      <c r="L1466" s="584"/>
      <c r="M1466" s="583"/>
      <c r="N1466" s="585"/>
      <c r="O1466" s="845"/>
      <c r="P1466" s="1323"/>
    </row>
    <row r="1467" spans="1:16" s="1" customFormat="1" ht="23.25" customHeight="1">
      <c r="A1467" s="1675" t="s">
        <v>1921</v>
      </c>
      <c r="B1467" s="1676"/>
      <c r="C1467" s="1676"/>
      <c r="D1467" s="1676"/>
      <c r="E1467" s="1676"/>
      <c r="F1467" s="1676"/>
      <c r="G1467" s="1676"/>
      <c r="H1467" s="1676"/>
      <c r="I1467" s="1676"/>
      <c r="J1467" s="1676"/>
      <c r="K1467" s="1676"/>
      <c r="L1467" s="1676"/>
      <c r="M1467" s="1676"/>
      <c r="N1467" s="1676"/>
      <c r="O1467" s="1677"/>
      <c r="P1467" s="1323"/>
    </row>
    <row r="1468" spans="1:16" s="2" customFormat="1" ht="4.5" customHeight="1" thickBot="1">
      <c r="A1468" s="587"/>
      <c r="B1468" s="588"/>
      <c r="C1468" s="588"/>
      <c r="D1468" s="588"/>
      <c r="E1468" s="588"/>
      <c r="F1468" s="588"/>
      <c r="G1468" s="588"/>
      <c r="H1468" s="588"/>
      <c r="I1468" s="588"/>
      <c r="J1468" s="588"/>
      <c r="K1468" s="589"/>
      <c r="L1468" s="590"/>
      <c r="M1468" s="583"/>
      <c r="N1468" s="583"/>
      <c r="O1468" s="846"/>
      <c r="P1468" s="1323"/>
    </row>
    <row r="1469" spans="1:16" s="306" customFormat="1" ht="4.5" customHeight="1" thickTop="1" thickBot="1">
      <c r="A1469" s="300"/>
      <c r="B1469" s="301"/>
      <c r="C1469" s="301"/>
      <c r="D1469" s="301"/>
      <c r="E1469" s="302"/>
      <c r="F1469" s="302"/>
      <c r="G1469" s="302"/>
      <c r="H1469" s="503"/>
      <c r="I1469" s="302"/>
      <c r="J1469" s="304"/>
      <c r="K1469" s="302"/>
      <c r="L1469" s="521"/>
      <c r="M1469" s="302"/>
      <c r="N1469" s="304"/>
      <c r="O1469" s="847"/>
      <c r="P1469" s="1338"/>
    </row>
    <row r="1470" spans="1:16" s="306" customFormat="1" ht="24" customHeight="1" thickBot="1">
      <c r="A1470" s="308"/>
      <c r="B1470" s="1678" t="s">
        <v>1924</v>
      </c>
      <c r="C1470" s="1678"/>
      <c r="D1470" s="1678"/>
      <c r="E1470" s="1678"/>
      <c r="F1470" s="1678"/>
      <c r="G1470" s="1678"/>
      <c r="H1470" s="1678"/>
      <c r="I1470" s="1678"/>
      <c r="J1470" s="1679"/>
      <c r="K1470" s="530" t="s">
        <v>1870</v>
      </c>
      <c r="L1470" s="757"/>
      <c r="M1470" s="1680" t="str">
        <f>IF(O1478=1,SUM($O$1:O1478),"")</f>
        <v/>
      </c>
      <c r="N1470" s="1681"/>
      <c r="O1470" s="848"/>
      <c r="P1470" s="1338"/>
    </row>
    <row r="1471" spans="1:16" s="306" customFormat="1" ht="4.5" customHeight="1" thickBot="1">
      <c r="A1471" s="310"/>
      <c r="B1471" s="311"/>
      <c r="C1471" s="311"/>
      <c r="D1471" s="311"/>
      <c r="E1471" s="311"/>
      <c r="F1471" s="311"/>
      <c r="G1471" s="311"/>
      <c r="H1471" s="504"/>
      <c r="I1471" s="312"/>
      <c r="J1471" s="314"/>
      <c r="K1471" s="312"/>
      <c r="L1471" s="522"/>
      <c r="M1471" s="312"/>
      <c r="N1471" s="314"/>
      <c r="O1471" s="849"/>
      <c r="P1471" s="1338"/>
    </row>
    <row r="1472" spans="1:16" s="306" customFormat="1" ht="20.25" customHeight="1" thickTop="1" thickBot="1">
      <c r="A1472" s="369" t="s">
        <v>1745</v>
      </c>
      <c r="B1472" s="323"/>
      <c r="C1472" s="323"/>
      <c r="D1472" s="323"/>
      <c r="E1472" s="323"/>
      <c r="F1472" s="323"/>
      <c r="G1472" s="323"/>
      <c r="H1472" s="505"/>
      <c r="I1472" s="323"/>
      <c r="J1472" s="323"/>
      <c r="K1472" s="323"/>
      <c r="L1472" s="505"/>
      <c r="M1472" s="323"/>
      <c r="N1472" s="323"/>
      <c r="O1472" s="850"/>
      <c r="P1472" s="1338"/>
    </row>
    <row r="1473" spans="1:16" s="306" customFormat="1" ht="12.75" customHeight="1">
      <c r="A1473" s="317"/>
      <c r="B1473" s="532" t="s">
        <v>1666</v>
      </c>
      <c r="C1473" s="375"/>
      <c r="D1473" s="375"/>
      <c r="E1473" s="375"/>
      <c r="F1473" s="375"/>
      <c r="G1473" s="375"/>
      <c r="H1473" s="506"/>
      <c r="I1473" s="375"/>
      <c r="J1473" s="377"/>
      <c r="K1473" s="531" t="s">
        <v>1750</v>
      </c>
      <c r="L1473" s="523"/>
      <c r="M1473" s="375"/>
      <c r="N1473" s="379"/>
      <c r="O1473" s="851"/>
      <c r="P1473" s="1338"/>
    </row>
    <row r="1474" spans="1:16" s="320" customFormat="1" ht="33" customHeight="1" thickBot="1">
      <c r="A1474" s="319"/>
      <c r="B1474" s="1682" t="str">
        <f>IF($B$12="","",$B$12)</f>
        <v/>
      </c>
      <c r="C1474" s="1683"/>
      <c r="D1474" s="1683"/>
      <c r="E1474" s="1683"/>
      <c r="F1474" s="1683"/>
      <c r="G1474" s="1683"/>
      <c r="H1474" s="1683"/>
      <c r="I1474" s="1683"/>
      <c r="J1474" s="1684"/>
      <c r="K1474" s="1685" t="str">
        <f>IF($K$12="","",$K$12)</f>
        <v/>
      </c>
      <c r="L1474" s="1686"/>
      <c r="M1474" s="1686"/>
      <c r="N1474" s="1687"/>
      <c r="O1474" s="851"/>
      <c r="P1474" s="1338">
        <f>IF(B1474&amp;K1474="",0,1)</f>
        <v>0</v>
      </c>
    </row>
    <row r="1475" spans="1:16" s="306" customFormat="1" ht="4.5" customHeight="1" thickBot="1">
      <c r="A1475" s="321"/>
      <c r="B1475" s="322"/>
      <c r="C1475" s="322"/>
      <c r="D1475" s="322"/>
      <c r="E1475" s="312"/>
      <c r="F1475" s="312"/>
      <c r="G1475" s="312"/>
      <c r="H1475" s="504"/>
      <c r="I1475" s="312"/>
      <c r="J1475" s="314"/>
      <c r="K1475" s="312"/>
      <c r="L1475" s="522"/>
      <c r="M1475" s="312"/>
      <c r="N1475" s="314"/>
      <c r="O1475" s="849"/>
      <c r="P1475" s="1338"/>
    </row>
    <row r="1476" spans="1:16" s="328" customFormat="1" ht="20.25" customHeight="1" thickTop="1" thickBot="1">
      <c r="A1476" s="370" t="s">
        <v>1746</v>
      </c>
      <c r="B1476" s="323"/>
      <c r="C1476" s="323"/>
      <c r="D1476" s="323"/>
      <c r="E1476" s="323"/>
      <c r="F1476" s="323"/>
      <c r="G1476" s="323"/>
      <c r="H1476" s="507"/>
      <c r="I1476" s="323"/>
      <c r="J1476" s="325"/>
      <c r="K1476" s="323"/>
      <c r="L1476" s="524"/>
      <c r="M1476" s="323"/>
      <c r="N1476" s="325"/>
      <c r="O1476" s="850"/>
      <c r="P1476" s="1338"/>
    </row>
    <row r="1477" spans="1:16" s="328" customFormat="1" ht="5.25" customHeight="1">
      <c r="A1477" s="98"/>
      <c r="B1477" s="381"/>
      <c r="C1477" s="382"/>
      <c r="D1477" s="382"/>
      <c r="E1477" s="382"/>
      <c r="F1477" s="382"/>
      <c r="G1477" s="382"/>
      <c r="H1477" s="508"/>
      <c r="I1477" s="382"/>
      <c r="J1477" s="384"/>
      <c r="K1477" s="382"/>
      <c r="L1477" s="525"/>
      <c r="M1477" s="382"/>
      <c r="N1477" s="386"/>
      <c r="O1477" s="852"/>
      <c r="P1477" s="1338"/>
    </row>
    <row r="1478" spans="1:16" s="328" customFormat="1" ht="25.5" customHeight="1">
      <c r="A1478" s="396" t="s">
        <v>291</v>
      </c>
      <c r="B1478" s="1666" t="s">
        <v>123</v>
      </c>
      <c r="C1478" s="1667"/>
      <c r="D1478" s="1668"/>
      <c r="E1478" s="1669"/>
      <c r="F1478" s="1670" t="s">
        <v>1791</v>
      </c>
      <c r="G1478" s="1671"/>
      <c r="H1478" s="1671"/>
      <c r="I1478" s="1672"/>
      <c r="J1478" s="740" t="str">
        <f>IF($J$16="","",$J$16)</f>
        <v/>
      </c>
      <c r="K1478" s="420" t="s">
        <v>1755</v>
      </c>
      <c r="L1478" s="740" t="str">
        <f>IF($L$16="","",$L$16)</f>
        <v/>
      </c>
      <c r="M1478" s="420" t="s">
        <v>1764</v>
      </c>
      <c r="N1478" s="397">
        <f>IF(AND(J1478="",L1478=""),0,IF(J1478="",2,1))</f>
        <v>0</v>
      </c>
      <c r="O1478" s="812">
        <f>IF(D1478&lt;&gt;"",1,0)</f>
        <v>0</v>
      </c>
      <c r="P1478" s="1338">
        <f>IF(D1478&amp;J1478&amp;L1478="",0,1)</f>
        <v>0</v>
      </c>
    </row>
    <row r="1479" spans="1:16" s="328" customFormat="1" ht="5.25" customHeight="1" thickBot="1">
      <c r="A1479" s="98"/>
      <c r="B1479" s="387"/>
      <c r="C1479" s="388"/>
      <c r="D1479" s="388"/>
      <c r="E1479" s="388"/>
      <c r="F1479" s="388"/>
      <c r="G1479" s="388"/>
      <c r="H1479" s="509"/>
      <c r="I1479" s="388"/>
      <c r="J1479" s="390"/>
      <c r="K1479" s="388"/>
      <c r="L1479" s="526"/>
      <c r="M1479" s="388"/>
      <c r="N1479" s="392"/>
      <c r="O1479" s="852"/>
      <c r="P1479" s="1338"/>
    </row>
    <row r="1480" spans="1:16" s="328" customFormat="1" ht="27" customHeight="1" thickBot="1">
      <c r="A1480" s="308"/>
      <c r="B1480" s="1673" t="s">
        <v>1065</v>
      </c>
      <c r="C1480" s="1674"/>
      <c r="D1480" s="1088" t="s">
        <v>1770</v>
      </c>
      <c r="E1480" s="764" t="s">
        <v>1748</v>
      </c>
      <c r="F1480" s="764" t="s">
        <v>1752</v>
      </c>
      <c r="G1480" s="765" t="s">
        <v>1520</v>
      </c>
      <c r="H1480" s="1656" t="s">
        <v>233</v>
      </c>
      <c r="I1480" s="1657"/>
      <c r="J1480" s="1658"/>
      <c r="K1480" s="766" t="s">
        <v>1767</v>
      </c>
      <c r="L1480" s="1656" t="s">
        <v>1749</v>
      </c>
      <c r="M1480" s="1657"/>
      <c r="N1480" s="1658"/>
      <c r="O1480" s="853"/>
      <c r="P1480" s="1338"/>
    </row>
    <row r="1481" spans="1:16" s="328" customFormat="1" ht="29.25" customHeight="1">
      <c r="A1481" s="308"/>
      <c r="B1481" s="1659" t="s">
        <v>1753</v>
      </c>
      <c r="C1481" s="333" t="s">
        <v>598</v>
      </c>
      <c r="D1481" s="726"/>
      <c r="E1481" s="726"/>
      <c r="F1481" s="726"/>
      <c r="G1481" s="726"/>
      <c r="H1481" s="510" t="s">
        <v>1771</v>
      </c>
      <c r="I1481" s="926" t="str">
        <f>IF(D1481&amp;E1481&amp;F1481&amp;G1481="","",SUM(D1481:G1481))</f>
        <v/>
      </c>
      <c r="J1481" s="330" t="s">
        <v>599</v>
      </c>
      <c r="K1481" s="767">
        <v>1.95</v>
      </c>
      <c r="L1481" s="510" t="s">
        <v>1390</v>
      </c>
      <c r="M1481" s="926" t="str">
        <f t="shared" ref="M1481:M1504" si="87">IF(AND(I1481&lt;&gt;"",N$16=1),ROUND(I1481*K1481,4),"")</f>
        <v/>
      </c>
      <c r="N1481" s="330" t="s">
        <v>599</v>
      </c>
      <c r="O1481" s="853"/>
      <c r="P1481" s="1338">
        <f>IF(D1481&amp;E1481&amp;F1481&amp;G1481="",0,1)</f>
        <v>0</v>
      </c>
    </row>
    <row r="1482" spans="1:16" s="328" customFormat="1" ht="29.25" customHeight="1">
      <c r="A1482" s="308"/>
      <c r="B1482" s="1660"/>
      <c r="C1482" s="331" t="s">
        <v>600</v>
      </c>
      <c r="D1482" s="727"/>
      <c r="E1482" s="727"/>
      <c r="F1482" s="727"/>
      <c r="G1482" s="727"/>
      <c r="H1482" s="481" t="s">
        <v>406</v>
      </c>
      <c r="I1482" s="925" t="str">
        <f t="shared" ref="I1482:I1504" si="88">IF(D1482&amp;E1482&amp;F1482&amp;G1482="","",SUM(D1482:G1482))</f>
        <v/>
      </c>
      <c r="J1482" s="331" t="s">
        <v>599</v>
      </c>
      <c r="K1482" s="768">
        <v>1.8</v>
      </c>
      <c r="L1482" s="481" t="s">
        <v>407</v>
      </c>
      <c r="M1482" s="925" t="str">
        <f t="shared" si="87"/>
        <v/>
      </c>
      <c r="N1482" s="331" t="s">
        <v>599</v>
      </c>
      <c r="O1482" s="853"/>
      <c r="P1482" s="1338">
        <f t="shared" ref="P1482:P1504" si="89">IF(D1482&amp;E1482&amp;F1482&amp;G1482="",0,1)</f>
        <v>0</v>
      </c>
    </row>
    <row r="1483" spans="1:16" s="328" customFormat="1" ht="29.25" customHeight="1">
      <c r="A1483" s="308"/>
      <c r="B1483" s="1660"/>
      <c r="C1483" s="331" t="s">
        <v>601</v>
      </c>
      <c r="D1483" s="727"/>
      <c r="E1483" s="727"/>
      <c r="F1483" s="727"/>
      <c r="G1483" s="727"/>
      <c r="H1483" s="481" t="s">
        <v>408</v>
      </c>
      <c r="I1483" s="925" t="str">
        <f t="shared" si="88"/>
        <v/>
      </c>
      <c r="J1483" s="331" t="s">
        <v>599</v>
      </c>
      <c r="K1483" s="768">
        <v>1.65</v>
      </c>
      <c r="L1483" s="481" t="s">
        <v>409</v>
      </c>
      <c r="M1483" s="925" t="str">
        <f t="shared" si="87"/>
        <v/>
      </c>
      <c r="N1483" s="331" t="s">
        <v>599</v>
      </c>
      <c r="O1483" s="853"/>
      <c r="P1483" s="1338">
        <f t="shared" si="89"/>
        <v>0</v>
      </c>
    </row>
    <row r="1484" spans="1:16" s="328" customFormat="1" ht="29.25" customHeight="1">
      <c r="A1484" s="308"/>
      <c r="B1484" s="1660"/>
      <c r="C1484" s="331" t="s">
        <v>602</v>
      </c>
      <c r="D1484" s="727"/>
      <c r="E1484" s="727"/>
      <c r="F1484" s="727"/>
      <c r="G1484" s="727"/>
      <c r="H1484" s="481" t="s">
        <v>410</v>
      </c>
      <c r="I1484" s="925" t="str">
        <f t="shared" si="88"/>
        <v/>
      </c>
      <c r="J1484" s="331" t="s">
        <v>599</v>
      </c>
      <c r="K1484" s="768">
        <v>1.35</v>
      </c>
      <c r="L1484" s="481" t="s">
        <v>411</v>
      </c>
      <c r="M1484" s="925" t="str">
        <f t="shared" si="87"/>
        <v/>
      </c>
      <c r="N1484" s="331" t="s">
        <v>599</v>
      </c>
      <c r="O1484" s="853"/>
      <c r="P1484" s="1338">
        <f t="shared" si="89"/>
        <v>0</v>
      </c>
    </row>
    <row r="1485" spans="1:16" s="328" customFormat="1" ht="29.25" customHeight="1">
      <c r="A1485" s="308"/>
      <c r="B1485" s="1660"/>
      <c r="C1485" s="331" t="s">
        <v>603</v>
      </c>
      <c r="D1485" s="727"/>
      <c r="E1485" s="727"/>
      <c r="F1485" s="727"/>
      <c r="G1485" s="727"/>
      <c r="H1485" s="481" t="s">
        <v>412</v>
      </c>
      <c r="I1485" s="925" t="str">
        <f t="shared" si="88"/>
        <v/>
      </c>
      <c r="J1485" s="331" t="s">
        <v>599</v>
      </c>
      <c r="K1485" s="768">
        <v>1.1000000000000001</v>
      </c>
      <c r="L1485" s="481" t="s">
        <v>413</v>
      </c>
      <c r="M1485" s="925" t="str">
        <f t="shared" si="87"/>
        <v/>
      </c>
      <c r="N1485" s="331" t="s">
        <v>599</v>
      </c>
      <c r="O1485" s="853"/>
      <c r="P1485" s="1338">
        <f t="shared" si="89"/>
        <v>0</v>
      </c>
    </row>
    <row r="1486" spans="1:16" s="328" customFormat="1" ht="29.25" customHeight="1">
      <c r="A1486" s="308"/>
      <c r="B1486" s="1660"/>
      <c r="C1486" s="331" t="s">
        <v>604</v>
      </c>
      <c r="D1486" s="727"/>
      <c r="E1486" s="727"/>
      <c r="F1486" s="727"/>
      <c r="G1486" s="727"/>
      <c r="H1486" s="481" t="s">
        <v>414</v>
      </c>
      <c r="I1486" s="925" t="str">
        <f t="shared" si="88"/>
        <v/>
      </c>
      <c r="J1486" s="331" t="s">
        <v>599</v>
      </c>
      <c r="K1486" s="768">
        <v>0.8</v>
      </c>
      <c r="L1486" s="481" t="s">
        <v>415</v>
      </c>
      <c r="M1486" s="925" t="str">
        <f t="shared" si="87"/>
        <v/>
      </c>
      <c r="N1486" s="331" t="s">
        <v>599</v>
      </c>
      <c r="O1486" s="853"/>
      <c r="P1486" s="1338">
        <f t="shared" si="89"/>
        <v>0</v>
      </c>
    </row>
    <row r="1487" spans="1:16" s="328" customFormat="1" ht="29.25" customHeight="1">
      <c r="A1487" s="308"/>
      <c r="B1487" s="1660"/>
      <c r="C1487" s="331" t="s">
        <v>605</v>
      </c>
      <c r="D1487" s="727"/>
      <c r="E1487" s="727"/>
      <c r="F1487" s="727"/>
      <c r="G1487" s="727"/>
      <c r="H1487" s="481" t="s">
        <v>416</v>
      </c>
      <c r="I1487" s="925" t="str">
        <f t="shared" si="88"/>
        <v/>
      </c>
      <c r="J1487" s="331" t="s">
        <v>599</v>
      </c>
      <c r="K1487" s="768">
        <v>0.35</v>
      </c>
      <c r="L1487" s="481" t="s">
        <v>417</v>
      </c>
      <c r="M1487" s="925" t="str">
        <f t="shared" si="87"/>
        <v/>
      </c>
      <c r="N1487" s="331" t="s">
        <v>599</v>
      </c>
      <c r="O1487" s="853"/>
      <c r="P1487" s="1338">
        <f t="shared" si="89"/>
        <v>0</v>
      </c>
    </row>
    <row r="1488" spans="1:16" s="328" customFormat="1" ht="29.25" customHeight="1" thickBot="1">
      <c r="A1488" s="308"/>
      <c r="B1488" s="1661"/>
      <c r="C1488" s="332" t="s">
        <v>606</v>
      </c>
      <c r="D1488" s="728"/>
      <c r="E1488" s="728"/>
      <c r="F1488" s="728"/>
      <c r="G1488" s="728"/>
      <c r="H1488" s="482" t="s">
        <v>418</v>
      </c>
      <c r="I1488" s="924" t="str">
        <f t="shared" si="88"/>
        <v/>
      </c>
      <c r="J1488" s="332" t="s">
        <v>599</v>
      </c>
      <c r="K1488" s="769">
        <v>0.2</v>
      </c>
      <c r="L1488" s="482" t="s">
        <v>419</v>
      </c>
      <c r="M1488" s="924" t="str">
        <f t="shared" si="87"/>
        <v/>
      </c>
      <c r="N1488" s="332" t="s">
        <v>599</v>
      </c>
      <c r="O1488" s="853"/>
      <c r="P1488" s="1338">
        <f t="shared" si="89"/>
        <v>0</v>
      </c>
    </row>
    <row r="1489" spans="1:16" s="328" customFormat="1" ht="29.25" customHeight="1">
      <c r="A1489" s="308"/>
      <c r="B1489" s="1659" t="s">
        <v>1754</v>
      </c>
      <c r="C1489" s="367" t="s">
        <v>598</v>
      </c>
      <c r="D1489" s="726"/>
      <c r="E1489" s="726"/>
      <c r="F1489" s="726"/>
      <c r="G1489" s="726"/>
      <c r="H1489" s="480" t="s">
        <v>420</v>
      </c>
      <c r="I1489" s="926" t="str">
        <f t="shared" si="88"/>
        <v/>
      </c>
      <c r="J1489" s="333" t="s">
        <v>599</v>
      </c>
      <c r="K1489" s="767">
        <v>1.75</v>
      </c>
      <c r="L1489" s="480" t="s">
        <v>421</v>
      </c>
      <c r="M1489" s="926" t="str">
        <f t="shared" si="87"/>
        <v/>
      </c>
      <c r="N1489" s="333" t="s">
        <v>599</v>
      </c>
      <c r="O1489" s="853"/>
      <c r="P1489" s="1338">
        <f t="shared" si="89"/>
        <v>0</v>
      </c>
    </row>
    <row r="1490" spans="1:16" s="328" customFormat="1" ht="29.25" customHeight="1">
      <c r="A1490" s="308"/>
      <c r="B1490" s="1660"/>
      <c r="C1490" s="368" t="s">
        <v>600</v>
      </c>
      <c r="D1490" s="727"/>
      <c r="E1490" s="727"/>
      <c r="F1490" s="727"/>
      <c r="G1490" s="727"/>
      <c r="H1490" s="481" t="s">
        <v>422</v>
      </c>
      <c r="I1490" s="925" t="str">
        <f t="shared" si="88"/>
        <v/>
      </c>
      <c r="J1490" s="331" t="s">
        <v>599</v>
      </c>
      <c r="K1490" s="768">
        <v>1.45</v>
      </c>
      <c r="L1490" s="481" t="s">
        <v>423</v>
      </c>
      <c r="M1490" s="925" t="str">
        <f t="shared" si="87"/>
        <v/>
      </c>
      <c r="N1490" s="331" t="s">
        <v>599</v>
      </c>
      <c r="O1490" s="853"/>
      <c r="P1490" s="1338">
        <f t="shared" si="89"/>
        <v>0</v>
      </c>
    </row>
    <row r="1491" spans="1:16" s="328" customFormat="1" ht="29.25" customHeight="1">
      <c r="A1491" s="308"/>
      <c r="B1491" s="1660"/>
      <c r="C1491" s="368" t="s">
        <v>620</v>
      </c>
      <c r="D1491" s="727"/>
      <c r="E1491" s="727"/>
      <c r="F1491" s="727"/>
      <c r="G1491" s="727"/>
      <c r="H1491" s="481" t="s">
        <v>424</v>
      </c>
      <c r="I1491" s="925" t="str">
        <f t="shared" si="88"/>
        <v/>
      </c>
      <c r="J1491" s="331" t="s">
        <v>599</v>
      </c>
      <c r="K1491" s="768">
        <v>1.25</v>
      </c>
      <c r="L1491" s="481" t="s">
        <v>425</v>
      </c>
      <c r="M1491" s="925" t="str">
        <f t="shared" si="87"/>
        <v/>
      </c>
      <c r="N1491" s="331" t="s">
        <v>599</v>
      </c>
      <c r="O1491" s="853"/>
      <c r="P1491" s="1338">
        <f t="shared" si="89"/>
        <v>0</v>
      </c>
    </row>
    <row r="1492" spans="1:16" s="328" customFormat="1" ht="29.25" customHeight="1">
      <c r="A1492" s="308"/>
      <c r="B1492" s="1660"/>
      <c r="C1492" s="368" t="s">
        <v>621</v>
      </c>
      <c r="D1492" s="727"/>
      <c r="E1492" s="727"/>
      <c r="F1492" s="727"/>
      <c r="G1492" s="727"/>
      <c r="H1492" s="481" t="s">
        <v>426</v>
      </c>
      <c r="I1492" s="925" t="str">
        <f t="shared" si="88"/>
        <v/>
      </c>
      <c r="J1492" s="331" t="s">
        <v>599</v>
      </c>
      <c r="K1492" s="768">
        <v>0.75</v>
      </c>
      <c r="L1492" s="481" t="s">
        <v>427</v>
      </c>
      <c r="M1492" s="925" t="str">
        <f t="shared" si="87"/>
        <v/>
      </c>
      <c r="N1492" s="331" t="s">
        <v>599</v>
      </c>
      <c r="O1492" s="853"/>
      <c r="P1492" s="1338">
        <f t="shared" si="89"/>
        <v>0</v>
      </c>
    </row>
    <row r="1493" spans="1:16" s="328" customFormat="1" ht="29.25" customHeight="1">
      <c r="A1493" s="308"/>
      <c r="B1493" s="1660"/>
      <c r="C1493" s="368" t="s">
        <v>605</v>
      </c>
      <c r="D1493" s="727"/>
      <c r="E1493" s="727"/>
      <c r="F1493" s="727"/>
      <c r="G1493" s="727"/>
      <c r="H1493" s="481" t="s">
        <v>428</v>
      </c>
      <c r="I1493" s="925" t="str">
        <f t="shared" si="88"/>
        <v/>
      </c>
      <c r="J1493" s="331" t="s">
        <v>599</v>
      </c>
      <c r="K1493" s="768">
        <v>0.2</v>
      </c>
      <c r="L1493" s="481" t="s">
        <v>429</v>
      </c>
      <c r="M1493" s="925" t="str">
        <f t="shared" si="87"/>
        <v/>
      </c>
      <c r="N1493" s="331" t="s">
        <v>599</v>
      </c>
      <c r="O1493" s="853"/>
      <c r="P1493" s="1338">
        <f t="shared" si="89"/>
        <v>0</v>
      </c>
    </row>
    <row r="1494" spans="1:16" s="328" customFormat="1" ht="29.25" customHeight="1" thickBot="1">
      <c r="A1494" s="308"/>
      <c r="B1494" s="1660"/>
      <c r="C1494" s="539" t="s">
        <v>606</v>
      </c>
      <c r="D1494" s="729"/>
      <c r="E1494" s="729"/>
      <c r="F1494" s="729"/>
      <c r="G1494" s="729"/>
      <c r="H1494" s="540" t="s">
        <v>430</v>
      </c>
      <c r="I1494" s="541" t="str">
        <f t="shared" si="88"/>
        <v/>
      </c>
      <c r="J1494" s="542" t="s">
        <v>599</v>
      </c>
      <c r="K1494" s="770">
        <v>0.15</v>
      </c>
      <c r="L1494" s="540" t="s">
        <v>431</v>
      </c>
      <c r="M1494" s="541" t="str">
        <f t="shared" si="87"/>
        <v/>
      </c>
      <c r="N1494" s="542" t="s">
        <v>599</v>
      </c>
      <c r="O1494" s="853"/>
      <c r="P1494" s="1338">
        <f t="shared" si="89"/>
        <v>0</v>
      </c>
    </row>
    <row r="1495" spans="1:16" s="328" customFormat="1" ht="29.25" customHeight="1">
      <c r="A1495" s="308"/>
      <c r="B1495" s="1662" t="s">
        <v>1759</v>
      </c>
      <c r="C1495" s="760" t="s">
        <v>1800</v>
      </c>
      <c r="D1495" s="726"/>
      <c r="E1495" s="726"/>
      <c r="F1495" s="726"/>
      <c r="G1495" s="726"/>
      <c r="H1495" s="480" t="s">
        <v>432</v>
      </c>
      <c r="I1495" s="926" t="str">
        <f t="shared" si="88"/>
        <v/>
      </c>
      <c r="J1495" s="333" t="s">
        <v>599</v>
      </c>
      <c r="K1495" s="767">
        <v>1</v>
      </c>
      <c r="L1495" s="480" t="s">
        <v>433</v>
      </c>
      <c r="M1495" s="926" t="str">
        <f t="shared" si="87"/>
        <v/>
      </c>
      <c r="N1495" s="333" t="s">
        <v>599</v>
      </c>
      <c r="O1495" s="853"/>
      <c r="P1495" s="1338">
        <f t="shared" si="89"/>
        <v>0</v>
      </c>
    </row>
    <row r="1496" spans="1:16" s="328" customFormat="1" ht="29.25" customHeight="1" thickBot="1">
      <c r="A1496" s="308"/>
      <c r="B1496" s="1663"/>
      <c r="C1496" s="870" t="s">
        <v>579</v>
      </c>
      <c r="D1496" s="730"/>
      <c r="E1496" s="730"/>
      <c r="F1496" s="730"/>
      <c r="G1496" s="730"/>
      <c r="H1496" s="543" t="s">
        <v>434</v>
      </c>
      <c r="I1496" s="538" t="str">
        <f t="shared" si="88"/>
        <v/>
      </c>
      <c r="J1496" s="544" t="s">
        <v>599</v>
      </c>
      <c r="K1496" s="771">
        <v>1</v>
      </c>
      <c r="L1496" s="543" t="s">
        <v>435</v>
      </c>
      <c r="M1496" s="538" t="str">
        <f t="shared" si="87"/>
        <v/>
      </c>
      <c r="N1496" s="544" t="s">
        <v>599</v>
      </c>
      <c r="O1496" s="853"/>
      <c r="P1496" s="1338">
        <f t="shared" si="89"/>
        <v>0</v>
      </c>
    </row>
    <row r="1497" spans="1:16" s="328" customFormat="1" ht="29.25" customHeight="1">
      <c r="A1497" s="308"/>
      <c r="B1497" s="1664" t="s">
        <v>1758</v>
      </c>
      <c r="C1497" s="760" t="s">
        <v>1800</v>
      </c>
      <c r="D1497" s="726"/>
      <c r="E1497" s="726"/>
      <c r="F1497" s="726"/>
      <c r="G1497" s="726"/>
      <c r="H1497" s="480" t="s">
        <v>436</v>
      </c>
      <c r="I1497" s="926" t="str">
        <f t="shared" si="88"/>
        <v/>
      </c>
      <c r="J1497" s="333" t="s">
        <v>599</v>
      </c>
      <c r="K1497" s="767">
        <v>0.2</v>
      </c>
      <c r="L1497" s="480" t="s">
        <v>437</v>
      </c>
      <c r="M1497" s="926" t="str">
        <f t="shared" si="87"/>
        <v/>
      </c>
      <c r="N1497" s="333" t="s">
        <v>599</v>
      </c>
      <c r="O1497" s="853"/>
      <c r="P1497" s="1338">
        <f t="shared" si="89"/>
        <v>0</v>
      </c>
    </row>
    <row r="1498" spans="1:16" s="328" customFormat="1" ht="29.25" customHeight="1" thickBot="1">
      <c r="A1498" s="308"/>
      <c r="B1498" s="1665"/>
      <c r="C1498" s="870" t="s">
        <v>579</v>
      </c>
      <c r="D1498" s="730"/>
      <c r="E1498" s="730"/>
      <c r="F1498" s="730"/>
      <c r="G1498" s="730"/>
      <c r="H1498" s="543" t="s">
        <v>438</v>
      </c>
      <c r="I1498" s="538" t="str">
        <f t="shared" si="88"/>
        <v/>
      </c>
      <c r="J1498" s="544" t="s">
        <v>599</v>
      </c>
      <c r="K1498" s="771">
        <v>0.2</v>
      </c>
      <c r="L1498" s="543" t="s">
        <v>439</v>
      </c>
      <c r="M1498" s="538" t="str">
        <f t="shared" si="87"/>
        <v/>
      </c>
      <c r="N1498" s="544" t="s">
        <v>599</v>
      </c>
      <c r="O1498" s="853"/>
      <c r="P1498" s="1338">
        <f t="shared" si="89"/>
        <v>0</v>
      </c>
    </row>
    <row r="1499" spans="1:16" s="328" customFormat="1" ht="29.25" customHeight="1">
      <c r="A1499" s="308"/>
      <c r="B1499" s="1649" t="s">
        <v>1756</v>
      </c>
      <c r="C1499" s="760" t="s">
        <v>1800</v>
      </c>
      <c r="D1499" s="726"/>
      <c r="E1499" s="726"/>
      <c r="F1499" s="726"/>
      <c r="G1499" s="726"/>
      <c r="H1499" s="480" t="s">
        <v>440</v>
      </c>
      <c r="I1499" s="926" t="str">
        <f t="shared" si="88"/>
        <v/>
      </c>
      <c r="J1499" s="333" t="s">
        <v>599</v>
      </c>
      <c r="K1499" s="767">
        <v>1</v>
      </c>
      <c r="L1499" s="480" t="s">
        <v>441</v>
      </c>
      <c r="M1499" s="926" t="str">
        <f t="shared" si="87"/>
        <v/>
      </c>
      <c r="N1499" s="333" t="s">
        <v>599</v>
      </c>
      <c r="O1499" s="853"/>
      <c r="P1499" s="1338">
        <f t="shared" si="89"/>
        <v>0</v>
      </c>
    </row>
    <row r="1500" spans="1:16" s="328" customFormat="1" ht="29.25" customHeight="1" thickBot="1">
      <c r="A1500" s="308"/>
      <c r="B1500" s="1650"/>
      <c r="C1500" s="870" t="s">
        <v>579</v>
      </c>
      <c r="D1500" s="730"/>
      <c r="E1500" s="730"/>
      <c r="F1500" s="730"/>
      <c r="G1500" s="730"/>
      <c r="H1500" s="543" t="s">
        <v>442</v>
      </c>
      <c r="I1500" s="538" t="str">
        <f t="shared" si="88"/>
        <v/>
      </c>
      <c r="J1500" s="544" t="s">
        <v>599</v>
      </c>
      <c r="K1500" s="771">
        <v>1</v>
      </c>
      <c r="L1500" s="543" t="s">
        <v>443</v>
      </c>
      <c r="M1500" s="538" t="str">
        <f t="shared" si="87"/>
        <v/>
      </c>
      <c r="N1500" s="544" t="s">
        <v>599</v>
      </c>
      <c r="O1500" s="853"/>
      <c r="P1500" s="1338">
        <f t="shared" si="89"/>
        <v>0</v>
      </c>
    </row>
    <row r="1501" spans="1:16" s="328" customFormat="1" ht="29.25" customHeight="1">
      <c r="A1501" s="308"/>
      <c r="B1501" s="1649" t="s">
        <v>1757</v>
      </c>
      <c r="C1501" s="760" t="s">
        <v>1800</v>
      </c>
      <c r="D1501" s="731"/>
      <c r="E1501" s="731"/>
      <c r="F1501" s="731"/>
      <c r="G1501" s="731"/>
      <c r="H1501" s="510" t="s">
        <v>444</v>
      </c>
      <c r="I1501" s="926" t="str">
        <f t="shared" si="88"/>
        <v/>
      </c>
      <c r="J1501" s="330" t="s">
        <v>599</v>
      </c>
      <c r="K1501" s="772">
        <v>0.2</v>
      </c>
      <c r="L1501" s="510" t="s">
        <v>445</v>
      </c>
      <c r="M1501" s="926" t="str">
        <f t="shared" si="87"/>
        <v/>
      </c>
      <c r="N1501" s="333" t="s">
        <v>599</v>
      </c>
      <c r="O1501" s="853"/>
      <c r="P1501" s="1338">
        <f t="shared" si="89"/>
        <v>0</v>
      </c>
    </row>
    <row r="1502" spans="1:16" s="328" customFormat="1" ht="29.25" customHeight="1" thickBot="1">
      <c r="A1502" s="308"/>
      <c r="B1502" s="1650"/>
      <c r="C1502" s="870" t="s">
        <v>579</v>
      </c>
      <c r="D1502" s="728"/>
      <c r="E1502" s="728"/>
      <c r="F1502" s="728"/>
      <c r="G1502" s="728"/>
      <c r="H1502" s="482" t="s">
        <v>446</v>
      </c>
      <c r="I1502" s="538" t="str">
        <f t="shared" si="88"/>
        <v/>
      </c>
      <c r="J1502" s="332" t="s">
        <v>599</v>
      </c>
      <c r="K1502" s="769">
        <v>0.2</v>
      </c>
      <c r="L1502" s="482" t="s">
        <v>447</v>
      </c>
      <c r="M1502" s="538" t="str">
        <f t="shared" si="87"/>
        <v/>
      </c>
      <c r="N1502" s="544" t="s">
        <v>599</v>
      </c>
      <c r="O1502" s="853"/>
      <c r="P1502" s="1338">
        <f t="shared" si="89"/>
        <v>0</v>
      </c>
    </row>
    <row r="1503" spans="1:16" s="328" customFormat="1" ht="29.25" customHeight="1" thickBot="1">
      <c r="A1503" s="308"/>
      <c r="B1503" s="1651" t="s">
        <v>1760</v>
      </c>
      <c r="C1503" s="1652"/>
      <c r="D1503" s="732"/>
      <c r="E1503" s="732"/>
      <c r="F1503" s="732"/>
      <c r="G1503" s="732"/>
      <c r="H1503" s="567" t="s">
        <v>448</v>
      </c>
      <c r="I1503" s="568" t="str">
        <f t="shared" si="88"/>
        <v/>
      </c>
      <c r="J1503" s="569" t="s">
        <v>599</v>
      </c>
      <c r="K1503" s="773">
        <v>0.2</v>
      </c>
      <c r="L1503" s="567" t="s">
        <v>449</v>
      </c>
      <c r="M1503" s="568" t="str">
        <f t="shared" si="87"/>
        <v/>
      </c>
      <c r="N1503" s="569" t="s">
        <v>599</v>
      </c>
      <c r="O1503" s="853"/>
      <c r="P1503" s="1338">
        <f t="shared" si="89"/>
        <v>0</v>
      </c>
    </row>
    <row r="1504" spans="1:16" s="328" customFormat="1" ht="29.25" customHeight="1" thickBot="1">
      <c r="A1504" s="308"/>
      <c r="B1504" s="1461" t="s">
        <v>1665</v>
      </c>
      <c r="C1504" s="1653"/>
      <c r="D1504" s="733"/>
      <c r="E1504" s="733"/>
      <c r="F1504" s="733"/>
      <c r="G1504" s="733"/>
      <c r="H1504" s="483" t="s">
        <v>450</v>
      </c>
      <c r="I1504" s="928" t="str">
        <f t="shared" si="88"/>
        <v/>
      </c>
      <c r="J1504" s="922" t="s">
        <v>599</v>
      </c>
      <c r="K1504" s="774">
        <v>1</v>
      </c>
      <c r="L1504" s="483" t="s">
        <v>1572</v>
      </c>
      <c r="M1504" s="928" t="str">
        <f t="shared" si="87"/>
        <v/>
      </c>
      <c r="N1504" s="922" t="s">
        <v>599</v>
      </c>
      <c r="O1504" s="853"/>
      <c r="P1504" s="1338">
        <f t="shared" si="89"/>
        <v>0</v>
      </c>
    </row>
    <row r="1505" spans="1:16" s="337" customFormat="1" ht="29.25" customHeight="1" thickBot="1">
      <c r="A1505" s="334"/>
      <c r="B1505" s="1654" t="s">
        <v>233</v>
      </c>
      <c r="C1505" s="1655"/>
      <c r="D1505" s="227" t="str">
        <f>IF($D1478="","",SUM(D1481:D1504))</f>
        <v/>
      </c>
      <c r="E1505" s="227" t="str">
        <f t="shared" ref="E1505:G1505" si="90">IF($D1478="","",SUM(E1481:E1504))</f>
        <v/>
      </c>
      <c r="F1505" s="227" t="str">
        <f t="shared" si="90"/>
        <v/>
      </c>
      <c r="G1505" s="227" t="str">
        <f t="shared" si="90"/>
        <v/>
      </c>
      <c r="H1505" s="483" t="s">
        <v>1567</v>
      </c>
      <c r="I1505" s="927" t="str">
        <f>IF($D1478="","",SUM(I1481:I1504))</f>
        <v/>
      </c>
      <c r="J1505" s="923" t="s">
        <v>599</v>
      </c>
      <c r="K1505" s="335"/>
      <c r="L1505" s="483" t="s">
        <v>1568</v>
      </c>
      <c r="M1505" s="927" t="str">
        <f>IF($D1478="","",SUM(M1481:M1504))</f>
        <v/>
      </c>
      <c r="N1505" s="923" t="s">
        <v>599</v>
      </c>
      <c r="O1505" s="854"/>
      <c r="P1505" s="1339"/>
    </row>
    <row r="1506" spans="1:16" s="341" customFormat="1" ht="4.5" customHeight="1" thickBot="1">
      <c r="A1506" s="338"/>
      <c r="B1506" s="339"/>
      <c r="C1506" s="339"/>
      <c r="D1506" s="339"/>
      <c r="E1506" s="339"/>
      <c r="F1506" s="339"/>
      <c r="G1506" s="339"/>
      <c r="H1506" s="511"/>
      <c r="I1506" s="339"/>
      <c r="J1506" s="339"/>
      <c r="K1506" s="339"/>
      <c r="L1506" s="527"/>
      <c r="M1506" s="339"/>
      <c r="N1506" s="339"/>
      <c r="O1506" s="855"/>
      <c r="P1506" s="422"/>
    </row>
    <row r="1507" spans="1:16" s="152" customFormat="1" ht="20.25" customHeight="1" thickTop="1" thickBot="1">
      <c r="A1507" s="370" t="s">
        <v>1751</v>
      </c>
      <c r="B1507" s="342"/>
      <c r="C1507" s="342"/>
      <c r="D1507" s="342"/>
      <c r="E1507" s="342"/>
      <c r="F1507" s="342"/>
      <c r="G1507" s="342"/>
      <c r="H1507" s="1621" t="str">
        <f>IF(AND(SUM(D1481:G1504)&gt;0,D1478=""),"W części GR.2 wpisz nazwę miejscowości.","")</f>
        <v/>
      </c>
      <c r="I1507" s="1621"/>
      <c r="J1507" s="1621"/>
      <c r="K1507" s="1621"/>
      <c r="L1507" s="1621"/>
      <c r="M1507" s="1621"/>
      <c r="N1507" s="1621"/>
      <c r="O1507" s="856"/>
      <c r="P1507" s="1340"/>
    </row>
    <row r="1508" spans="1:16" s="348" customFormat="1" ht="30" customHeight="1">
      <c r="A1508" s="346"/>
      <c r="B1508" s="408" t="s">
        <v>1768</v>
      </c>
      <c r="C1508" s="347"/>
      <c r="D1508" s="347"/>
      <c r="E1508" s="347"/>
      <c r="F1508" s="347"/>
      <c r="G1508" s="347"/>
      <c r="H1508" s="512"/>
      <c r="I1508" s="398" t="s">
        <v>1801</v>
      </c>
      <c r="J1508" s="485" t="s">
        <v>1709</v>
      </c>
      <c r="K1508" s="1642" t="str">
        <f>IF(D1478="","",IF(N1478=1,M1505,IF(N1478=2,I1505,"")))</f>
        <v/>
      </c>
      <c r="L1508" s="1642"/>
      <c r="M1508" s="1642"/>
      <c r="N1508" s="423" t="s">
        <v>599</v>
      </c>
      <c r="O1508" s="857"/>
      <c r="P1508" s="1341"/>
    </row>
    <row r="1509" spans="1:16" s="348" customFormat="1" ht="30" customHeight="1">
      <c r="A1509" s="346"/>
      <c r="B1509" s="409" t="s">
        <v>1798</v>
      </c>
      <c r="C1509" s="349"/>
      <c r="D1509" s="349"/>
      <c r="E1509" s="1643" t="s">
        <v>2155</v>
      </c>
      <c r="F1509" s="1644"/>
      <c r="G1509" s="1644"/>
      <c r="H1509" s="1644"/>
      <c r="I1509" s="1645"/>
      <c r="J1509" s="486" t="s">
        <v>1569</v>
      </c>
      <c r="K1509" s="1646" t="str">
        <f>IF(D1478="","",IF(N1478=1,SUM(M1487:M1488,M1493:M1494,M1495,M1497,M1499,M1501),SUM(I1487:I1488,I1493:I1494,I1495,I1497,I1499,I1501)))</f>
        <v/>
      </c>
      <c r="L1509" s="1646"/>
      <c r="M1509" s="1646"/>
      <c r="N1509" s="424" t="s">
        <v>599</v>
      </c>
      <c r="O1509" s="857"/>
      <c r="P1509" s="1341"/>
    </row>
    <row r="1510" spans="1:16" s="348" customFormat="1" ht="30" customHeight="1" thickBot="1">
      <c r="A1510" s="346"/>
      <c r="B1510" s="410" t="s">
        <v>1772</v>
      </c>
      <c r="C1510" s="351"/>
      <c r="D1510" s="351"/>
      <c r="E1510" s="351"/>
      <c r="F1510" s="351"/>
      <c r="G1510" s="351"/>
      <c r="H1510" s="513"/>
      <c r="I1510" s="400" t="s">
        <v>1802</v>
      </c>
      <c r="J1510" s="533" t="s">
        <v>1570</v>
      </c>
      <c r="K1510" s="1647" t="str">
        <f>IF(D1478="","",IF(N1478=1,SUM(M1503),SUM(I1503)))</f>
        <v/>
      </c>
      <c r="L1510" s="1647"/>
      <c r="M1510" s="1647"/>
      <c r="N1510" s="425" t="s">
        <v>599</v>
      </c>
      <c r="O1510" s="857"/>
      <c r="P1510" s="1341"/>
    </row>
    <row r="1511" spans="1:16" s="348" customFormat="1" ht="30" customHeight="1" thickBot="1">
      <c r="A1511" s="346"/>
      <c r="B1511" s="411" t="s">
        <v>1773</v>
      </c>
      <c r="C1511" s="380"/>
      <c r="D1511" s="380"/>
      <c r="E1511" s="380"/>
      <c r="F1511" s="380"/>
      <c r="G1511" s="380"/>
      <c r="H1511" s="514"/>
      <c r="I1511" s="401" t="s">
        <v>1804</v>
      </c>
      <c r="J1511" s="534" t="s">
        <v>1571</v>
      </c>
      <c r="K1511" s="1648" t="str">
        <f>IF(D1478="","",SUM(K1508,-K1509,-K1510))</f>
        <v/>
      </c>
      <c r="L1511" s="1648"/>
      <c r="M1511" s="1648"/>
      <c r="N1511" s="426" t="s">
        <v>599</v>
      </c>
      <c r="O1511" s="857"/>
      <c r="P1511" s="1341"/>
    </row>
    <row r="1512" spans="1:16" s="348" customFormat="1" ht="30" customHeight="1" thickBot="1">
      <c r="A1512" s="346"/>
      <c r="B1512" s="417" t="s">
        <v>1262</v>
      </c>
      <c r="C1512" s="418"/>
      <c r="D1512" s="418"/>
      <c r="E1512" s="418"/>
      <c r="F1512" s="418"/>
      <c r="G1512" s="418"/>
      <c r="H1512" s="515"/>
      <c r="I1512" s="402"/>
      <c r="J1512" s="487" t="s">
        <v>1710</v>
      </c>
      <c r="K1512" s="1633">
        <f>Info!$J$2*2.5*GR!$N$16</f>
        <v>0</v>
      </c>
      <c r="L1512" s="1634"/>
      <c r="M1512" s="1634"/>
      <c r="N1512" s="427" t="s">
        <v>1144</v>
      </c>
      <c r="O1512" s="857"/>
      <c r="P1512" s="1341"/>
    </row>
    <row r="1513" spans="1:16" s="348" customFormat="1" ht="30" customHeight="1" thickBot="1">
      <c r="A1513" s="346"/>
      <c r="B1513" s="417" t="s">
        <v>1873</v>
      </c>
      <c r="C1513" s="418"/>
      <c r="D1513" s="418"/>
      <c r="E1513" s="418"/>
      <c r="F1513" s="418"/>
      <c r="G1513" s="418"/>
      <c r="H1513" s="515"/>
      <c r="I1513" s="402" t="s">
        <v>1805</v>
      </c>
      <c r="J1513" s="487" t="s">
        <v>1711</v>
      </c>
      <c r="K1513" s="1635" t="str">
        <f>IF(D1478="","",ROUND(K1511*K1512,2))</f>
        <v/>
      </c>
      <c r="L1513" s="1635"/>
      <c r="M1513" s="1635"/>
      <c r="N1513" s="427" t="s">
        <v>1144</v>
      </c>
      <c r="O1513" s="857"/>
      <c r="P1513" s="1341"/>
    </row>
    <row r="1514" spans="1:16" s="348" customFormat="1" ht="30" customHeight="1" thickBot="1">
      <c r="A1514" s="346"/>
      <c r="B1514" s="413" t="s">
        <v>2264</v>
      </c>
      <c r="C1514" s="414"/>
      <c r="D1514" s="414"/>
      <c r="E1514" s="414"/>
      <c r="F1514" s="414"/>
      <c r="G1514" s="414"/>
      <c r="H1514" s="516"/>
      <c r="I1514" s="416"/>
      <c r="J1514" s="488" t="s">
        <v>1712</v>
      </c>
      <c r="K1514" s="1636"/>
      <c r="L1514" s="1637"/>
      <c r="M1514" s="1637"/>
      <c r="N1514" s="428" t="s">
        <v>1144</v>
      </c>
      <c r="O1514" s="857"/>
      <c r="P1514" s="1338">
        <f>IF(K1514="",0,1)</f>
        <v>0</v>
      </c>
    </row>
    <row r="1515" spans="1:16" s="348" customFormat="1" ht="30" customHeight="1" thickBot="1">
      <c r="A1515" s="346"/>
      <c r="B1515" s="412" t="s">
        <v>1769</v>
      </c>
      <c r="C1515" s="393"/>
      <c r="D1515" s="393"/>
      <c r="E1515" s="393"/>
      <c r="F1515" s="393"/>
      <c r="G1515" s="393"/>
      <c r="H1515" s="517"/>
      <c r="I1515" s="402" t="s">
        <v>1874</v>
      </c>
      <c r="J1515" s="487" t="s">
        <v>1803</v>
      </c>
      <c r="K1515" s="1638" t="str">
        <f>IF(D1478="","",IF(SUM(K1513,-K1514)&lt;0,"BŁĄD !!!",ROUND(K1513-K1514,2)))</f>
        <v/>
      </c>
      <c r="L1515" s="1638"/>
      <c r="M1515" s="1638"/>
      <c r="N1515" s="429" t="s">
        <v>1144</v>
      </c>
      <c r="O1515" s="857"/>
      <c r="P1515" s="1341"/>
    </row>
    <row r="1516" spans="1:16" s="348" customFormat="1" ht="4.5" customHeight="1" thickBot="1">
      <c r="A1516" s="403"/>
      <c r="B1516" s="404"/>
      <c r="C1516" s="404"/>
      <c r="D1516" s="404"/>
      <c r="E1516" s="404"/>
      <c r="F1516" s="404"/>
      <c r="G1516" s="404"/>
      <c r="H1516" s="518"/>
      <c r="I1516" s="404"/>
      <c r="J1516" s="404"/>
      <c r="K1516" s="404"/>
      <c r="L1516" s="528"/>
      <c r="M1516" s="404"/>
      <c r="N1516" s="404"/>
      <c r="O1516" s="858"/>
      <c r="P1516" s="1341"/>
    </row>
    <row r="1517" spans="1:16" s="357" customFormat="1" ht="20.25" customHeight="1" thickTop="1" thickBot="1">
      <c r="A1517" s="371" t="s">
        <v>1747</v>
      </c>
      <c r="B1517" s="352"/>
      <c r="C1517" s="352"/>
      <c r="D1517" s="352"/>
      <c r="E1517" s="352"/>
      <c r="F1517" s="352"/>
      <c r="G1517" s="352"/>
      <c r="H1517" s="519"/>
      <c r="I1517" s="352"/>
      <c r="J1517" s="354"/>
      <c r="K1517" s="352"/>
      <c r="L1517" s="529"/>
      <c r="M1517" s="352"/>
      <c r="N1517" s="354"/>
      <c r="O1517" s="859"/>
      <c r="P1517" s="1340"/>
    </row>
    <row r="1518" spans="1:16" s="363" customFormat="1" ht="23.25" customHeight="1">
      <c r="A1518" s="358"/>
      <c r="B1518" s="756" t="s">
        <v>1806</v>
      </c>
      <c r="C1518" s="359"/>
      <c r="D1518" s="359"/>
      <c r="E1518" s="359"/>
      <c r="F1518" s="749"/>
      <c r="G1518" s="749"/>
      <c r="H1518" s="749"/>
      <c r="I1518" s="361"/>
      <c r="J1518" s="1639" t="s">
        <v>1807</v>
      </c>
      <c r="K1518" s="1640"/>
      <c r="L1518" s="1640"/>
      <c r="M1518" s="1640"/>
      <c r="N1518" s="1641"/>
      <c r="O1518" s="860"/>
      <c r="P1518" s="1342"/>
    </row>
    <row r="1519" spans="1:16" s="363" customFormat="1" ht="27.75" customHeight="1">
      <c r="A1519" s="358"/>
      <c r="B1519" s="1630"/>
      <c r="C1519" s="1631"/>
      <c r="D1519" s="1631"/>
      <c r="E1519" s="1631"/>
      <c r="F1519" s="1631"/>
      <c r="G1519" s="1631"/>
      <c r="H1519" s="1631"/>
      <c r="I1519" s="1632"/>
      <c r="J1519" s="1630"/>
      <c r="K1519" s="1631"/>
      <c r="L1519" s="1631"/>
      <c r="M1519" s="1631"/>
      <c r="N1519" s="1632"/>
      <c r="O1519" s="860"/>
      <c r="P1519" s="1338">
        <f>IF(B1519&amp;J1519="",0,1)</f>
        <v>0</v>
      </c>
    </row>
    <row r="1520" spans="1:16" s="363" customFormat="1" ht="27.75" customHeight="1">
      <c r="A1520" s="358"/>
      <c r="B1520" s="1624"/>
      <c r="C1520" s="1625"/>
      <c r="D1520" s="1625"/>
      <c r="E1520" s="1625"/>
      <c r="F1520" s="1625"/>
      <c r="G1520" s="1625"/>
      <c r="H1520" s="1625"/>
      <c r="I1520" s="1626"/>
      <c r="J1520" s="1624"/>
      <c r="K1520" s="1625"/>
      <c r="L1520" s="1625"/>
      <c r="M1520" s="1625"/>
      <c r="N1520" s="1626"/>
      <c r="O1520" s="860"/>
      <c r="P1520" s="1338">
        <f t="shared" ref="P1520:P1539" si="91">IF(B1520&amp;J1520="",0,1)</f>
        <v>0</v>
      </c>
    </row>
    <row r="1521" spans="1:16" s="363" customFormat="1" ht="27.75" customHeight="1">
      <c r="A1521" s="358"/>
      <c r="B1521" s="1624"/>
      <c r="C1521" s="1625"/>
      <c r="D1521" s="1625"/>
      <c r="E1521" s="1625"/>
      <c r="F1521" s="1625"/>
      <c r="G1521" s="1625"/>
      <c r="H1521" s="1625"/>
      <c r="I1521" s="1626"/>
      <c r="J1521" s="1624"/>
      <c r="K1521" s="1625"/>
      <c r="L1521" s="1625"/>
      <c r="M1521" s="1625"/>
      <c r="N1521" s="1626"/>
      <c r="O1521" s="860"/>
      <c r="P1521" s="1338">
        <f t="shared" si="91"/>
        <v>0</v>
      </c>
    </row>
    <row r="1522" spans="1:16" s="363" customFormat="1" ht="27.75" customHeight="1">
      <c r="A1522" s="358"/>
      <c r="B1522" s="1624"/>
      <c r="C1522" s="1625"/>
      <c r="D1522" s="1625"/>
      <c r="E1522" s="1625"/>
      <c r="F1522" s="1625"/>
      <c r="G1522" s="1625"/>
      <c r="H1522" s="1625"/>
      <c r="I1522" s="1626"/>
      <c r="J1522" s="1624"/>
      <c r="K1522" s="1625"/>
      <c r="L1522" s="1625"/>
      <c r="M1522" s="1625"/>
      <c r="N1522" s="1626"/>
      <c r="O1522" s="860"/>
      <c r="P1522" s="1338">
        <f t="shared" si="91"/>
        <v>0</v>
      </c>
    </row>
    <row r="1523" spans="1:16" s="363" customFormat="1" ht="27.75" customHeight="1">
      <c r="A1523" s="358"/>
      <c r="B1523" s="1624"/>
      <c r="C1523" s="1625"/>
      <c r="D1523" s="1625"/>
      <c r="E1523" s="1625"/>
      <c r="F1523" s="1625"/>
      <c r="G1523" s="1625"/>
      <c r="H1523" s="1625"/>
      <c r="I1523" s="1626"/>
      <c r="J1523" s="1624"/>
      <c r="K1523" s="1625"/>
      <c r="L1523" s="1625"/>
      <c r="M1523" s="1625"/>
      <c r="N1523" s="1626"/>
      <c r="O1523" s="860"/>
      <c r="P1523" s="1338">
        <f t="shared" si="91"/>
        <v>0</v>
      </c>
    </row>
    <row r="1524" spans="1:16" s="363" customFormat="1" ht="27.75" customHeight="1">
      <c r="A1524" s="358"/>
      <c r="B1524" s="1624"/>
      <c r="C1524" s="1625"/>
      <c r="D1524" s="1625"/>
      <c r="E1524" s="1625"/>
      <c r="F1524" s="1625"/>
      <c r="G1524" s="1625"/>
      <c r="H1524" s="1625"/>
      <c r="I1524" s="1626"/>
      <c r="J1524" s="1624"/>
      <c r="K1524" s="1625"/>
      <c r="L1524" s="1625"/>
      <c r="M1524" s="1625"/>
      <c r="N1524" s="1626"/>
      <c r="O1524" s="860"/>
      <c r="P1524" s="1338">
        <f t="shared" si="91"/>
        <v>0</v>
      </c>
    </row>
    <row r="1525" spans="1:16" s="363" customFormat="1" ht="27.75" customHeight="1">
      <c r="A1525" s="358"/>
      <c r="B1525" s="1624"/>
      <c r="C1525" s="1625"/>
      <c r="D1525" s="1625"/>
      <c r="E1525" s="1625"/>
      <c r="F1525" s="1625"/>
      <c r="G1525" s="1625"/>
      <c r="H1525" s="1625"/>
      <c r="I1525" s="1626"/>
      <c r="J1525" s="1624"/>
      <c r="K1525" s="1625"/>
      <c r="L1525" s="1625"/>
      <c r="M1525" s="1625"/>
      <c r="N1525" s="1626"/>
      <c r="O1525" s="860"/>
      <c r="P1525" s="1338">
        <f t="shared" si="91"/>
        <v>0</v>
      </c>
    </row>
    <row r="1526" spans="1:16" s="363" customFormat="1" ht="27.75" customHeight="1">
      <c r="A1526" s="358"/>
      <c r="B1526" s="1624"/>
      <c r="C1526" s="1625"/>
      <c r="D1526" s="1625"/>
      <c r="E1526" s="1625"/>
      <c r="F1526" s="1625"/>
      <c r="G1526" s="1625"/>
      <c r="H1526" s="1625"/>
      <c r="I1526" s="1626"/>
      <c r="J1526" s="1624"/>
      <c r="K1526" s="1625"/>
      <c r="L1526" s="1625"/>
      <c r="M1526" s="1625"/>
      <c r="N1526" s="1626"/>
      <c r="O1526" s="860"/>
      <c r="P1526" s="1338">
        <f t="shared" si="91"/>
        <v>0</v>
      </c>
    </row>
    <row r="1527" spans="1:16" s="363" customFormat="1" ht="27.75" customHeight="1">
      <c r="A1527" s="358"/>
      <c r="B1527" s="1624"/>
      <c r="C1527" s="1625"/>
      <c r="D1527" s="1625"/>
      <c r="E1527" s="1625"/>
      <c r="F1527" s="1625"/>
      <c r="G1527" s="1625"/>
      <c r="H1527" s="1625"/>
      <c r="I1527" s="1626"/>
      <c r="J1527" s="1624"/>
      <c r="K1527" s="1625"/>
      <c r="L1527" s="1625"/>
      <c r="M1527" s="1625"/>
      <c r="N1527" s="1626"/>
      <c r="O1527" s="860"/>
      <c r="P1527" s="1338">
        <f t="shared" si="91"/>
        <v>0</v>
      </c>
    </row>
    <row r="1528" spans="1:16" s="363" customFormat="1" ht="27.75" customHeight="1">
      <c r="A1528" s="358"/>
      <c r="B1528" s="1624"/>
      <c r="C1528" s="1625"/>
      <c r="D1528" s="1625"/>
      <c r="E1528" s="1625"/>
      <c r="F1528" s="1625"/>
      <c r="G1528" s="1625"/>
      <c r="H1528" s="1625"/>
      <c r="I1528" s="1626"/>
      <c r="J1528" s="1624"/>
      <c r="K1528" s="1625"/>
      <c r="L1528" s="1625"/>
      <c r="M1528" s="1625"/>
      <c r="N1528" s="1626"/>
      <c r="O1528" s="860"/>
      <c r="P1528" s="1338">
        <f t="shared" si="91"/>
        <v>0</v>
      </c>
    </row>
    <row r="1529" spans="1:16" s="363" customFormat="1" ht="27.75" customHeight="1">
      <c r="A1529" s="358"/>
      <c r="B1529" s="1624"/>
      <c r="C1529" s="1625"/>
      <c r="D1529" s="1625"/>
      <c r="E1529" s="1625"/>
      <c r="F1529" s="1625"/>
      <c r="G1529" s="1625"/>
      <c r="H1529" s="1625"/>
      <c r="I1529" s="1626"/>
      <c r="J1529" s="1624"/>
      <c r="K1529" s="1625"/>
      <c r="L1529" s="1625"/>
      <c r="M1529" s="1625"/>
      <c r="N1529" s="1626"/>
      <c r="O1529" s="860"/>
      <c r="P1529" s="1338">
        <f t="shared" si="91"/>
        <v>0</v>
      </c>
    </row>
    <row r="1530" spans="1:16" s="363" customFormat="1" ht="27.75" customHeight="1">
      <c r="A1530" s="358"/>
      <c r="B1530" s="1624"/>
      <c r="C1530" s="1625"/>
      <c r="D1530" s="1625"/>
      <c r="E1530" s="1625"/>
      <c r="F1530" s="1625"/>
      <c r="G1530" s="1625"/>
      <c r="H1530" s="1625"/>
      <c r="I1530" s="1626"/>
      <c r="J1530" s="1624"/>
      <c r="K1530" s="1625"/>
      <c r="L1530" s="1625"/>
      <c r="M1530" s="1625"/>
      <c r="N1530" s="1626"/>
      <c r="O1530" s="860"/>
      <c r="P1530" s="1338">
        <f t="shared" si="91"/>
        <v>0</v>
      </c>
    </row>
    <row r="1531" spans="1:16" s="363" customFormat="1" ht="27.75" customHeight="1">
      <c r="A1531" s="358"/>
      <c r="B1531" s="1624"/>
      <c r="C1531" s="1625"/>
      <c r="D1531" s="1625"/>
      <c r="E1531" s="1625"/>
      <c r="F1531" s="1625"/>
      <c r="G1531" s="1625"/>
      <c r="H1531" s="1625"/>
      <c r="I1531" s="1626"/>
      <c r="J1531" s="1624"/>
      <c r="K1531" s="1625"/>
      <c r="L1531" s="1625"/>
      <c r="M1531" s="1625"/>
      <c r="N1531" s="1626"/>
      <c r="O1531" s="860"/>
      <c r="P1531" s="1338">
        <f t="shared" si="91"/>
        <v>0</v>
      </c>
    </row>
    <row r="1532" spans="1:16" s="363" customFormat="1" ht="27.75" customHeight="1">
      <c r="A1532" s="358"/>
      <c r="B1532" s="1624"/>
      <c r="C1532" s="1625"/>
      <c r="D1532" s="1625"/>
      <c r="E1532" s="1625"/>
      <c r="F1532" s="1625"/>
      <c r="G1532" s="1625"/>
      <c r="H1532" s="1625"/>
      <c r="I1532" s="1626"/>
      <c r="J1532" s="1624"/>
      <c r="K1532" s="1625"/>
      <c r="L1532" s="1625"/>
      <c r="M1532" s="1625"/>
      <c r="N1532" s="1626"/>
      <c r="O1532" s="860"/>
      <c r="P1532" s="1338">
        <f t="shared" si="91"/>
        <v>0</v>
      </c>
    </row>
    <row r="1533" spans="1:16" s="363" customFormat="1" ht="27.75" customHeight="1">
      <c r="A1533" s="358"/>
      <c r="B1533" s="1624"/>
      <c r="C1533" s="1625"/>
      <c r="D1533" s="1625"/>
      <c r="E1533" s="1625"/>
      <c r="F1533" s="1625"/>
      <c r="G1533" s="1625"/>
      <c r="H1533" s="1625"/>
      <c r="I1533" s="1626"/>
      <c r="J1533" s="1624"/>
      <c r="K1533" s="1625"/>
      <c r="L1533" s="1625"/>
      <c r="M1533" s="1625"/>
      <c r="N1533" s="1626"/>
      <c r="O1533" s="860"/>
      <c r="P1533" s="1338">
        <f t="shared" si="91"/>
        <v>0</v>
      </c>
    </row>
    <row r="1534" spans="1:16" s="363" customFormat="1" ht="27.75" customHeight="1">
      <c r="A1534" s="358"/>
      <c r="B1534" s="1624"/>
      <c r="C1534" s="1625"/>
      <c r="D1534" s="1625"/>
      <c r="E1534" s="1625"/>
      <c r="F1534" s="1625"/>
      <c r="G1534" s="1625"/>
      <c r="H1534" s="1625"/>
      <c r="I1534" s="1626"/>
      <c r="J1534" s="1624"/>
      <c r="K1534" s="1625"/>
      <c r="L1534" s="1625"/>
      <c r="M1534" s="1625"/>
      <c r="N1534" s="1626"/>
      <c r="O1534" s="860"/>
      <c r="P1534" s="1338">
        <f t="shared" si="91"/>
        <v>0</v>
      </c>
    </row>
    <row r="1535" spans="1:16" s="363" customFormat="1" ht="27.75" customHeight="1">
      <c r="A1535" s="358"/>
      <c r="B1535" s="1624"/>
      <c r="C1535" s="1625"/>
      <c r="D1535" s="1625"/>
      <c r="E1535" s="1625"/>
      <c r="F1535" s="1625"/>
      <c r="G1535" s="1625"/>
      <c r="H1535" s="1625"/>
      <c r="I1535" s="1626"/>
      <c r="J1535" s="1624"/>
      <c r="K1535" s="1625"/>
      <c r="L1535" s="1625"/>
      <c r="M1535" s="1625"/>
      <c r="N1535" s="1626"/>
      <c r="O1535" s="860"/>
      <c r="P1535" s="1338">
        <f t="shared" si="91"/>
        <v>0</v>
      </c>
    </row>
    <row r="1536" spans="1:16" s="363" customFormat="1" ht="27.75" customHeight="1">
      <c r="A1536" s="358"/>
      <c r="B1536" s="1624"/>
      <c r="C1536" s="1625"/>
      <c r="D1536" s="1625"/>
      <c r="E1536" s="1625"/>
      <c r="F1536" s="1625"/>
      <c r="G1536" s="1625"/>
      <c r="H1536" s="1625"/>
      <c r="I1536" s="1626"/>
      <c r="J1536" s="1624"/>
      <c r="K1536" s="1625"/>
      <c r="L1536" s="1625"/>
      <c r="M1536" s="1625"/>
      <c r="N1536" s="1626"/>
      <c r="O1536" s="860"/>
      <c r="P1536" s="1338">
        <f t="shared" si="91"/>
        <v>0</v>
      </c>
    </row>
    <row r="1537" spans="1:16" s="363" customFormat="1" ht="27.75" customHeight="1">
      <c r="A1537" s="358"/>
      <c r="B1537" s="1624"/>
      <c r="C1537" s="1625"/>
      <c r="D1537" s="1625"/>
      <c r="E1537" s="1625"/>
      <c r="F1537" s="1625"/>
      <c r="G1537" s="1625"/>
      <c r="H1537" s="1625"/>
      <c r="I1537" s="1626"/>
      <c r="J1537" s="1624"/>
      <c r="K1537" s="1625"/>
      <c r="L1537" s="1625"/>
      <c r="M1537" s="1625"/>
      <c r="N1537" s="1626"/>
      <c r="O1537" s="860"/>
      <c r="P1537" s="1338">
        <f t="shared" si="91"/>
        <v>0</v>
      </c>
    </row>
    <row r="1538" spans="1:16" s="363" customFormat="1" ht="27.75" customHeight="1">
      <c r="A1538" s="358"/>
      <c r="B1538" s="1624"/>
      <c r="C1538" s="1625"/>
      <c r="D1538" s="1625"/>
      <c r="E1538" s="1625"/>
      <c r="F1538" s="1625"/>
      <c r="G1538" s="1625"/>
      <c r="H1538" s="1625"/>
      <c r="I1538" s="1626"/>
      <c r="J1538" s="1624"/>
      <c r="K1538" s="1625"/>
      <c r="L1538" s="1625"/>
      <c r="M1538" s="1625"/>
      <c r="N1538" s="1626"/>
      <c r="O1538" s="860"/>
      <c r="P1538" s="1338">
        <f t="shared" si="91"/>
        <v>0</v>
      </c>
    </row>
    <row r="1539" spans="1:16" s="363" customFormat="1" ht="27.75" customHeight="1" thickBot="1">
      <c r="A1539" s="358"/>
      <c r="B1539" s="1627"/>
      <c r="C1539" s="1628"/>
      <c r="D1539" s="1628"/>
      <c r="E1539" s="1628"/>
      <c r="F1539" s="1628"/>
      <c r="G1539" s="1628"/>
      <c r="H1539" s="1628"/>
      <c r="I1539" s="1629"/>
      <c r="J1539" s="1627"/>
      <c r="K1539" s="1628"/>
      <c r="L1539" s="1628"/>
      <c r="M1539" s="1628"/>
      <c r="N1539" s="1629"/>
      <c r="O1539" s="860"/>
      <c r="P1539" s="1338">
        <f t="shared" si="91"/>
        <v>0</v>
      </c>
    </row>
    <row r="1540" spans="1:16" s="363" customFormat="1" ht="26.25" customHeight="1" thickBot="1">
      <c r="A1540" s="358"/>
      <c r="B1540" s="535" t="s">
        <v>1808</v>
      </c>
      <c r="C1540" s="364"/>
      <c r="D1540" s="1622" t="s">
        <v>1111</v>
      </c>
      <c r="E1540" s="1622"/>
      <c r="F1540" s="1622"/>
      <c r="G1540" s="1622"/>
      <c r="H1540" s="1622"/>
      <c r="I1540" s="1622"/>
      <c r="J1540" s="1622"/>
      <c r="K1540" s="1622"/>
      <c r="L1540" s="1622"/>
      <c r="M1540" s="1622"/>
      <c r="N1540" s="1623"/>
      <c r="O1540" s="860"/>
      <c r="P1540" s="1342"/>
    </row>
    <row r="1541" spans="1:16" s="348" customFormat="1" ht="6" customHeight="1" thickBot="1">
      <c r="A1541" s="403"/>
      <c r="B1541" s="404"/>
      <c r="C1541" s="404"/>
      <c r="D1541" s="404"/>
      <c r="E1541" s="404"/>
      <c r="F1541" s="404"/>
      <c r="G1541" s="404"/>
      <c r="H1541" s="518"/>
      <c r="I1541" s="404"/>
      <c r="J1541" s="404"/>
      <c r="K1541" s="404"/>
      <c r="L1541" s="528"/>
      <c r="M1541" s="404"/>
      <c r="N1541" s="404"/>
      <c r="O1541" s="858"/>
      <c r="P1541" s="1341"/>
    </row>
    <row r="1542" spans="1:16" s="341" customFormat="1" ht="14.25" customHeight="1" thickTop="1">
      <c r="A1542" s="395" t="s">
        <v>673</v>
      </c>
      <c r="B1542" s="100" t="s">
        <v>2154</v>
      </c>
      <c r="H1542" s="502"/>
      <c r="L1542" s="520"/>
      <c r="O1542" s="422"/>
      <c r="P1542" s="422"/>
    </row>
    <row r="1543" spans="1:16" s="341" customFormat="1" ht="14.25" customHeight="1">
      <c r="A1543" s="395" t="s">
        <v>751</v>
      </c>
      <c r="B1543" s="100" t="s">
        <v>1762</v>
      </c>
      <c r="H1543" s="502"/>
      <c r="L1543" s="520"/>
      <c r="O1543" s="422"/>
      <c r="P1543" s="422"/>
    </row>
    <row r="1544" spans="1:16" s="341" customFormat="1" ht="14.25" customHeight="1">
      <c r="A1544" s="395" t="s">
        <v>1207</v>
      </c>
      <c r="B1544" s="100" t="s">
        <v>1664</v>
      </c>
      <c r="H1544" s="502"/>
      <c r="L1544" s="520"/>
      <c r="O1544" s="422"/>
      <c r="P1544" s="422"/>
    </row>
    <row r="1545" spans="1:16" s="341" customFormat="1" ht="14.25" customHeight="1">
      <c r="A1545" s="395" t="s">
        <v>1208</v>
      </c>
      <c r="B1545" s="100" t="s">
        <v>1875</v>
      </c>
      <c r="H1545" s="502"/>
      <c r="J1545" s="373"/>
      <c r="L1545" s="520"/>
      <c r="O1545" s="422"/>
      <c r="P1545" s="422"/>
    </row>
    <row r="1546" spans="1:16" s="341" customFormat="1" ht="14.25" customHeight="1">
      <c r="A1546" s="395" t="s">
        <v>496</v>
      </c>
      <c r="B1546" s="100" t="s">
        <v>1763</v>
      </c>
      <c r="H1546" s="502"/>
      <c r="L1546" s="520"/>
      <c r="O1546" s="422"/>
      <c r="P1546" s="422"/>
    </row>
    <row r="1547" spans="1:16" s="341" customFormat="1" ht="14.25" customHeight="1">
      <c r="A1547" s="395" t="s">
        <v>1766</v>
      </c>
      <c r="B1547" s="100" t="s">
        <v>1871</v>
      </c>
      <c r="H1547" s="502"/>
      <c r="L1547" s="520"/>
      <c r="N1547" s="1319" t="str">
        <f ca="1">$A$1&amp;wersja&amp;INFO("wersja")</f>
        <v>GR_2018.1.15.0</v>
      </c>
      <c r="O1547" s="422"/>
      <c r="P1547" s="422"/>
    </row>
    <row r="1548" spans="1:16" s="341" customFormat="1" ht="14.25" customHeight="1">
      <c r="A1548" s="395" t="s">
        <v>1765</v>
      </c>
      <c r="B1548" s="100" t="s">
        <v>1872</v>
      </c>
      <c r="H1548" s="502"/>
      <c r="L1548" s="520"/>
      <c r="O1548" s="422"/>
      <c r="P1548" s="422"/>
    </row>
    <row r="1549" spans="1:16" s="341" customFormat="1" ht="20.25" customHeight="1" thickBot="1">
      <c r="A1549" s="577" t="s">
        <v>1820</v>
      </c>
      <c r="H1549" s="502"/>
      <c r="L1549" s="520"/>
      <c r="N1549" s="592" t="str">
        <f>$N$1</f>
        <v>Załącznik Nr 4 do Uchwały Nr XL/396/17 Rady Miejskiej w Kluczborku z dnia 27 września 2017r.</v>
      </c>
      <c r="O1549" s="844"/>
      <c r="P1549" s="422"/>
    </row>
    <row r="1550" spans="1:16" s="2" customFormat="1" ht="20.25" customHeight="1" thickTop="1">
      <c r="A1550" s="1688" t="s">
        <v>854</v>
      </c>
      <c r="B1550" s="1689"/>
      <c r="C1550" s="1689"/>
      <c r="D1550" s="1690"/>
      <c r="E1550" s="1691" t="s">
        <v>987</v>
      </c>
      <c r="F1550" s="1691"/>
      <c r="G1550" s="1691"/>
      <c r="H1550" s="1691"/>
      <c r="I1550" s="1691"/>
      <c r="J1550" s="1691"/>
      <c r="K1550" s="1691"/>
      <c r="L1550" s="1691"/>
      <c r="M1550" s="1691"/>
      <c r="N1550" s="1691"/>
      <c r="O1550" s="1692"/>
      <c r="P1550" s="1323"/>
    </row>
    <row r="1551" spans="1:16" s="2" customFormat="1" ht="26.25" customHeight="1" thickBot="1">
      <c r="A1551" s="1695"/>
      <c r="B1551" s="1696"/>
      <c r="C1551" s="1696"/>
      <c r="D1551" s="1697"/>
      <c r="E1551" s="1693"/>
      <c r="F1551" s="1693"/>
      <c r="G1551" s="1693"/>
      <c r="H1551" s="1693"/>
      <c r="I1551" s="1693"/>
      <c r="J1551" s="1693"/>
      <c r="K1551" s="1693"/>
      <c r="L1551" s="1693"/>
      <c r="M1551" s="1693"/>
      <c r="N1551" s="1693"/>
      <c r="O1551" s="1694"/>
      <c r="P1551" s="1323"/>
    </row>
    <row r="1552" spans="1:16" s="2" customFormat="1" ht="4.5" customHeight="1">
      <c r="A1552" s="580"/>
      <c r="B1552" s="581"/>
      <c r="C1552" s="581"/>
      <c r="D1552" s="582"/>
      <c r="E1552" s="582"/>
      <c r="F1552" s="582"/>
      <c r="G1552" s="582"/>
      <c r="H1552" s="583"/>
      <c r="I1552" s="583"/>
      <c r="J1552" s="583"/>
      <c r="K1552" s="583"/>
      <c r="L1552" s="584"/>
      <c r="M1552" s="583"/>
      <c r="N1552" s="585"/>
      <c r="O1552" s="845"/>
      <c r="P1552" s="1323"/>
    </row>
    <row r="1553" spans="1:16" s="1" customFormat="1" ht="23.25" customHeight="1">
      <c r="A1553" s="1675" t="s">
        <v>1921</v>
      </c>
      <c r="B1553" s="1676"/>
      <c r="C1553" s="1676"/>
      <c r="D1553" s="1676"/>
      <c r="E1553" s="1676"/>
      <c r="F1553" s="1676"/>
      <c r="G1553" s="1676"/>
      <c r="H1553" s="1676"/>
      <c r="I1553" s="1676"/>
      <c r="J1553" s="1676"/>
      <c r="K1553" s="1676"/>
      <c r="L1553" s="1676"/>
      <c r="M1553" s="1676"/>
      <c r="N1553" s="1676"/>
      <c r="O1553" s="1677"/>
      <c r="P1553" s="1323"/>
    </row>
    <row r="1554" spans="1:16" s="2" customFormat="1" ht="4.5" customHeight="1" thickBot="1">
      <c r="A1554" s="587"/>
      <c r="B1554" s="588"/>
      <c r="C1554" s="588"/>
      <c r="D1554" s="588"/>
      <c r="E1554" s="588"/>
      <c r="F1554" s="588"/>
      <c r="G1554" s="588"/>
      <c r="H1554" s="588"/>
      <c r="I1554" s="588"/>
      <c r="J1554" s="588"/>
      <c r="K1554" s="589"/>
      <c r="L1554" s="590"/>
      <c r="M1554" s="583"/>
      <c r="N1554" s="583"/>
      <c r="O1554" s="846"/>
      <c r="P1554" s="1323"/>
    </row>
    <row r="1555" spans="1:16" s="306" customFormat="1" ht="4.5" customHeight="1" thickTop="1" thickBot="1">
      <c r="A1555" s="300"/>
      <c r="B1555" s="301"/>
      <c r="C1555" s="301"/>
      <c r="D1555" s="301"/>
      <c r="E1555" s="302"/>
      <c r="F1555" s="302"/>
      <c r="G1555" s="302"/>
      <c r="H1555" s="503"/>
      <c r="I1555" s="302"/>
      <c r="J1555" s="304"/>
      <c r="K1555" s="302"/>
      <c r="L1555" s="521"/>
      <c r="M1555" s="302"/>
      <c r="N1555" s="304"/>
      <c r="O1555" s="847"/>
      <c r="P1555" s="1338"/>
    </row>
    <row r="1556" spans="1:16" s="306" customFormat="1" ht="24" customHeight="1" thickBot="1">
      <c r="A1556" s="308"/>
      <c r="B1556" s="1678" t="s">
        <v>1924</v>
      </c>
      <c r="C1556" s="1678"/>
      <c r="D1556" s="1678"/>
      <c r="E1556" s="1678"/>
      <c r="F1556" s="1678"/>
      <c r="G1556" s="1678"/>
      <c r="H1556" s="1678"/>
      <c r="I1556" s="1678"/>
      <c r="J1556" s="1679"/>
      <c r="K1556" s="530" t="s">
        <v>1870</v>
      </c>
      <c r="L1556" s="757"/>
      <c r="M1556" s="1680" t="str">
        <f>IF(O1564=1,SUM($O$1:O1564),"")</f>
        <v/>
      </c>
      <c r="N1556" s="1681"/>
      <c r="O1556" s="848"/>
      <c r="P1556" s="1338"/>
    </row>
    <row r="1557" spans="1:16" s="306" customFormat="1" ht="4.5" customHeight="1" thickBot="1">
      <c r="A1557" s="310"/>
      <c r="B1557" s="311"/>
      <c r="C1557" s="311"/>
      <c r="D1557" s="311"/>
      <c r="E1557" s="311"/>
      <c r="F1557" s="311"/>
      <c r="G1557" s="311"/>
      <c r="H1557" s="504"/>
      <c r="I1557" s="312"/>
      <c r="J1557" s="314"/>
      <c r="K1557" s="312"/>
      <c r="L1557" s="522"/>
      <c r="M1557" s="312"/>
      <c r="N1557" s="314"/>
      <c r="O1557" s="849"/>
      <c r="P1557" s="1338"/>
    </row>
    <row r="1558" spans="1:16" s="306" customFormat="1" ht="20.25" customHeight="1" thickTop="1" thickBot="1">
      <c r="A1558" s="369" t="s">
        <v>1745</v>
      </c>
      <c r="B1558" s="323"/>
      <c r="C1558" s="323"/>
      <c r="D1558" s="323"/>
      <c r="E1558" s="323"/>
      <c r="F1558" s="323"/>
      <c r="G1558" s="323"/>
      <c r="H1558" s="505"/>
      <c r="I1558" s="323"/>
      <c r="J1558" s="323"/>
      <c r="K1558" s="323"/>
      <c r="L1558" s="505"/>
      <c r="M1558" s="323"/>
      <c r="N1558" s="323"/>
      <c r="O1558" s="850"/>
      <c r="P1558" s="1338"/>
    </row>
    <row r="1559" spans="1:16" s="306" customFormat="1" ht="12.75" customHeight="1">
      <c r="A1559" s="317"/>
      <c r="B1559" s="532" t="s">
        <v>1666</v>
      </c>
      <c r="C1559" s="375"/>
      <c r="D1559" s="375"/>
      <c r="E1559" s="375"/>
      <c r="F1559" s="375"/>
      <c r="G1559" s="375"/>
      <c r="H1559" s="506"/>
      <c r="I1559" s="375"/>
      <c r="J1559" s="377"/>
      <c r="K1559" s="531" t="s">
        <v>1750</v>
      </c>
      <c r="L1559" s="523"/>
      <c r="M1559" s="375"/>
      <c r="N1559" s="379"/>
      <c r="O1559" s="851"/>
      <c r="P1559" s="1338"/>
    </row>
    <row r="1560" spans="1:16" s="320" customFormat="1" ht="33" customHeight="1" thickBot="1">
      <c r="A1560" s="319"/>
      <c r="B1560" s="1682" t="str">
        <f>IF($B$12="","",$B$12)</f>
        <v/>
      </c>
      <c r="C1560" s="1683"/>
      <c r="D1560" s="1683"/>
      <c r="E1560" s="1683"/>
      <c r="F1560" s="1683"/>
      <c r="G1560" s="1683"/>
      <c r="H1560" s="1683"/>
      <c r="I1560" s="1683"/>
      <c r="J1560" s="1684"/>
      <c r="K1560" s="1685" t="str">
        <f>IF($K$12="","",$K$12)</f>
        <v/>
      </c>
      <c r="L1560" s="1686"/>
      <c r="M1560" s="1686"/>
      <c r="N1560" s="1687"/>
      <c r="O1560" s="851"/>
      <c r="P1560" s="1338">
        <f>IF(B1560&amp;K1560="",0,1)</f>
        <v>0</v>
      </c>
    </row>
    <row r="1561" spans="1:16" s="306" customFormat="1" ht="4.5" customHeight="1" thickBot="1">
      <c r="A1561" s="321"/>
      <c r="B1561" s="322"/>
      <c r="C1561" s="322"/>
      <c r="D1561" s="322"/>
      <c r="E1561" s="312"/>
      <c r="F1561" s="312"/>
      <c r="G1561" s="312"/>
      <c r="H1561" s="504"/>
      <c r="I1561" s="312"/>
      <c r="J1561" s="314"/>
      <c r="K1561" s="312"/>
      <c r="L1561" s="522"/>
      <c r="M1561" s="312"/>
      <c r="N1561" s="314"/>
      <c r="O1561" s="849"/>
      <c r="P1561" s="1338"/>
    </row>
    <row r="1562" spans="1:16" s="328" customFormat="1" ht="20.25" customHeight="1" thickTop="1" thickBot="1">
      <c r="A1562" s="370" t="s">
        <v>1746</v>
      </c>
      <c r="B1562" s="323"/>
      <c r="C1562" s="323"/>
      <c r="D1562" s="323"/>
      <c r="E1562" s="323"/>
      <c r="F1562" s="323"/>
      <c r="G1562" s="323"/>
      <c r="H1562" s="507"/>
      <c r="I1562" s="323"/>
      <c r="J1562" s="325"/>
      <c r="K1562" s="323"/>
      <c r="L1562" s="524"/>
      <c r="M1562" s="323"/>
      <c r="N1562" s="325"/>
      <c r="O1562" s="850"/>
      <c r="P1562" s="1338"/>
    </row>
    <row r="1563" spans="1:16" s="328" customFormat="1" ht="5.25" customHeight="1">
      <c r="A1563" s="98"/>
      <c r="B1563" s="381"/>
      <c r="C1563" s="382"/>
      <c r="D1563" s="382"/>
      <c r="E1563" s="382"/>
      <c r="F1563" s="382"/>
      <c r="G1563" s="382"/>
      <c r="H1563" s="508"/>
      <c r="I1563" s="382"/>
      <c r="J1563" s="384"/>
      <c r="K1563" s="382"/>
      <c r="L1563" s="525"/>
      <c r="M1563" s="382"/>
      <c r="N1563" s="386"/>
      <c r="O1563" s="852"/>
      <c r="P1563" s="1338"/>
    </row>
    <row r="1564" spans="1:16" s="328" customFormat="1" ht="25.5" customHeight="1">
      <c r="A1564" s="396" t="s">
        <v>291</v>
      </c>
      <c r="B1564" s="1666" t="s">
        <v>123</v>
      </c>
      <c r="C1564" s="1667"/>
      <c r="D1564" s="1668"/>
      <c r="E1564" s="1669"/>
      <c r="F1564" s="1670" t="s">
        <v>1791</v>
      </c>
      <c r="G1564" s="1671"/>
      <c r="H1564" s="1671"/>
      <c r="I1564" s="1672"/>
      <c r="J1564" s="740" t="str">
        <f>IF($J$16="","",$J$16)</f>
        <v/>
      </c>
      <c r="K1564" s="420" t="s">
        <v>1755</v>
      </c>
      <c r="L1564" s="740" t="str">
        <f>IF($L$16="","",$L$16)</f>
        <v/>
      </c>
      <c r="M1564" s="420" t="s">
        <v>1764</v>
      </c>
      <c r="N1564" s="397">
        <f>IF(AND(J1564="",L1564=""),0,IF(J1564="",2,1))</f>
        <v>0</v>
      </c>
      <c r="O1564" s="812">
        <f>IF(D1564&lt;&gt;"",1,0)</f>
        <v>0</v>
      </c>
      <c r="P1564" s="1338">
        <f>IF(D1564&amp;J1564&amp;L1564="",0,1)</f>
        <v>0</v>
      </c>
    </row>
    <row r="1565" spans="1:16" s="328" customFormat="1" ht="5.25" customHeight="1" thickBot="1">
      <c r="A1565" s="98"/>
      <c r="B1565" s="387"/>
      <c r="C1565" s="388"/>
      <c r="D1565" s="388"/>
      <c r="E1565" s="388"/>
      <c r="F1565" s="388"/>
      <c r="G1565" s="388"/>
      <c r="H1565" s="509"/>
      <c r="I1565" s="388"/>
      <c r="J1565" s="390"/>
      <c r="K1565" s="388"/>
      <c r="L1565" s="526"/>
      <c r="M1565" s="388"/>
      <c r="N1565" s="392"/>
      <c r="O1565" s="852"/>
      <c r="P1565" s="1338"/>
    </row>
    <row r="1566" spans="1:16" s="328" customFormat="1" ht="27" customHeight="1" thickBot="1">
      <c r="A1566" s="308"/>
      <c r="B1566" s="1673" t="s">
        <v>1065</v>
      </c>
      <c r="C1566" s="1674"/>
      <c r="D1566" s="1088" t="s">
        <v>1770</v>
      </c>
      <c r="E1566" s="764" t="s">
        <v>1748</v>
      </c>
      <c r="F1566" s="764" t="s">
        <v>1752</v>
      </c>
      <c r="G1566" s="765" t="s">
        <v>1520</v>
      </c>
      <c r="H1566" s="1656" t="s">
        <v>233</v>
      </c>
      <c r="I1566" s="1657"/>
      <c r="J1566" s="1658"/>
      <c r="K1566" s="766" t="s">
        <v>1767</v>
      </c>
      <c r="L1566" s="1656" t="s">
        <v>1749</v>
      </c>
      <c r="M1566" s="1657"/>
      <c r="N1566" s="1658"/>
      <c r="O1566" s="853"/>
      <c r="P1566" s="1338"/>
    </row>
    <row r="1567" spans="1:16" s="328" customFormat="1" ht="29.25" customHeight="1">
      <c r="A1567" s="308"/>
      <c r="B1567" s="1659" t="s">
        <v>1753</v>
      </c>
      <c r="C1567" s="333" t="s">
        <v>598</v>
      </c>
      <c r="D1567" s="726"/>
      <c r="E1567" s="726"/>
      <c r="F1567" s="726"/>
      <c r="G1567" s="726"/>
      <c r="H1567" s="510" t="s">
        <v>1771</v>
      </c>
      <c r="I1567" s="926" t="str">
        <f>IF(D1567&amp;E1567&amp;F1567&amp;G1567="","",SUM(D1567:G1567))</f>
        <v/>
      </c>
      <c r="J1567" s="330" t="s">
        <v>599</v>
      </c>
      <c r="K1567" s="767">
        <v>1.95</v>
      </c>
      <c r="L1567" s="510" t="s">
        <v>1390</v>
      </c>
      <c r="M1567" s="926" t="str">
        <f t="shared" ref="M1567:M1590" si="92">IF(AND(I1567&lt;&gt;"",N$16=1),ROUND(I1567*K1567,4),"")</f>
        <v/>
      </c>
      <c r="N1567" s="330" t="s">
        <v>599</v>
      </c>
      <c r="O1567" s="853"/>
      <c r="P1567" s="1338">
        <f>IF(D1567&amp;E1567&amp;F1567&amp;G1567="",0,1)</f>
        <v>0</v>
      </c>
    </row>
    <row r="1568" spans="1:16" s="328" customFormat="1" ht="29.25" customHeight="1">
      <c r="A1568" s="308"/>
      <c r="B1568" s="1660"/>
      <c r="C1568" s="331" t="s">
        <v>600</v>
      </c>
      <c r="D1568" s="727"/>
      <c r="E1568" s="727"/>
      <c r="F1568" s="727"/>
      <c r="G1568" s="727"/>
      <c r="H1568" s="481" t="s">
        <v>406</v>
      </c>
      <c r="I1568" s="925" t="str">
        <f t="shared" ref="I1568:I1590" si="93">IF(D1568&amp;E1568&amp;F1568&amp;G1568="","",SUM(D1568:G1568))</f>
        <v/>
      </c>
      <c r="J1568" s="331" t="s">
        <v>599</v>
      </c>
      <c r="K1568" s="768">
        <v>1.8</v>
      </c>
      <c r="L1568" s="481" t="s">
        <v>407</v>
      </c>
      <c r="M1568" s="925" t="str">
        <f t="shared" si="92"/>
        <v/>
      </c>
      <c r="N1568" s="331" t="s">
        <v>599</v>
      </c>
      <c r="O1568" s="853"/>
      <c r="P1568" s="1338">
        <f t="shared" ref="P1568:P1590" si="94">IF(D1568&amp;E1568&amp;F1568&amp;G1568="",0,1)</f>
        <v>0</v>
      </c>
    </row>
    <row r="1569" spans="1:16" s="328" customFormat="1" ht="29.25" customHeight="1">
      <c r="A1569" s="308"/>
      <c r="B1569" s="1660"/>
      <c r="C1569" s="331" t="s">
        <v>601</v>
      </c>
      <c r="D1569" s="727"/>
      <c r="E1569" s="727"/>
      <c r="F1569" s="727"/>
      <c r="G1569" s="727"/>
      <c r="H1569" s="481" t="s">
        <v>408</v>
      </c>
      <c r="I1569" s="925" t="str">
        <f t="shared" si="93"/>
        <v/>
      </c>
      <c r="J1569" s="331" t="s">
        <v>599</v>
      </c>
      <c r="K1569" s="768">
        <v>1.65</v>
      </c>
      <c r="L1569" s="481" t="s">
        <v>409</v>
      </c>
      <c r="M1569" s="925" t="str">
        <f t="shared" si="92"/>
        <v/>
      </c>
      <c r="N1569" s="331" t="s">
        <v>599</v>
      </c>
      <c r="O1569" s="853"/>
      <c r="P1569" s="1338">
        <f t="shared" si="94"/>
        <v>0</v>
      </c>
    </row>
    <row r="1570" spans="1:16" s="328" customFormat="1" ht="29.25" customHeight="1">
      <c r="A1570" s="308"/>
      <c r="B1570" s="1660"/>
      <c r="C1570" s="331" t="s">
        <v>602</v>
      </c>
      <c r="D1570" s="727"/>
      <c r="E1570" s="727"/>
      <c r="F1570" s="727"/>
      <c r="G1570" s="727"/>
      <c r="H1570" s="481" t="s">
        <v>410</v>
      </c>
      <c r="I1570" s="925" t="str">
        <f t="shared" si="93"/>
        <v/>
      </c>
      <c r="J1570" s="331" t="s">
        <v>599</v>
      </c>
      <c r="K1570" s="768">
        <v>1.35</v>
      </c>
      <c r="L1570" s="481" t="s">
        <v>411</v>
      </c>
      <c r="M1570" s="925" t="str">
        <f t="shared" si="92"/>
        <v/>
      </c>
      <c r="N1570" s="331" t="s">
        <v>599</v>
      </c>
      <c r="O1570" s="853"/>
      <c r="P1570" s="1338">
        <f t="shared" si="94"/>
        <v>0</v>
      </c>
    </row>
    <row r="1571" spans="1:16" s="328" customFormat="1" ht="29.25" customHeight="1">
      <c r="A1571" s="308"/>
      <c r="B1571" s="1660"/>
      <c r="C1571" s="331" t="s">
        <v>603</v>
      </c>
      <c r="D1571" s="727"/>
      <c r="E1571" s="727"/>
      <c r="F1571" s="727"/>
      <c r="G1571" s="727"/>
      <c r="H1571" s="481" t="s">
        <v>412</v>
      </c>
      <c r="I1571" s="925" t="str">
        <f t="shared" si="93"/>
        <v/>
      </c>
      <c r="J1571" s="331" t="s">
        <v>599</v>
      </c>
      <c r="K1571" s="768">
        <v>1.1000000000000001</v>
      </c>
      <c r="L1571" s="481" t="s">
        <v>413</v>
      </c>
      <c r="M1571" s="925" t="str">
        <f t="shared" si="92"/>
        <v/>
      </c>
      <c r="N1571" s="331" t="s">
        <v>599</v>
      </c>
      <c r="O1571" s="853"/>
      <c r="P1571" s="1338">
        <f t="shared" si="94"/>
        <v>0</v>
      </c>
    </row>
    <row r="1572" spans="1:16" s="328" customFormat="1" ht="29.25" customHeight="1">
      <c r="A1572" s="308"/>
      <c r="B1572" s="1660"/>
      <c r="C1572" s="331" t="s">
        <v>604</v>
      </c>
      <c r="D1572" s="727"/>
      <c r="E1572" s="727"/>
      <c r="F1572" s="727"/>
      <c r="G1572" s="727"/>
      <c r="H1572" s="481" t="s">
        <v>414</v>
      </c>
      <c r="I1572" s="925" t="str">
        <f t="shared" si="93"/>
        <v/>
      </c>
      <c r="J1572" s="331" t="s">
        <v>599</v>
      </c>
      <c r="K1572" s="768">
        <v>0.8</v>
      </c>
      <c r="L1572" s="481" t="s">
        <v>415</v>
      </c>
      <c r="M1572" s="925" t="str">
        <f t="shared" si="92"/>
        <v/>
      </c>
      <c r="N1572" s="331" t="s">
        <v>599</v>
      </c>
      <c r="O1572" s="853"/>
      <c r="P1572" s="1338">
        <f t="shared" si="94"/>
        <v>0</v>
      </c>
    </row>
    <row r="1573" spans="1:16" s="328" customFormat="1" ht="29.25" customHeight="1">
      <c r="A1573" s="308"/>
      <c r="B1573" s="1660"/>
      <c r="C1573" s="331" t="s">
        <v>605</v>
      </c>
      <c r="D1573" s="727"/>
      <c r="E1573" s="727"/>
      <c r="F1573" s="727"/>
      <c r="G1573" s="727"/>
      <c r="H1573" s="481" t="s">
        <v>416</v>
      </c>
      <c r="I1573" s="925" t="str">
        <f t="shared" si="93"/>
        <v/>
      </c>
      <c r="J1573" s="331" t="s">
        <v>599</v>
      </c>
      <c r="K1573" s="768">
        <v>0.35</v>
      </c>
      <c r="L1573" s="481" t="s">
        <v>417</v>
      </c>
      <c r="M1573" s="925" t="str">
        <f t="shared" si="92"/>
        <v/>
      </c>
      <c r="N1573" s="331" t="s">
        <v>599</v>
      </c>
      <c r="O1573" s="853"/>
      <c r="P1573" s="1338">
        <f t="shared" si="94"/>
        <v>0</v>
      </c>
    </row>
    <row r="1574" spans="1:16" s="328" customFormat="1" ht="29.25" customHeight="1" thickBot="1">
      <c r="A1574" s="308"/>
      <c r="B1574" s="1661"/>
      <c r="C1574" s="332" t="s">
        <v>606</v>
      </c>
      <c r="D1574" s="728"/>
      <c r="E1574" s="728"/>
      <c r="F1574" s="728"/>
      <c r="G1574" s="728"/>
      <c r="H1574" s="482" t="s">
        <v>418</v>
      </c>
      <c r="I1574" s="924" t="str">
        <f t="shared" si="93"/>
        <v/>
      </c>
      <c r="J1574" s="332" t="s">
        <v>599</v>
      </c>
      <c r="K1574" s="769">
        <v>0.2</v>
      </c>
      <c r="L1574" s="482" t="s">
        <v>419</v>
      </c>
      <c r="M1574" s="924" t="str">
        <f t="shared" si="92"/>
        <v/>
      </c>
      <c r="N1574" s="332" t="s">
        <v>599</v>
      </c>
      <c r="O1574" s="853"/>
      <c r="P1574" s="1338">
        <f t="shared" si="94"/>
        <v>0</v>
      </c>
    </row>
    <row r="1575" spans="1:16" s="328" customFormat="1" ht="29.25" customHeight="1">
      <c r="A1575" s="308"/>
      <c r="B1575" s="1659" t="s">
        <v>1754</v>
      </c>
      <c r="C1575" s="367" t="s">
        <v>598</v>
      </c>
      <c r="D1575" s="726"/>
      <c r="E1575" s="726"/>
      <c r="F1575" s="726"/>
      <c r="G1575" s="726"/>
      <c r="H1575" s="480" t="s">
        <v>420</v>
      </c>
      <c r="I1575" s="926" t="str">
        <f t="shared" si="93"/>
        <v/>
      </c>
      <c r="J1575" s="333" t="s">
        <v>599</v>
      </c>
      <c r="K1575" s="767">
        <v>1.75</v>
      </c>
      <c r="L1575" s="480" t="s">
        <v>421</v>
      </c>
      <c r="M1575" s="926" t="str">
        <f t="shared" si="92"/>
        <v/>
      </c>
      <c r="N1575" s="333" t="s">
        <v>599</v>
      </c>
      <c r="O1575" s="853"/>
      <c r="P1575" s="1338">
        <f t="shared" si="94"/>
        <v>0</v>
      </c>
    </row>
    <row r="1576" spans="1:16" s="328" customFormat="1" ht="29.25" customHeight="1">
      <c r="A1576" s="308"/>
      <c r="B1576" s="1660"/>
      <c r="C1576" s="368" t="s">
        <v>600</v>
      </c>
      <c r="D1576" s="727"/>
      <c r="E1576" s="727"/>
      <c r="F1576" s="727"/>
      <c r="G1576" s="727"/>
      <c r="H1576" s="481" t="s">
        <v>422</v>
      </c>
      <c r="I1576" s="925" t="str">
        <f t="shared" si="93"/>
        <v/>
      </c>
      <c r="J1576" s="331" t="s">
        <v>599</v>
      </c>
      <c r="K1576" s="768">
        <v>1.45</v>
      </c>
      <c r="L1576" s="481" t="s">
        <v>423</v>
      </c>
      <c r="M1576" s="925" t="str">
        <f t="shared" si="92"/>
        <v/>
      </c>
      <c r="N1576" s="331" t="s">
        <v>599</v>
      </c>
      <c r="O1576" s="853"/>
      <c r="P1576" s="1338">
        <f t="shared" si="94"/>
        <v>0</v>
      </c>
    </row>
    <row r="1577" spans="1:16" s="328" customFormat="1" ht="29.25" customHeight="1">
      <c r="A1577" s="308"/>
      <c r="B1577" s="1660"/>
      <c r="C1577" s="368" t="s">
        <v>620</v>
      </c>
      <c r="D1577" s="727"/>
      <c r="E1577" s="727"/>
      <c r="F1577" s="727"/>
      <c r="G1577" s="727"/>
      <c r="H1577" s="481" t="s">
        <v>424</v>
      </c>
      <c r="I1577" s="925" t="str">
        <f t="shared" si="93"/>
        <v/>
      </c>
      <c r="J1577" s="331" t="s">
        <v>599</v>
      </c>
      <c r="K1577" s="768">
        <v>1.25</v>
      </c>
      <c r="L1577" s="481" t="s">
        <v>425</v>
      </c>
      <c r="M1577" s="925" t="str">
        <f t="shared" si="92"/>
        <v/>
      </c>
      <c r="N1577" s="331" t="s">
        <v>599</v>
      </c>
      <c r="O1577" s="853"/>
      <c r="P1577" s="1338">
        <f t="shared" si="94"/>
        <v>0</v>
      </c>
    </row>
    <row r="1578" spans="1:16" s="328" customFormat="1" ht="29.25" customHeight="1">
      <c r="A1578" s="308"/>
      <c r="B1578" s="1660"/>
      <c r="C1578" s="368" t="s">
        <v>621</v>
      </c>
      <c r="D1578" s="727"/>
      <c r="E1578" s="727"/>
      <c r="F1578" s="727"/>
      <c r="G1578" s="727"/>
      <c r="H1578" s="481" t="s">
        <v>426</v>
      </c>
      <c r="I1578" s="925" t="str">
        <f t="shared" si="93"/>
        <v/>
      </c>
      <c r="J1578" s="331" t="s">
        <v>599</v>
      </c>
      <c r="K1578" s="768">
        <v>0.75</v>
      </c>
      <c r="L1578" s="481" t="s">
        <v>427</v>
      </c>
      <c r="M1578" s="925" t="str">
        <f t="shared" si="92"/>
        <v/>
      </c>
      <c r="N1578" s="331" t="s">
        <v>599</v>
      </c>
      <c r="O1578" s="853"/>
      <c r="P1578" s="1338">
        <f t="shared" si="94"/>
        <v>0</v>
      </c>
    </row>
    <row r="1579" spans="1:16" s="328" customFormat="1" ht="29.25" customHeight="1">
      <c r="A1579" s="308"/>
      <c r="B1579" s="1660"/>
      <c r="C1579" s="368" t="s">
        <v>605</v>
      </c>
      <c r="D1579" s="727"/>
      <c r="E1579" s="727"/>
      <c r="F1579" s="727"/>
      <c r="G1579" s="727"/>
      <c r="H1579" s="481" t="s">
        <v>428</v>
      </c>
      <c r="I1579" s="925" t="str">
        <f t="shared" si="93"/>
        <v/>
      </c>
      <c r="J1579" s="331" t="s">
        <v>599</v>
      </c>
      <c r="K1579" s="768">
        <v>0.2</v>
      </c>
      <c r="L1579" s="481" t="s">
        <v>429</v>
      </c>
      <c r="M1579" s="925" t="str">
        <f t="shared" si="92"/>
        <v/>
      </c>
      <c r="N1579" s="331" t="s">
        <v>599</v>
      </c>
      <c r="O1579" s="853"/>
      <c r="P1579" s="1338">
        <f t="shared" si="94"/>
        <v>0</v>
      </c>
    </row>
    <row r="1580" spans="1:16" s="328" customFormat="1" ht="29.25" customHeight="1" thickBot="1">
      <c r="A1580" s="308"/>
      <c r="B1580" s="1660"/>
      <c r="C1580" s="539" t="s">
        <v>606</v>
      </c>
      <c r="D1580" s="729"/>
      <c r="E1580" s="729"/>
      <c r="F1580" s="729"/>
      <c r="G1580" s="729"/>
      <c r="H1580" s="540" t="s">
        <v>430</v>
      </c>
      <c r="I1580" s="541" t="str">
        <f t="shared" si="93"/>
        <v/>
      </c>
      <c r="J1580" s="542" t="s">
        <v>599</v>
      </c>
      <c r="K1580" s="770">
        <v>0.15</v>
      </c>
      <c r="L1580" s="540" t="s">
        <v>431</v>
      </c>
      <c r="M1580" s="541" t="str">
        <f t="shared" si="92"/>
        <v/>
      </c>
      <c r="N1580" s="542" t="s">
        <v>599</v>
      </c>
      <c r="O1580" s="853"/>
      <c r="P1580" s="1338">
        <f t="shared" si="94"/>
        <v>0</v>
      </c>
    </row>
    <row r="1581" spans="1:16" s="328" customFormat="1" ht="29.25" customHeight="1">
      <c r="A1581" s="308"/>
      <c r="B1581" s="1662" t="s">
        <v>1759</v>
      </c>
      <c r="C1581" s="760" t="s">
        <v>1800</v>
      </c>
      <c r="D1581" s="726"/>
      <c r="E1581" s="726"/>
      <c r="F1581" s="726"/>
      <c r="G1581" s="726"/>
      <c r="H1581" s="480" t="s">
        <v>432</v>
      </c>
      <c r="I1581" s="926" t="str">
        <f t="shared" si="93"/>
        <v/>
      </c>
      <c r="J1581" s="333" t="s">
        <v>599</v>
      </c>
      <c r="K1581" s="767">
        <v>1</v>
      </c>
      <c r="L1581" s="480" t="s">
        <v>433</v>
      </c>
      <c r="M1581" s="926" t="str">
        <f t="shared" si="92"/>
        <v/>
      </c>
      <c r="N1581" s="333" t="s">
        <v>599</v>
      </c>
      <c r="O1581" s="853"/>
      <c r="P1581" s="1338">
        <f t="shared" si="94"/>
        <v>0</v>
      </c>
    </row>
    <row r="1582" spans="1:16" s="328" customFormat="1" ht="29.25" customHeight="1" thickBot="1">
      <c r="A1582" s="308"/>
      <c r="B1582" s="1663"/>
      <c r="C1582" s="870" t="s">
        <v>579</v>
      </c>
      <c r="D1582" s="730"/>
      <c r="E1582" s="730"/>
      <c r="F1582" s="730"/>
      <c r="G1582" s="730"/>
      <c r="H1582" s="543" t="s">
        <v>434</v>
      </c>
      <c r="I1582" s="538" t="str">
        <f t="shared" si="93"/>
        <v/>
      </c>
      <c r="J1582" s="544" t="s">
        <v>599</v>
      </c>
      <c r="K1582" s="771">
        <v>1</v>
      </c>
      <c r="L1582" s="543" t="s">
        <v>435</v>
      </c>
      <c r="M1582" s="538" t="str">
        <f t="shared" si="92"/>
        <v/>
      </c>
      <c r="N1582" s="544" t="s">
        <v>599</v>
      </c>
      <c r="O1582" s="853"/>
      <c r="P1582" s="1338">
        <f t="shared" si="94"/>
        <v>0</v>
      </c>
    </row>
    <row r="1583" spans="1:16" s="328" customFormat="1" ht="29.25" customHeight="1">
      <c r="A1583" s="308"/>
      <c r="B1583" s="1664" t="s">
        <v>1758</v>
      </c>
      <c r="C1583" s="760" t="s">
        <v>1800</v>
      </c>
      <c r="D1583" s="726"/>
      <c r="E1583" s="726"/>
      <c r="F1583" s="726"/>
      <c r="G1583" s="726"/>
      <c r="H1583" s="480" t="s">
        <v>436</v>
      </c>
      <c r="I1583" s="926" t="str">
        <f t="shared" si="93"/>
        <v/>
      </c>
      <c r="J1583" s="333" t="s">
        <v>599</v>
      </c>
      <c r="K1583" s="767">
        <v>0.2</v>
      </c>
      <c r="L1583" s="480" t="s">
        <v>437</v>
      </c>
      <c r="M1583" s="926" t="str">
        <f t="shared" si="92"/>
        <v/>
      </c>
      <c r="N1583" s="333" t="s">
        <v>599</v>
      </c>
      <c r="O1583" s="853"/>
      <c r="P1583" s="1338">
        <f t="shared" si="94"/>
        <v>0</v>
      </c>
    </row>
    <row r="1584" spans="1:16" s="328" customFormat="1" ht="29.25" customHeight="1" thickBot="1">
      <c r="A1584" s="308"/>
      <c r="B1584" s="1665"/>
      <c r="C1584" s="870" t="s">
        <v>579</v>
      </c>
      <c r="D1584" s="730"/>
      <c r="E1584" s="730"/>
      <c r="F1584" s="730"/>
      <c r="G1584" s="730"/>
      <c r="H1584" s="543" t="s">
        <v>438</v>
      </c>
      <c r="I1584" s="538" t="str">
        <f t="shared" si="93"/>
        <v/>
      </c>
      <c r="J1584" s="544" t="s">
        <v>599</v>
      </c>
      <c r="K1584" s="771">
        <v>0.2</v>
      </c>
      <c r="L1584" s="543" t="s">
        <v>439</v>
      </c>
      <c r="M1584" s="538" t="str">
        <f t="shared" si="92"/>
        <v/>
      </c>
      <c r="N1584" s="544" t="s">
        <v>599</v>
      </c>
      <c r="O1584" s="853"/>
      <c r="P1584" s="1338">
        <f t="shared" si="94"/>
        <v>0</v>
      </c>
    </row>
    <row r="1585" spans="1:16" s="328" customFormat="1" ht="29.25" customHeight="1">
      <c r="A1585" s="308"/>
      <c r="B1585" s="1649" t="s">
        <v>1756</v>
      </c>
      <c r="C1585" s="760" t="s">
        <v>1800</v>
      </c>
      <c r="D1585" s="726"/>
      <c r="E1585" s="726"/>
      <c r="F1585" s="726"/>
      <c r="G1585" s="726"/>
      <c r="H1585" s="480" t="s">
        <v>440</v>
      </c>
      <c r="I1585" s="926" t="str">
        <f t="shared" si="93"/>
        <v/>
      </c>
      <c r="J1585" s="333" t="s">
        <v>599</v>
      </c>
      <c r="K1585" s="767">
        <v>1</v>
      </c>
      <c r="L1585" s="480" t="s">
        <v>441</v>
      </c>
      <c r="M1585" s="926" t="str">
        <f t="shared" si="92"/>
        <v/>
      </c>
      <c r="N1585" s="333" t="s">
        <v>599</v>
      </c>
      <c r="O1585" s="853"/>
      <c r="P1585" s="1338">
        <f t="shared" si="94"/>
        <v>0</v>
      </c>
    </row>
    <row r="1586" spans="1:16" s="328" customFormat="1" ht="29.25" customHeight="1" thickBot="1">
      <c r="A1586" s="308"/>
      <c r="B1586" s="1650"/>
      <c r="C1586" s="870" t="s">
        <v>579</v>
      </c>
      <c r="D1586" s="730"/>
      <c r="E1586" s="730"/>
      <c r="F1586" s="730"/>
      <c r="G1586" s="730"/>
      <c r="H1586" s="543" t="s">
        <v>442</v>
      </c>
      <c r="I1586" s="538" t="str">
        <f t="shared" si="93"/>
        <v/>
      </c>
      <c r="J1586" s="544" t="s">
        <v>599</v>
      </c>
      <c r="K1586" s="771">
        <v>1</v>
      </c>
      <c r="L1586" s="543" t="s">
        <v>443</v>
      </c>
      <c r="M1586" s="538" t="str">
        <f t="shared" si="92"/>
        <v/>
      </c>
      <c r="N1586" s="544" t="s">
        <v>599</v>
      </c>
      <c r="O1586" s="853"/>
      <c r="P1586" s="1338">
        <f t="shared" si="94"/>
        <v>0</v>
      </c>
    </row>
    <row r="1587" spans="1:16" s="328" customFormat="1" ht="29.25" customHeight="1">
      <c r="A1587" s="308"/>
      <c r="B1587" s="1649" t="s">
        <v>1757</v>
      </c>
      <c r="C1587" s="760" t="s">
        <v>1800</v>
      </c>
      <c r="D1587" s="731"/>
      <c r="E1587" s="731"/>
      <c r="F1587" s="731"/>
      <c r="G1587" s="731"/>
      <c r="H1587" s="510" t="s">
        <v>444</v>
      </c>
      <c r="I1587" s="926" t="str">
        <f t="shared" si="93"/>
        <v/>
      </c>
      <c r="J1587" s="330" t="s">
        <v>599</v>
      </c>
      <c r="K1587" s="772">
        <v>0.2</v>
      </c>
      <c r="L1587" s="510" t="s">
        <v>445</v>
      </c>
      <c r="M1587" s="926" t="str">
        <f t="shared" si="92"/>
        <v/>
      </c>
      <c r="N1587" s="333" t="s">
        <v>599</v>
      </c>
      <c r="O1587" s="853"/>
      <c r="P1587" s="1338">
        <f t="shared" si="94"/>
        <v>0</v>
      </c>
    </row>
    <row r="1588" spans="1:16" s="328" customFormat="1" ht="29.25" customHeight="1" thickBot="1">
      <c r="A1588" s="308"/>
      <c r="B1588" s="1650"/>
      <c r="C1588" s="870" t="s">
        <v>579</v>
      </c>
      <c r="D1588" s="728"/>
      <c r="E1588" s="728"/>
      <c r="F1588" s="728"/>
      <c r="G1588" s="728"/>
      <c r="H1588" s="482" t="s">
        <v>446</v>
      </c>
      <c r="I1588" s="538" t="str">
        <f t="shared" si="93"/>
        <v/>
      </c>
      <c r="J1588" s="332" t="s">
        <v>599</v>
      </c>
      <c r="K1588" s="769">
        <v>0.2</v>
      </c>
      <c r="L1588" s="482" t="s">
        <v>447</v>
      </c>
      <c r="M1588" s="538" t="str">
        <f t="shared" si="92"/>
        <v/>
      </c>
      <c r="N1588" s="544" t="s">
        <v>599</v>
      </c>
      <c r="O1588" s="853"/>
      <c r="P1588" s="1338">
        <f t="shared" si="94"/>
        <v>0</v>
      </c>
    </row>
    <row r="1589" spans="1:16" s="328" customFormat="1" ht="29.25" customHeight="1" thickBot="1">
      <c r="A1589" s="308"/>
      <c r="B1589" s="1651" t="s">
        <v>1760</v>
      </c>
      <c r="C1589" s="1652"/>
      <c r="D1589" s="732"/>
      <c r="E1589" s="732"/>
      <c r="F1589" s="732"/>
      <c r="G1589" s="732"/>
      <c r="H1589" s="567" t="s">
        <v>448</v>
      </c>
      <c r="I1589" s="568" t="str">
        <f t="shared" si="93"/>
        <v/>
      </c>
      <c r="J1589" s="569" t="s">
        <v>599</v>
      </c>
      <c r="K1589" s="773">
        <v>0.2</v>
      </c>
      <c r="L1589" s="567" t="s">
        <v>449</v>
      </c>
      <c r="M1589" s="568" t="str">
        <f t="shared" si="92"/>
        <v/>
      </c>
      <c r="N1589" s="569" t="s">
        <v>599</v>
      </c>
      <c r="O1589" s="853"/>
      <c r="P1589" s="1338">
        <f t="shared" si="94"/>
        <v>0</v>
      </c>
    </row>
    <row r="1590" spans="1:16" s="328" customFormat="1" ht="29.25" customHeight="1" thickBot="1">
      <c r="A1590" s="308"/>
      <c r="B1590" s="1461" t="s">
        <v>1665</v>
      </c>
      <c r="C1590" s="1653"/>
      <c r="D1590" s="733"/>
      <c r="E1590" s="733"/>
      <c r="F1590" s="733"/>
      <c r="G1590" s="733"/>
      <c r="H1590" s="483" t="s">
        <v>450</v>
      </c>
      <c r="I1590" s="928" t="str">
        <f t="shared" si="93"/>
        <v/>
      </c>
      <c r="J1590" s="922" t="s">
        <v>599</v>
      </c>
      <c r="K1590" s="774">
        <v>1</v>
      </c>
      <c r="L1590" s="483" t="s">
        <v>1572</v>
      </c>
      <c r="M1590" s="928" t="str">
        <f t="shared" si="92"/>
        <v/>
      </c>
      <c r="N1590" s="922" t="s">
        <v>599</v>
      </c>
      <c r="O1590" s="853"/>
      <c r="P1590" s="1338">
        <f t="shared" si="94"/>
        <v>0</v>
      </c>
    </row>
    <row r="1591" spans="1:16" s="337" customFormat="1" ht="29.25" customHeight="1" thickBot="1">
      <c r="A1591" s="334"/>
      <c r="B1591" s="1654" t="s">
        <v>233</v>
      </c>
      <c r="C1591" s="1655"/>
      <c r="D1591" s="227" t="str">
        <f>IF($D1564="","",SUM(D1567:D1590))</f>
        <v/>
      </c>
      <c r="E1591" s="227" t="str">
        <f t="shared" ref="E1591:G1591" si="95">IF($D1564="","",SUM(E1567:E1590))</f>
        <v/>
      </c>
      <c r="F1591" s="227" t="str">
        <f t="shared" si="95"/>
        <v/>
      </c>
      <c r="G1591" s="227" t="str">
        <f t="shared" si="95"/>
        <v/>
      </c>
      <c r="H1591" s="483" t="s">
        <v>1567</v>
      </c>
      <c r="I1591" s="927" t="str">
        <f>IF($D1564="","",SUM(I1567:I1590))</f>
        <v/>
      </c>
      <c r="J1591" s="923" t="s">
        <v>599</v>
      </c>
      <c r="K1591" s="335"/>
      <c r="L1591" s="483" t="s">
        <v>1568</v>
      </c>
      <c r="M1591" s="927" t="str">
        <f>IF($D1564="","",SUM(M1567:M1590))</f>
        <v/>
      </c>
      <c r="N1591" s="923" t="s">
        <v>599</v>
      </c>
      <c r="O1591" s="854"/>
      <c r="P1591" s="1339"/>
    </row>
    <row r="1592" spans="1:16" s="341" customFormat="1" ht="4.5" customHeight="1" thickBot="1">
      <c r="A1592" s="338"/>
      <c r="B1592" s="339"/>
      <c r="C1592" s="339"/>
      <c r="D1592" s="339"/>
      <c r="E1592" s="339"/>
      <c r="F1592" s="339"/>
      <c r="G1592" s="339"/>
      <c r="H1592" s="511"/>
      <c r="I1592" s="339"/>
      <c r="J1592" s="339"/>
      <c r="K1592" s="339"/>
      <c r="L1592" s="527"/>
      <c r="M1592" s="339"/>
      <c r="N1592" s="339"/>
      <c r="O1592" s="855"/>
      <c r="P1592" s="422"/>
    </row>
    <row r="1593" spans="1:16" s="152" customFormat="1" ht="20.25" customHeight="1" thickTop="1" thickBot="1">
      <c r="A1593" s="370" t="s">
        <v>1751</v>
      </c>
      <c r="B1593" s="342"/>
      <c r="C1593" s="342"/>
      <c r="D1593" s="342"/>
      <c r="E1593" s="342"/>
      <c r="F1593" s="342"/>
      <c r="G1593" s="342"/>
      <c r="H1593" s="1621" t="str">
        <f>IF(AND(SUM(D1567:G1590)&gt;0,D1564=""),"W części GR.2 wpisz nazwę miejscowości.","")</f>
        <v/>
      </c>
      <c r="I1593" s="1621"/>
      <c r="J1593" s="1621"/>
      <c r="K1593" s="1621"/>
      <c r="L1593" s="1621"/>
      <c r="M1593" s="1621"/>
      <c r="N1593" s="1621"/>
      <c r="O1593" s="856"/>
      <c r="P1593" s="1340"/>
    </row>
    <row r="1594" spans="1:16" s="348" customFormat="1" ht="30" customHeight="1">
      <c r="A1594" s="346"/>
      <c r="B1594" s="408" t="s">
        <v>1768</v>
      </c>
      <c r="C1594" s="347"/>
      <c r="D1594" s="347"/>
      <c r="E1594" s="347"/>
      <c r="F1594" s="347"/>
      <c r="G1594" s="347"/>
      <c r="H1594" s="512"/>
      <c r="I1594" s="398" t="s">
        <v>1801</v>
      </c>
      <c r="J1594" s="485" t="s">
        <v>1709</v>
      </c>
      <c r="K1594" s="1642" t="str">
        <f>IF(D1564="","",IF(N1564=1,M1591,IF(N1564=2,I1591,"")))</f>
        <v/>
      </c>
      <c r="L1594" s="1642"/>
      <c r="M1594" s="1642"/>
      <c r="N1594" s="423" t="s">
        <v>599</v>
      </c>
      <c r="O1594" s="857"/>
      <c r="P1594" s="1341"/>
    </row>
    <row r="1595" spans="1:16" s="348" customFormat="1" ht="30" customHeight="1">
      <c r="A1595" s="346"/>
      <c r="B1595" s="409" t="s">
        <v>1798</v>
      </c>
      <c r="C1595" s="349"/>
      <c r="D1595" s="349"/>
      <c r="E1595" s="1643" t="s">
        <v>2155</v>
      </c>
      <c r="F1595" s="1644"/>
      <c r="G1595" s="1644"/>
      <c r="H1595" s="1644"/>
      <c r="I1595" s="1645"/>
      <c r="J1595" s="486" t="s">
        <v>1569</v>
      </c>
      <c r="K1595" s="1646" t="str">
        <f>IF(D1564="","",IF(N1564=1,SUM(M1573:M1574,M1579:M1580,M1581,M1583,M1585,M1587),SUM(I1573:I1574,I1579:I1580,I1581,I1583,I1585,I1587)))</f>
        <v/>
      </c>
      <c r="L1595" s="1646"/>
      <c r="M1595" s="1646"/>
      <c r="N1595" s="424" t="s">
        <v>599</v>
      </c>
      <c r="O1595" s="857"/>
      <c r="P1595" s="1341"/>
    </row>
    <row r="1596" spans="1:16" s="348" customFormat="1" ht="30" customHeight="1" thickBot="1">
      <c r="A1596" s="346"/>
      <c r="B1596" s="410" t="s">
        <v>1772</v>
      </c>
      <c r="C1596" s="351"/>
      <c r="D1596" s="351"/>
      <c r="E1596" s="351"/>
      <c r="F1596" s="351"/>
      <c r="G1596" s="351"/>
      <c r="H1596" s="513"/>
      <c r="I1596" s="400" t="s">
        <v>1802</v>
      </c>
      <c r="J1596" s="533" t="s">
        <v>1570</v>
      </c>
      <c r="K1596" s="1647" t="str">
        <f>IF(D1564="","",IF(N1564=1,SUM(M1589),SUM(I1589)))</f>
        <v/>
      </c>
      <c r="L1596" s="1647"/>
      <c r="M1596" s="1647"/>
      <c r="N1596" s="425" t="s">
        <v>599</v>
      </c>
      <c r="O1596" s="857"/>
      <c r="P1596" s="1341"/>
    </row>
    <row r="1597" spans="1:16" s="348" customFormat="1" ht="30" customHeight="1" thickBot="1">
      <c r="A1597" s="346"/>
      <c r="B1597" s="411" t="s">
        <v>1773</v>
      </c>
      <c r="C1597" s="380"/>
      <c r="D1597" s="380"/>
      <c r="E1597" s="380"/>
      <c r="F1597" s="380"/>
      <c r="G1597" s="380"/>
      <c r="H1597" s="514"/>
      <c r="I1597" s="401" t="s">
        <v>1804</v>
      </c>
      <c r="J1597" s="534" t="s">
        <v>1571</v>
      </c>
      <c r="K1597" s="1648" t="str">
        <f>IF(D1564="","",SUM(K1594,-K1595,-K1596))</f>
        <v/>
      </c>
      <c r="L1597" s="1648"/>
      <c r="M1597" s="1648"/>
      <c r="N1597" s="426" t="s">
        <v>599</v>
      </c>
      <c r="O1597" s="857"/>
      <c r="P1597" s="1341"/>
    </row>
    <row r="1598" spans="1:16" s="348" customFormat="1" ht="30" customHeight="1" thickBot="1">
      <c r="A1598" s="346"/>
      <c r="B1598" s="417" t="s">
        <v>1262</v>
      </c>
      <c r="C1598" s="418"/>
      <c r="D1598" s="418"/>
      <c r="E1598" s="418"/>
      <c r="F1598" s="418"/>
      <c r="G1598" s="418"/>
      <c r="H1598" s="515"/>
      <c r="I1598" s="402"/>
      <c r="J1598" s="487" t="s">
        <v>1710</v>
      </c>
      <c r="K1598" s="1633">
        <f>Info!$J$2*2.5*GR!$N$16</f>
        <v>0</v>
      </c>
      <c r="L1598" s="1634"/>
      <c r="M1598" s="1634"/>
      <c r="N1598" s="427" t="s">
        <v>1144</v>
      </c>
      <c r="O1598" s="857"/>
      <c r="P1598" s="1341"/>
    </row>
    <row r="1599" spans="1:16" s="348" customFormat="1" ht="30" customHeight="1" thickBot="1">
      <c r="A1599" s="346"/>
      <c r="B1599" s="417" t="s">
        <v>1873</v>
      </c>
      <c r="C1599" s="418"/>
      <c r="D1599" s="418"/>
      <c r="E1599" s="418"/>
      <c r="F1599" s="418"/>
      <c r="G1599" s="418"/>
      <c r="H1599" s="515"/>
      <c r="I1599" s="402" t="s">
        <v>1805</v>
      </c>
      <c r="J1599" s="487" t="s">
        <v>1711</v>
      </c>
      <c r="K1599" s="1635" t="str">
        <f>IF(D1564="","",ROUND(K1597*K1598,2))</f>
        <v/>
      </c>
      <c r="L1599" s="1635"/>
      <c r="M1599" s="1635"/>
      <c r="N1599" s="427" t="s">
        <v>1144</v>
      </c>
      <c r="O1599" s="857"/>
      <c r="P1599" s="1341"/>
    </row>
    <row r="1600" spans="1:16" s="348" customFormat="1" ht="30" customHeight="1" thickBot="1">
      <c r="A1600" s="346"/>
      <c r="B1600" s="413" t="s">
        <v>2264</v>
      </c>
      <c r="C1600" s="414"/>
      <c r="D1600" s="414"/>
      <c r="E1600" s="414"/>
      <c r="F1600" s="414"/>
      <c r="G1600" s="414"/>
      <c r="H1600" s="516"/>
      <c r="I1600" s="416"/>
      <c r="J1600" s="488" t="s">
        <v>1712</v>
      </c>
      <c r="K1600" s="1636"/>
      <c r="L1600" s="1637"/>
      <c r="M1600" s="1637"/>
      <c r="N1600" s="428" t="s">
        <v>1144</v>
      </c>
      <c r="O1600" s="857"/>
      <c r="P1600" s="1338">
        <f>IF(K1600="",0,1)</f>
        <v>0</v>
      </c>
    </row>
    <row r="1601" spans="1:16" s="348" customFormat="1" ht="30" customHeight="1" thickBot="1">
      <c r="A1601" s="346"/>
      <c r="B1601" s="412" t="s">
        <v>1769</v>
      </c>
      <c r="C1601" s="393"/>
      <c r="D1601" s="393"/>
      <c r="E1601" s="393"/>
      <c r="F1601" s="393"/>
      <c r="G1601" s="393"/>
      <c r="H1601" s="517"/>
      <c r="I1601" s="402" t="s">
        <v>1874</v>
      </c>
      <c r="J1601" s="487" t="s">
        <v>1803</v>
      </c>
      <c r="K1601" s="1638" t="str">
        <f>IF(D1564="","",IF(SUM(K1599,-K1600)&lt;0,"BŁĄD !!!",ROUND(K1599-K1600,2)))</f>
        <v/>
      </c>
      <c r="L1601" s="1638"/>
      <c r="M1601" s="1638"/>
      <c r="N1601" s="429" t="s">
        <v>1144</v>
      </c>
      <c r="O1601" s="857"/>
      <c r="P1601" s="1341"/>
    </row>
    <row r="1602" spans="1:16" s="348" customFormat="1" ht="4.5" customHeight="1" thickBot="1">
      <c r="A1602" s="403"/>
      <c r="B1602" s="404"/>
      <c r="C1602" s="404"/>
      <c r="D1602" s="404"/>
      <c r="E1602" s="404"/>
      <c r="F1602" s="404"/>
      <c r="G1602" s="404"/>
      <c r="H1602" s="518"/>
      <c r="I1602" s="404"/>
      <c r="J1602" s="404"/>
      <c r="K1602" s="404"/>
      <c r="L1602" s="528"/>
      <c r="M1602" s="404"/>
      <c r="N1602" s="404"/>
      <c r="O1602" s="858"/>
      <c r="P1602" s="1341"/>
    </row>
    <row r="1603" spans="1:16" s="357" customFormat="1" ht="20.25" customHeight="1" thickTop="1" thickBot="1">
      <c r="A1603" s="371" t="s">
        <v>1747</v>
      </c>
      <c r="B1603" s="352"/>
      <c r="C1603" s="352"/>
      <c r="D1603" s="352"/>
      <c r="E1603" s="352"/>
      <c r="F1603" s="352"/>
      <c r="G1603" s="352"/>
      <c r="H1603" s="519"/>
      <c r="I1603" s="352"/>
      <c r="J1603" s="354"/>
      <c r="K1603" s="352"/>
      <c r="L1603" s="529"/>
      <c r="M1603" s="352"/>
      <c r="N1603" s="354"/>
      <c r="O1603" s="859"/>
      <c r="P1603" s="1340"/>
    </row>
    <row r="1604" spans="1:16" s="363" customFormat="1" ht="23.25" customHeight="1">
      <c r="A1604" s="358"/>
      <c r="B1604" s="756" t="s">
        <v>1806</v>
      </c>
      <c r="C1604" s="359"/>
      <c r="D1604" s="359"/>
      <c r="E1604" s="359"/>
      <c r="F1604" s="749"/>
      <c r="G1604" s="749"/>
      <c r="H1604" s="749"/>
      <c r="I1604" s="361"/>
      <c r="J1604" s="1639" t="s">
        <v>1807</v>
      </c>
      <c r="K1604" s="1640"/>
      <c r="L1604" s="1640"/>
      <c r="M1604" s="1640"/>
      <c r="N1604" s="1641"/>
      <c r="O1604" s="860"/>
      <c r="P1604" s="1342"/>
    </row>
    <row r="1605" spans="1:16" s="363" customFormat="1" ht="27.75" customHeight="1">
      <c r="A1605" s="358"/>
      <c r="B1605" s="1630"/>
      <c r="C1605" s="1631"/>
      <c r="D1605" s="1631"/>
      <c r="E1605" s="1631"/>
      <c r="F1605" s="1631"/>
      <c r="G1605" s="1631"/>
      <c r="H1605" s="1631"/>
      <c r="I1605" s="1632"/>
      <c r="J1605" s="1630"/>
      <c r="K1605" s="1631"/>
      <c r="L1605" s="1631"/>
      <c r="M1605" s="1631"/>
      <c r="N1605" s="1632"/>
      <c r="O1605" s="860"/>
      <c r="P1605" s="1338">
        <f>IF(B1605&amp;J1605="",0,1)</f>
        <v>0</v>
      </c>
    </row>
    <row r="1606" spans="1:16" s="363" customFormat="1" ht="27.75" customHeight="1">
      <c r="A1606" s="358"/>
      <c r="B1606" s="1624"/>
      <c r="C1606" s="1625"/>
      <c r="D1606" s="1625"/>
      <c r="E1606" s="1625"/>
      <c r="F1606" s="1625"/>
      <c r="G1606" s="1625"/>
      <c r="H1606" s="1625"/>
      <c r="I1606" s="1626"/>
      <c r="J1606" s="1624"/>
      <c r="K1606" s="1625"/>
      <c r="L1606" s="1625"/>
      <c r="M1606" s="1625"/>
      <c r="N1606" s="1626"/>
      <c r="O1606" s="860"/>
      <c r="P1606" s="1338">
        <f t="shared" ref="P1606:P1625" si="96">IF(B1606&amp;J1606="",0,1)</f>
        <v>0</v>
      </c>
    </row>
    <row r="1607" spans="1:16" s="363" customFormat="1" ht="27.75" customHeight="1">
      <c r="A1607" s="358"/>
      <c r="B1607" s="1624"/>
      <c r="C1607" s="1625"/>
      <c r="D1607" s="1625"/>
      <c r="E1607" s="1625"/>
      <c r="F1607" s="1625"/>
      <c r="G1607" s="1625"/>
      <c r="H1607" s="1625"/>
      <c r="I1607" s="1626"/>
      <c r="J1607" s="1624"/>
      <c r="K1607" s="1625"/>
      <c r="L1607" s="1625"/>
      <c r="M1607" s="1625"/>
      <c r="N1607" s="1626"/>
      <c r="O1607" s="860"/>
      <c r="P1607" s="1338">
        <f t="shared" si="96"/>
        <v>0</v>
      </c>
    </row>
    <row r="1608" spans="1:16" s="363" customFormat="1" ht="27.75" customHeight="1">
      <c r="A1608" s="358"/>
      <c r="B1608" s="1624"/>
      <c r="C1608" s="1625"/>
      <c r="D1608" s="1625"/>
      <c r="E1608" s="1625"/>
      <c r="F1608" s="1625"/>
      <c r="G1608" s="1625"/>
      <c r="H1608" s="1625"/>
      <c r="I1608" s="1626"/>
      <c r="J1608" s="1624"/>
      <c r="K1608" s="1625"/>
      <c r="L1608" s="1625"/>
      <c r="M1608" s="1625"/>
      <c r="N1608" s="1626"/>
      <c r="O1608" s="860"/>
      <c r="P1608" s="1338">
        <f t="shared" si="96"/>
        <v>0</v>
      </c>
    </row>
    <row r="1609" spans="1:16" s="363" customFormat="1" ht="27.75" customHeight="1">
      <c r="A1609" s="358"/>
      <c r="B1609" s="1624"/>
      <c r="C1609" s="1625"/>
      <c r="D1609" s="1625"/>
      <c r="E1609" s="1625"/>
      <c r="F1609" s="1625"/>
      <c r="G1609" s="1625"/>
      <c r="H1609" s="1625"/>
      <c r="I1609" s="1626"/>
      <c r="J1609" s="1624"/>
      <c r="K1609" s="1625"/>
      <c r="L1609" s="1625"/>
      <c r="M1609" s="1625"/>
      <c r="N1609" s="1626"/>
      <c r="O1609" s="860"/>
      <c r="P1609" s="1338">
        <f t="shared" si="96"/>
        <v>0</v>
      </c>
    </row>
    <row r="1610" spans="1:16" s="363" customFormat="1" ht="27.75" customHeight="1">
      <c r="A1610" s="358"/>
      <c r="B1610" s="1624"/>
      <c r="C1610" s="1625"/>
      <c r="D1610" s="1625"/>
      <c r="E1610" s="1625"/>
      <c r="F1610" s="1625"/>
      <c r="G1610" s="1625"/>
      <c r="H1610" s="1625"/>
      <c r="I1610" s="1626"/>
      <c r="J1610" s="1624"/>
      <c r="K1610" s="1625"/>
      <c r="L1610" s="1625"/>
      <c r="M1610" s="1625"/>
      <c r="N1610" s="1626"/>
      <c r="O1610" s="860"/>
      <c r="P1610" s="1338">
        <f t="shared" si="96"/>
        <v>0</v>
      </c>
    </row>
    <row r="1611" spans="1:16" s="363" customFormat="1" ht="27.75" customHeight="1">
      <c r="A1611" s="358"/>
      <c r="B1611" s="1624"/>
      <c r="C1611" s="1625"/>
      <c r="D1611" s="1625"/>
      <c r="E1611" s="1625"/>
      <c r="F1611" s="1625"/>
      <c r="G1611" s="1625"/>
      <c r="H1611" s="1625"/>
      <c r="I1611" s="1626"/>
      <c r="J1611" s="1624"/>
      <c r="K1611" s="1625"/>
      <c r="L1611" s="1625"/>
      <c r="M1611" s="1625"/>
      <c r="N1611" s="1626"/>
      <c r="O1611" s="860"/>
      <c r="P1611" s="1338">
        <f t="shared" si="96"/>
        <v>0</v>
      </c>
    </row>
    <row r="1612" spans="1:16" s="363" customFormat="1" ht="27.75" customHeight="1">
      <c r="A1612" s="358"/>
      <c r="B1612" s="1624"/>
      <c r="C1612" s="1625"/>
      <c r="D1612" s="1625"/>
      <c r="E1612" s="1625"/>
      <c r="F1612" s="1625"/>
      <c r="G1612" s="1625"/>
      <c r="H1612" s="1625"/>
      <c r="I1612" s="1626"/>
      <c r="J1612" s="1624"/>
      <c r="K1612" s="1625"/>
      <c r="L1612" s="1625"/>
      <c r="M1612" s="1625"/>
      <c r="N1612" s="1626"/>
      <c r="O1612" s="860"/>
      <c r="P1612" s="1338">
        <f t="shared" si="96"/>
        <v>0</v>
      </c>
    </row>
    <row r="1613" spans="1:16" s="363" customFormat="1" ht="27.75" customHeight="1">
      <c r="A1613" s="358"/>
      <c r="B1613" s="1624"/>
      <c r="C1613" s="1625"/>
      <c r="D1613" s="1625"/>
      <c r="E1613" s="1625"/>
      <c r="F1613" s="1625"/>
      <c r="G1613" s="1625"/>
      <c r="H1613" s="1625"/>
      <c r="I1613" s="1626"/>
      <c r="J1613" s="1624"/>
      <c r="K1613" s="1625"/>
      <c r="L1613" s="1625"/>
      <c r="M1613" s="1625"/>
      <c r="N1613" s="1626"/>
      <c r="O1613" s="860"/>
      <c r="P1613" s="1338">
        <f t="shared" si="96"/>
        <v>0</v>
      </c>
    </row>
    <row r="1614" spans="1:16" s="363" customFormat="1" ht="27.75" customHeight="1">
      <c r="A1614" s="358"/>
      <c r="B1614" s="1624"/>
      <c r="C1614" s="1625"/>
      <c r="D1614" s="1625"/>
      <c r="E1614" s="1625"/>
      <c r="F1614" s="1625"/>
      <c r="G1614" s="1625"/>
      <c r="H1614" s="1625"/>
      <c r="I1614" s="1626"/>
      <c r="J1614" s="1624"/>
      <c r="K1614" s="1625"/>
      <c r="L1614" s="1625"/>
      <c r="M1614" s="1625"/>
      <c r="N1614" s="1626"/>
      <c r="O1614" s="860"/>
      <c r="P1614" s="1338">
        <f t="shared" si="96"/>
        <v>0</v>
      </c>
    </row>
    <row r="1615" spans="1:16" s="363" customFormat="1" ht="27.75" customHeight="1">
      <c r="A1615" s="358"/>
      <c r="B1615" s="1624"/>
      <c r="C1615" s="1625"/>
      <c r="D1615" s="1625"/>
      <c r="E1615" s="1625"/>
      <c r="F1615" s="1625"/>
      <c r="G1615" s="1625"/>
      <c r="H1615" s="1625"/>
      <c r="I1615" s="1626"/>
      <c r="J1615" s="1624"/>
      <c r="K1615" s="1625"/>
      <c r="L1615" s="1625"/>
      <c r="M1615" s="1625"/>
      <c r="N1615" s="1626"/>
      <c r="O1615" s="860"/>
      <c r="P1615" s="1338">
        <f t="shared" si="96"/>
        <v>0</v>
      </c>
    </row>
    <row r="1616" spans="1:16" s="363" customFormat="1" ht="27.75" customHeight="1">
      <c r="A1616" s="358"/>
      <c r="B1616" s="1624"/>
      <c r="C1616" s="1625"/>
      <c r="D1616" s="1625"/>
      <c r="E1616" s="1625"/>
      <c r="F1616" s="1625"/>
      <c r="G1616" s="1625"/>
      <c r="H1616" s="1625"/>
      <c r="I1616" s="1626"/>
      <c r="J1616" s="1624"/>
      <c r="K1616" s="1625"/>
      <c r="L1616" s="1625"/>
      <c r="M1616" s="1625"/>
      <c r="N1616" s="1626"/>
      <c r="O1616" s="860"/>
      <c r="P1616" s="1338">
        <f t="shared" si="96"/>
        <v>0</v>
      </c>
    </row>
    <row r="1617" spans="1:16" s="363" customFormat="1" ht="27.75" customHeight="1">
      <c r="A1617" s="358"/>
      <c r="B1617" s="1624"/>
      <c r="C1617" s="1625"/>
      <c r="D1617" s="1625"/>
      <c r="E1617" s="1625"/>
      <c r="F1617" s="1625"/>
      <c r="G1617" s="1625"/>
      <c r="H1617" s="1625"/>
      <c r="I1617" s="1626"/>
      <c r="J1617" s="1624"/>
      <c r="K1617" s="1625"/>
      <c r="L1617" s="1625"/>
      <c r="M1617" s="1625"/>
      <c r="N1617" s="1626"/>
      <c r="O1617" s="860"/>
      <c r="P1617" s="1338">
        <f t="shared" si="96"/>
        <v>0</v>
      </c>
    </row>
    <row r="1618" spans="1:16" s="363" customFormat="1" ht="27.75" customHeight="1">
      <c r="A1618" s="358"/>
      <c r="B1618" s="1624"/>
      <c r="C1618" s="1625"/>
      <c r="D1618" s="1625"/>
      <c r="E1618" s="1625"/>
      <c r="F1618" s="1625"/>
      <c r="G1618" s="1625"/>
      <c r="H1618" s="1625"/>
      <c r="I1618" s="1626"/>
      <c r="J1618" s="1624"/>
      <c r="K1618" s="1625"/>
      <c r="L1618" s="1625"/>
      <c r="M1618" s="1625"/>
      <c r="N1618" s="1626"/>
      <c r="O1618" s="860"/>
      <c r="P1618" s="1338">
        <f t="shared" si="96"/>
        <v>0</v>
      </c>
    </row>
    <row r="1619" spans="1:16" s="363" customFormat="1" ht="27.75" customHeight="1">
      <c r="A1619" s="358"/>
      <c r="B1619" s="1624"/>
      <c r="C1619" s="1625"/>
      <c r="D1619" s="1625"/>
      <c r="E1619" s="1625"/>
      <c r="F1619" s="1625"/>
      <c r="G1619" s="1625"/>
      <c r="H1619" s="1625"/>
      <c r="I1619" s="1626"/>
      <c r="J1619" s="1624"/>
      <c r="K1619" s="1625"/>
      <c r="L1619" s="1625"/>
      <c r="M1619" s="1625"/>
      <c r="N1619" s="1626"/>
      <c r="O1619" s="860"/>
      <c r="P1619" s="1338">
        <f t="shared" si="96"/>
        <v>0</v>
      </c>
    </row>
    <row r="1620" spans="1:16" s="363" customFormat="1" ht="27.75" customHeight="1">
      <c r="A1620" s="358"/>
      <c r="B1620" s="1624"/>
      <c r="C1620" s="1625"/>
      <c r="D1620" s="1625"/>
      <c r="E1620" s="1625"/>
      <c r="F1620" s="1625"/>
      <c r="G1620" s="1625"/>
      <c r="H1620" s="1625"/>
      <c r="I1620" s="1626"/>
      <c r="J1620" s="1624"/>
      <c r="K1620" s="1625"/>
      <c r="L1620" s="1625"/>
      <c r="M1620" s="1625"/>
      <c r="N1620" s="1626"/>
      <c r="O1620" s="860"/>
      <c r="P1620" s="1338">
        <f t="shared" si="96"/>
        <v>0</v>
      </c>
    </row>
    <row r="1621" spans="1:16" s="363" customFormat="1" ht="27.75" customHeight="1">
      <c r="A1621" s="358"/>
      <c r="B1621" s="1624"/>
      <c r="C1621" s="1625"/>
      <c r="D1621" s="1625"/>
      <c r="E1621" s="1625"/>
      <c r="F1621" s="1625"/>
      <c r="G1621" s="1625"/>
      <c r="H1621" s="1625"/>
      <c r="I1621" s="1626"/>
      <c r="J1621" s="1624"/>
      <c r="K1621" s="1625"/>
      <c r="L1621" s="1625"/>
      <c r="M1621" s="1625"/>
      <c r="N1621" s="1626"/>
      <c r="O1621" s="860"/>
      <c r="P1621" s="1338">
        <f t="shared" si="96"/>
        <v>0</v>
      </c>
    </row>
    <row r="1622" spans="1:16" s="363" customFormat="1" ht="27.75" customHeight="1">
      <c r="A1622" s="358"/>
      <c r="B1622" s="1624"/>
      <c r="C1622" s="1625"/>
      <c r="D1622" s="1625"/>
      <c r="E1622" s="1625"/>
      <c r="F1622" s="1625"/>
      <c r="G1622" s="1625"/>
      <c r="H1622" s="1625"/>
      <c r="I1622" s="1626"/>
      <c r="J1622" s="1624"/>
      <c r="K1622" s="1625"/>
      <c r="L1622" s="1625"/>
      <c r="M1622" s="1625"/>
      <c r="N1622" s="1626"/>
      <c r="O1622" s="860"/>
      <c r="P1622" s="1338">
        <f t="shared" si="96"/>
        <v>0</v>
      </c>
    </row>
    <row r="1623" spans="1:16" s="363" customFormat="1" ht="27.75" customHeight="1">
      <c r="A1623" s="358"/>
      <c r="B1623" s="1624"/>
      <c r="C1623" s="1625"/>
      <c r="D1623" s="1625"/>
      <c r="E1623" s="1625"/>
      <c r="F1623" s="1625"/>
      <c r="G1623" s="1625"/>
      <c r="H1623" s="1625"/>
      <c r="I1623" s="1626"/>
      <c r="J1623" s="1624"/>
      <c r="K1623" s="1625"/>
      <c r="L1623" s="1625"/>
      <c r="M1623" s="1625"/>
      <c r="N1623" s="1626"/>
      <c r="O1623" s="860"/>
      <c r="P1623" s="1338">
        <f t="shared" si="96"/>
        <v>0</v>
      </c>
    </row>
    <row r="1624" spans="1:16" s="363" customFormat="1" ht="27.75" customHeight="1">
      <c r="A1624" s="358"/>
      <c r="B1624" s="1624"/>
      <c r="C1624" s="1625"/>
      <c r="D1624" s="1625"/>
      <c r="E1624" s="1625"/>
      <c r="F1624" s="1625"/>
      <c r="G1624" s="1625"/>
      <c r="H1624" s="1625"/>
      <c r="I1624" s="1626"/>
      <c r="J1624" s="1624"/>
      <c r="K1624" s="1625"/>
      <c r="L1624" s="1625"/>
      <c r="M1624" s="1625"/>
      <c r="N1624" s="1626"/>
      <c r="O1624" s="860"/>
      <c r="P1624" s="1338">
        <f t="shared" si="96"/>
        <v>0</v>
      </c>
    </row>
    <row r="1625" spans="1:16" s="363" customFormat="1" ht="27.75" customHeight="1" thickBot="1">
      <c r="A1625" s="358"/>
      <c r="B1625" s="1627"/>
      <c r="C1625" s="1628"/>
      <c r="D1625" s="1628"/>
      <c r="E1625" s="1628"/>
      <c r="F1625" s="1628"/>
      <c r="G1625" s="1628"/>
      <c r="H1625" s="1628"/>
      <c r="I1625" s="1629"/>
      <c r="J1625" s="1627"/>
      <c r="K1625" s="1628"/>
      <c r="L1625" s="1628"/>
      <c r="M1625" s="1628"/>
      <c r="N1625" s="1629"/>
      <c r="O1625" s="860"/>
      <c r="P1625" s="1338">
        <f t="shared" si="96"/>
        <v>0</v>
      </c>
    </row>
    <row r="1626" spans="1:16" s="363" customFormat="1" ht="26.25" customHeight="1" thickBot="1">
      <c r="A1626" s="358"/>
      <c r="B1626" s="535" t="s">
        <v>1808</v>
      </c>
      <c r="C1626" s="364"/>
      <c r="D1626" s="1622" t="s">
        <v>1111</v>
      </c>
      <c r="E1626" s="1622"/>
      <c r="F1626" s="1622"/>
      <c r="G1626" s="1622"/>
      <c r="H1626" s="1622"/>
      <c r="I1626" s="1622"/>
      <c r="J1626" s="1622"/>
      <c r="K1626" s="1622"/>
      <c r="L1626" s="1622"/>
      <c r="M1626" s="1622"/>
      <c r="N1626" s="1623"/>
      <c r="O1626" s="860"/>
      <c r="P1626" s="1342"/>
    </row>
    <row r="1627" spans="1:16" s="348" customFormat="1" ht="6" customHeight="1" thickBot="1">
      <c r="A1627" s="403"/>
      <c r="B1627" s="404"/>
      <c r="C1627" s="404"/>
      <c r="D1627" s="404"/>
      <c r="E1627" s="404"/>
      <c r="F1627" s="404"/>
      <c r="G1627" s="404"/>
      <c r="H1627" s="518"/>
      <c r="I1627" s="404"/>
      <c r="J1627" s="404"/>
      <c r="K1627" s="404"/>
      <c r="L1627" s="528"/>
      <c r="M1627" s="404"/>
      <c r="N1627" s="404"/>
      <c r="O1627" s="858"/>
      <c r="P1627" s="1341"/>
    </row>
    <row r="1628" spans="1:16" s="341" customFormat="1" ht="14.25" customHeight="1" thickTop="1">
      <c r="A1628" s="395" t="s">
        <v>673</v>
      </c>
      <c r="B1628" s="100" t="s">
        <v>2154</v>
      </c>
      <c r="H1628" s="502"/>
      <c r="L1628" s="520"/>
      <c r="O1628" s="422"/>
      <c r="P1628" s="422"/>
    </row>
    <row r="1629" spans="1:16" s="341" customFormat="1" ht="14.25" customHeight="1">
      <c r="A1629" s="395" t="s">
        <v>751</v>
      </c>
      <c r="B1629" s="100" t="s">
        <v>1762</v>
      </c>
      <c r="H1629" s="502"/>
      <c r="L1629" s="520"/>
      <c r="O1629" s="422"/>
      <c r="P1629" s="422"/>
    </row>
    <row r="1630" spans="1:16" s="341" customFormat="1" ht="14.25" customHeight="1">
      <c r="A1630" s="395" t="s">
        <v>1207</v>
      </c>
      <c r="B1630" s="100" t="s">
        <v>1664</v>
      </c>
      <c r="H1630" s="502"/>
      <c r="L1630" s="520"/>
      <c r="O1630" s="422"/>
      <c r="P1630" s="422"/>
    </row>
    <row r="1631" spans="1:16" s="341" customFormat="1" ht="14.25" customHeight="1">
      <c r="A1631" s="395" t="s">
        <v>1208</v>
      </c>
      <c r="B1631" s="100" t="s">
        <v>1875</v>
      </c>
      <c r="H1631" s="502"/>
      <c r="J1631" s="373"/>
      <c r="L1631" s="520"/>
      <c r="O1631" s="422"/>
      <c r="P1631" s="422"/>
    </row>
    <row r="1632" spans="1:16" s="341" customFormat="1" ht="14.25" customHeight="1">
      <c r="A1632" s="395" t="s">
        <v>496</v>
      </c>
      <c r="B1632" s="100" t="s">
        <v>1763</v>
      </c>
      <c r="H1632" s="502"/>
      <c r="L1632" s="520"/>
      <c r="O1632" s="422"/>
      <c r="P1632" s="422"/>
    </row>
    <row r="1633" spans="1:16" s="341" customFormat="1" ht="14.25" customHeight="1">
      <c r="A1633" s="395" t="s">
        <v>1766</v>
      </c>
      <c r="B1633" s="100" t="s">
        <v>1871</v>
      </c>
      <c r="H1633" s="502"/>
      <c r="L1633" s="520"/>
      <c r="N1633" s="1319" t="str">
        <f ca="1">$A$1&amp;wersja&amp;INFO("wersja")</f>
        <v>GR_2018.1.15.0</v>
      </c>
      <c r="O1633" s="422"/>
      <c r="P1633" s="422"/>
    </row>
    <row r="1634" spans="1:16" s="341" customFormat="1" ht="14.25" customHeight="1">
      <c r="A1634" s="395" t="s">
        <v>1765</v>
      </c>
      <c r="B1634" s="100" t="s">
        <v>1872</v>
      </c>
      <c r="H1634" s="502"/>
      <c r="L1634" s="520"/>
      <c r="O1634" s="422"/>
      <c r="P1634" s="422"/>
    </row>
    <row r="1635" spans="1:16" s="341" customFormat="1" ht="20.25" customHeight="1" thickBot="1">
      <c r="A1635" s="577" t="s">
        <v>1820</v>
      </c>
      <c r="H1635" s="502"/>
      <c r="L1635" s="520"/>
      <c r="N1635" s="592" t="str">
        <f>$N$1</f>
        <v>Załącznik Nr 4 do Uchwały Nr XL/396/17 Rady Miejskiej w Kluczborku z dnia 27 września 2017r.</v>
      </c>
      <c r="O1635" s="844"/>
      <c r="P1635" s="422"/>
    </row>
    <row r="1636" spans="1:16" s="2" customFormat="1" ht="20.25" customHeight="1" thickTop="1">
      <c r="A1636" s="1688" t="s">
        <v>854</v>
      </c>
      <c r="B1636" s="1689"/>
      <c r="C1636" s="1689"/>
      <c r="D1636" s="1690"/>
      <c r="E1636" s="1691" t="s">
        <v>987</v>
      </c>
      <c r="F1636" s="1691"/>
      <c r="G1636" s="1691"/>
      <c r="H1636" s="1691"/>
      <c r="I1636" s="1691"/>
      <c r="J1636" s="1691"/>
      <c r="K1636" s="1691"/>
      <c r="L1636" s="1691"/>
      <c r="M1636" s="1691"/>
      <c r="N1636" s="1691"/>
      <c r="O1636" s="1692"/>
      <c r="P1636" s="1323"/>
    </row>
    <row r="1637" spans="1:16" s="2" customFormat="1" ht="26.25" customHeight="1" thickBot="1">
      <c r="A1637" s="1695"/>
      <c r="B1637" s="1696"/>
      <c r="C1637" s="1696"/>
      <c r="D1637" s="1697"/>
      <c r="E1637" s="1693"/>
      <c r="F1637" s="1693"/>
      <c r="G1637" s="1693"/>
      <c r="H1637" s="1693"/>
      <c r="I1637" s="1693"/>
      <c r="J1637" s="1693"/>
      <c r="K1637" s="1693"/>
      <c r="L1637" s="1693"/>
      <c r="M1637" s="1693"/>
      <c r="N1637" s="1693"/>
      <c r="O1637" s="1694"/>
      <c r="P1637" s="1323"/>
    </row>
    <row r="1638" spans="1:16" s="2" customFormat="1" ht="4.5" customHeight="1">
      <c r="A1638" s="580"/>
      <c r="B1638" s="581"/>
      <c r="C1638" s="581"/>
      <c r="D1638" s="582"/>
      <c r="E1638" s="582"/>
      <c r="F1638" s="582"/>
      <c r="G1638" s="582"/>
      <c r="H1638" s="583"/>
      <c r="I1638" s="583"/>
      <c r="J1638" s="583"/>
      <c r="K1638" s="583"/>
      <c r="L1638" s="584"/>
      <c r="M1638" s="583"/>
      <c r="N1638" s="585"/>
      <c r="O1638" s="845"/>
      <c r="P1638" s="1323"/>
    </row>
    <row r="1639" spans="1:16" s="1" customFormat="1" ht="23.25" customHeight="1">
      <c r="A1639" s="1675" t="s">
        <v>1921</v>
      </c>
      <c r="B1639" s="1676"/>
      <c r="C1639" s="1676"/>
      <c r="D1639" s="1676"/>
      <c r="E1639" s="1676"/>
      <c r="F1639" s="1676"/>
      <c r="G1639" s="1676"/>
      <c r="H1639" s="1676"/>
      <c r="I1639" s="1676"/>
      <c r="J1639" s="1676"/>
      <c r="K1639" s="1676"/>
      <c r="L1639" s="1676"/>
      <c r="M1639" s="1676"/>
      <c r="N1639" s="1676"/>
      <c r="O1639" s="1677"/>
      <c r="P1639" s="1323"/>
    </row>
    <row r="1640" spans="1:16" s="2" customFormat="1" ht="4.5" customHeight="1" thickBot="1">
      <c r="A1640" s="587"/>
      <c r="B1640" s="588"/>
      <c r="C1640" s="588"/>
      <c r="D1640" s="588"/>
      <c r="E1640" s="588"/>
      <c r="F1640" s="588"/>
      <c r="G1640" s="588"/>
      <c r="H1640" s="588"/>
      <c r="I1640" s="588"/>
      <c r="J1640" s="588"/>
      <c r="K1640" s="589"/>
      <c r="L1640" s="590"/>
      <c r="M1640" s="583"/>
      <c r="N1640" s="583"/>
      <c r="O1640" s="846"/>
      <c r="P1640" s="1323"/>
    </row>
    <row r="1641" spans="1:16" s="306" customFormat="1" ht="4.5" customHeight="1" thickTop="1" thickBot="1">
      <c r="A1641" s="300"/>
      <c r="B1641" s="301"/>
      <c r="C1641" s="301"/>
      <c r="D1641" s="301"/>
      <c r="E1641" s="302"/>
      <c r="F1641" s="302"/>
      <c r="G1641" s="302"/>
      <c r="H1641" s="503"/>
      <c r="I1641" s="302"/>
      <c r="J1641" s="304"/>
      <c r="K1641" s="302"/>
      <c r="L1641" s="521"/>
      <c r="M1641" s="302"/>
      <c r="N1641" s="304"/>
      <c r="O1641" s="847"/>
      <c r="P1641" s="1338"/>
    </row>
    <row r="1642" spans="1:16" s="306" customFormat="1" ht="24" customHeight="1" thickBot="1">
      <c r="A1642" s="308"/>
      <c r="B1642" s="1678" t="s">
        <v>1924</v>
      </c>
      <c r="C1642" s="1678"/>
      <c r="D1642" s="1678"/>
      <c r="E1642" s="1678"/>
      <c r="F1642" s="1678"/>
      <c r="G1642" s="1678"/>
      <c r="H1642" s="1678"/>
      <c r="I1642" s="1678"/>
      <c r="J1642" s="1679"/>
      <c r="K1642" s="530" t="s">
        <v>1870</v>
      </c>
      <c r="L1642" s="757"/>
      <c r="M1642" s="1680" t="str">
        <f>IF(O1650=1,SUM($O$1:O1650),"")</f>
        <v/>
      </c>
      <c r="N1642" s="1681"/>
      <c r="O1642" s="848"/>
      <c r="P1642" s="1338"/>
    </row>
    <row r="1643" spans="1:16" s="306" customFormat="1" ht="4.5" customHeight="1" thickBot="1">
      <c r="A1643" s="310"/>
      <c r="B1643" s="311"/>
      <c r="C1643" s="311"/>
      <c r="D1643" s="311"/>
      <c r="E1643" s="311"/>
      <c r="F1643" s="311"/>
      <c r="G1643" s="311"/>
      <c r="H1643" s="504"/>
      <c r="I1643" s="312"/>
      <c r="J1643" s="314"/>
      <c r="K1643" s="312"/>
      <c r="L1643" s="522"/>
      <c r="M1643" s="312"/>
      <c r="N1643" s="314"/>
      <c r="O1643" s="849"/>
      <c r="P1643" s="1338"/>
    </row>
    <row r="1644" spans="1:16" s="306" customFormat="1" ht="20.25" customHeight="1" thickTop="1" thickBot="1">
      <c r="A1644" s="369" t="s">
        <v>1745</v>
      </c>
      <c r="B1644" s="323"/>
      <c r="C1644" s="323"/>
      <c r="D1644" s="323"/>
      <c r="E1644" s="323"/>
      <c r="F1644" s="323"/>
      <c r="G1644" s="323"/>
      <c r="H1644" s="505"/>
      <c r="I1644" s="323"/>
      <c r="J1644" s="323"/>
      <c r="K1644" s="323"/>
      <c r="L1644" s="505"/>
      <c r="M1644" s="323"/>
      <c r="N1644" s="323"/>
      <c r="O1644" s="850"/>
      <c r="P1644" s="1338"/>
    </row>
    <row r="1645" spans="1:16" s="306" customFormat="1" ht="12.75" customHeight="1">
      <c r="A1645" s="317"/>
      <c r="B1645" s="532" t="s">
        <v>1666</v>
      </c>
      <c r="C1645" s="375"/>
      <c r="D1645" s="375"/>
      <c r="E1645" s="375"/>
      <c r="F1645" s="375"/>
      <c r="G1645" s="375"/>
      <c r="H1645" s="506"/>
      <c r="I1645" s="375"/>
      <c r="J1645" s="377"/>
      <c r="K1645" s="531" t="s">
        <v>1750</v>
      </c>
      <c r="L1645" s="523"/>
      <c r="M1645" s="375"/>
      <c r="N1645" s="379"/>
      <c r="O1645" s="851"/>
      <c r="P1645" s="1338"/>
    </row>
    <row r="1646" spans="1:16" s="320" customFormat="1" ht="33" customHeight="1" thickBot="1">
      <c r="A1646" s="319"/>
      <c r="B1646" s="1682" t="str">
        <f>IF($B$12="","",$B$12)</f>
        <v/>
      </c>
      <c r="C1646" s="1683"/>
      <c r="D1646" s="1683"/>
      <c r="E1646" s="1683"/>
      <c r="F1646" s="1683"/>
      <c r="G1646" s="1683"/>
      <c r="H1646" s="1683"/>
      <c r="I1646" s="1683"/>
      <c r="J1646" s="1684"/>
      <c r="K1646" s="1685" t="str">
        <f>IF($K$12="","",$K$12)</f>
        <v/>
      </c>
      <c r="L1646" s="1686"/>
      <c r="M1646" s="1686"/>
      <c r="N1646" s="1687"/>
      <c r="O1646" s="851"/>
      <c r="P1646" s="1338">
        <f>IF(B1646&amp;K1646="",0,1)</f>
        <v>0</v>
      </c>
    </row>
    <row r="1647" spans="1:16" s="306" customFormat="1" ht="4.5" customHeight="1" thickBot="1">
      <c r="A1647" s="321"/>
      <c r="B1647" s="322"/>
      <c r="C1647" s="322"/>
      <c r="D1647" s="322"/>
      <c r="E1647" s="312"/>
      <c r="F1647" s="312"/>
      <c r="G1647" s="312"/>
      <c r="H1647" s="504"/>
      <c r="I1647" s="312"/>
      <c r="J1647" s="314"/>
      <c r="K1647" s="312"/>
      <c r="L1647" s="522"/>
      <c r="M1647" s="312"/>
      <c r="N1647" s="314"/>
      <c r="O1647" s="849"/>
      <c r="P1647" s="1338"/>
    </row>
    <row r="1648" spans="1:16" s="328" customFormat="1" ht="20.25" customHeight="1" thickTop="1" thickBot="1">
      <c r="A1648" s="370" t="s">
        <v>1746</v>
      </c>
      <c r="B1648" s="323"/>
      <c r="C1648" s="323"/>
      <c r="D1648" s="323"/>
      <c r="E1648" s="323"/>
      <c r="F1648" s="323"/>
      <c r="G1648" s="323"/>
      <c r="H1648" s="507"/>
      <c r="I1648" s="323"/>
      <c r="J1648" s="325"/>
      <c r="K1648" s="323"/>
      <c r="L1648" s="524"/>
      <c r="M1648" s="323"/>
      <c r="N1648" s="325"/>
      <c r="O1648" s="850"/>
      <c r="P1648" s="1338"/>
    </row>
    <row r="1649" spans="1:16" s="328" customFormat="1" ht="5.25" customHeight="1">
      <c r="A1649" s="98"/>
      <c r="B1649" s="381"/>
      <c r="C1649" s="382"/>
      <c r="D1649" s="382"/>
      <c r="E1649" s="382"/>
      <c r="F1649" s="382"/>
      <c r="G1649" s="382"/>
      <c r="H1649" s="508"/>
      <c r="I1649" s="382"/>
      <c r="J1649" s="384"/>
      <c r="K1649" s="382"/>
      <c r="L1649" s="525"/>
      <c r="M1649" s="382"/>
      <c r="N1649" s="386"/>
      <c r="O1649" s="852"/>
      <c r="P1649" s="1338"/>
    </row>
    <row r="1650" spans="1:16" s="328" customFormat="1" ht="25.5" customHeight="1">
      <c r="A1650" s="396" t="s">
        <v>291</v>
      </c>
      <c r="B1650" s="1666" t="s">
        <v>123</v>
      </c>
      <c r="C1650" s="1667"/>
      <c r="D1650" s="1668"/>
      <c r="E1650" s="1669"/>
      <c r="F1650" s="1670" t="s">
        <v>1791</v>
      </c>
      <c r="G1650" s="1671"/>
      <c r="H1650" s="1671"/>
      <c r="I1650" s="1672"/>
      <c r="J1650" s="740" t="str">
        <f>IF($J$16="","",$J$16)</f>
        <v/>
      </c>
      <c r="K1650" s="420" t="s">
        <v>1755</v>
      </c>
      <c r="L1650" s="740" t="str">
        <f>IF($L$16="","",$L$16)</f>
        <v/>
      </c>
      <c r="M1650" s="420" t="s">
        <v>1764</v>
      </c>
      <c r="N1650" s="397">
        <f>IF(AND(J1650="",L1650=""),0,IF(J1650="",2,1))</f>
        <v>0</v>
      </c>
      <c r="O1650" s="812">
        <f>IF(D1650&lt;&gt;"",1,0)</f>
        <v>0</v>
      </c>
      <c r="P1650" s="1338">
        <f>IF(D1650&amp;J1650&amp;L1650="",0,1)</f>
        <v>0</v>
      </c>
    </row>
    <row r="1651" spans="1:16" s="328" customFormat="1" ht="5.25" customHeight="1" thickBot="1">
      <c r="A1651" s="98"/>
      <c r="B1651" s="387"/>
      <c r="C1651" s="388"/>
      <c r="D1651" s="388"/>
      <c r="E1651" s="388"/>
      <c r="F1651" s="388"/>
      <c r="G1651" s="388"/>
      <c r="H1651" s="509"/>
      <c r="I1651" s="388"/>
      <c r="J1651" s="390"/>
      <c r="K1651" s="388"/>
      <c r="L1651" s="526"/>
      <c r="M1651" s="388"/>
      <c r="N1651" s="392"/>
      <c r="O1651" s="852"/>
      <c r="P1651" s="1338"/>
    </row>
    <row r="1652" spans="1:16" s="328" customFormat="1" ht="27" customHeight="1" thickBot="1">
      <c r="A1652" s="308"/>
      <c r="B1652" s="1673" t="s">
        <v>1065</v>
      </c>
      <c r="C1652" s="1674"/>
      <c r="D1652" s="1088" t="s">
        <v>1770</v>
      </c>
      <c r="E1652" s="764" t="s">
        <v>1748</v>
      </c>
      <c r="F1652" s="764" t="s">
        <v>1752</v>
      </c>
      <c r="G1652" s="765" t="s">
        <v>1520</v>
      </c>
      <c r="H1652" s="1656" t="s">
        <v>233</v>
      </c>
      <c r="I1652" s="1657"/>
      <c r="J1652" s="1658"/>
      <c r="K1652" s="766" t="s">
        <v>1767</v>
      </c>
      <c r="L1652" s="1656" t="s">
        <v>1749</v>
      </c>
      <c r="M1652" s="1657"/>
      <c r="N1652" s="1658"/>
      <c r="O1652" s="853"/>
      <c r="P1652" s="1338"/>
    </row>
    <row r="1653" spans="1:16" s="328" customFormat="1" ht="29.25" customHeight="1">
      <c r="A1653" s="308"/>
      <c r="B1653" s="1659" t="s">
        <v>1753</v>
      </c>
      <c r="C1653" s="333" t="s">
        <v>598</v>
      </c>
      <c r="D1653" s="726"/>
      <c r="E1653" s="726"/>
      <c r="F1653" s="726"/>
      <c r="G1653" s="726"/>
      <c r="H1653" s="510" t="s">
        <v>1771</v>
      </c>
      <c r="I1653" s="926" t="str">
        <f>IF(D1653&amp;E1653&amp;F1653&amp;G1653="","",SUM(D1653:G1653))</f>
        <v/>
      </c>
      <c r="J1653" s="330" t="s">
        <v>599</v>
      </c>
      <c r="K1653" s="767">
        <v>1.95</v>
      </c>
      <c r="L1653" s="510" t="s">
        <v>1390</v>
      </c>
      <c r="M1653" s="926" t="str">
        <f t="shared" ref="M1653:M1676" si="97">IF(AND(I1653&lt;&gt;"",N$16=1),ROUND(I1653*K1653,4),"")</f>
        <v/>
      </c>
      <c r="N1653" s="330" t="s">
        <v>599</v>
      </c>
      <c r="O1653" s="853"/>
      <c r="P1653" s="1338">
        <f>IF(D1653&amp;E1653&amp;F1653&amp;G1653="",0,1)</f>
        <v>0</v>
      </c>
    </row>
    <row r="1654" spans="1:16" s="328" customFormat="1" ht="29.25" customHeight="1">
      <c r="A1654" s="308"/>
      <c r="B1654" s="1660"/>
      <c r="C1654" s="331" t="s">
        <v>600</v>
      </c>
      <c r="D1654" s="727"/>
      <c r="E1654" s="727"/>
      <c r="F1654" s="727"/>
      <c r="G1654" s="727"/>
      <c r="H1654" s="481" t="s">
        <v>406</v>
      </c>
      <c r="I1654" s="925" t="str">
        <f t="shared" ref="I1654:I1676" si="98">IF(D1654&amp;E1654&amp;F1654&amp;G1654="","",SUM(D1654:G1654))</f>
        <v/>
      </c>
      <c r="J1654" s="331" t="s">
        <v>599</v>
      </c>
      <c r="K1654" s="768">
        <v>1.8</v>
      </c>
      <c r="L1654" s="481" t="s">
        <v>407</v>
      </c>
      <c r="M1654" s="925" t="str">
        <f t="shared" si="97"/>
        <v/>
      </c>
      <c r="N1654" s="331" t="s">
        <v>599</v>
      </c>
      <c r="O1654" s="853"/>
      <c r="P1654" s="1338">
        <f t="shared" ref="P1654:P1676" si="99">IF(D1654&amp;E1654&amp;F1654&amp;G1654="",0,1)</f>
        <v>0</v>
      </c>
    </row>
    <row r="1655" spans="1:16" s="328" customFormat="1" ht="29.25" customHeight="1">
      <c r="A1655" s="308"/>
      <c r="B1655" s="1660"/>
      <c r="C1655" s="331" t="s">
        <v>601</v>
      </c>
      <c r="D1655" s="727"/>
      <c r="E1655" s="727"/>
      <c r="F1655" s="727"/>
      <c r="G1655" s="727"/>
      <c r="H1655" s="481" t="s">
        <v>408</v>
      </c>
      <c r="I1655" s="925" t="str">
        <f t="shared" si="98"/>
        <v/>
      </c>
      <c r="J1655" s="331" t="s">
        <v>599</v>
      </c>
      <c r="K1655" s="768">
        <v>1.65</v>
      </c>
      <c r="L1655" s="481" t="s">
        <v>409</v>
      </c>
      <c r="M1655" s="925" t="str">
        <f t="shared" si="97"/>
        <v/>
      </c>
      <c r="N1655" s="331" t="s">
        <v>599</v>
      </c>
      <c r="O1655" s="853"/>
      <c r="P1655" s="1338">
        <f t="shared" si="99"/>
        <v>0</v>
      </c>
    </row>
    <row r="1656" spans="1:16" s="328" customFormat="1" ht="29.25" customHeight="1">
      <c r="A1656" s="308"/>
      <c r="B1656" s="1660"/>
      <c r="C1656" s="331" t="s">
        <v>602</v>
      </c>
      <c r="D1656" s="727"/>
      <c r="E1656" s="727"/>
      <c r="F1656" s="727"/>
      <c r="G1656" s="727"/>
      <c r="H1656" s="481" t="s">
        <v>410</v>
      </c>
      <c r="I1656" s="925" t="str">
        <f t="shared" si="98"/>
        <v/>
      </c>
      <c r="J1656" s="331" t="s">
        <v>599</v>
      </c>
      <c r="K1656" s="768">
        <v>1.35</v>
      </c>
      <c r="L1656" s="481" t="s">
        <v>411</v>
      </c>
      <c r="M1656" s="925" t="str">
        <f t="shared" si="97"/>
        <v/>
      </c>
      <c r="N1656" s="331" t="s">
        <v>599</v>
      </c>
      <c r="O1656" s="853"/>
      <c r="P1656" s="1338">
        <f t="shared" si="99"/>
        <v>0</v>
      </c>
    </row>
    <row r="1657" spans="1:16" s="328" customFormat="1" ht="29.25" customHeight="1">
      <c r="A1657" s="308"/>
      <c r="B1657" s="1660"/>
      <c r="C1657" s="331" t="s">
        <v>603</v>
      </c>
      <c r="D1657" s="727"/>
      <c r="E1657" s="727"/>
      <c r="F1657" s="727"/>
      <c r="G1657" s="727"/>
      <c r="H1657" s="481" t="s">
        <v>412</v>
      </c>
      <c r="I1657" s="925" t="str">
        <f t="shared" si="98"/>
        <v/>
      </c>
      <c r="J1657" s="331" t="s">
        <v>599</v>
      </c>
      <c r="K1657" s="768">
        <v>1.1000000000000001</v>
      </c>
      <c r="L1657" s="481" t="s">
        <v>413</v>
      </c>
      <c r="M1657" s="925" t="str">
        <f t="shared" si="97"/>
        <v/>
      </c>
      <c r="N1657" s="331" t="s">
        <v>599</v>
      </c>
      <c r="O1657" s="853"/>
      <c r="P1657" s="1338">
        <f t="shared" si="99"/>
        <v>0</v>
      </c>
    </row>
    <row r="1658" spans="1:16" s="328" customFormat="1" ht="29.25" customHeight="1">
      <c r="A1658" s="308"/>
      <c r="B1658" s="1660"/>
      <c r="C1658" s="331" t="s">
        <v>604</v>
      </c>
      <c r="D1658" s="727"/>
      <c r="E1658" s="727"/>
      <c r="F1658" s="727"/>
      <c r="G1658" s="727"/>
      <c r="H1658" s="481" t="s">
        <v>414</v>
      </c>
      <c r="I1658" s="925" t="str">
        <f t="shared" si="98"/>
        <v/>
      </c>
      <c r="J1658" s="331" t="s">
        <v>599</v>
      </c>
      <c r="K1658" s="768">
        <v>0.8</v>
      </c>
      <c r="L1658" s="481" t="s">
        <v>415</v>
      </c>
      <c r="M1658" s="925" t="str">
        <f t="shared" si="97"/>
        <v/>
      </c>
      <c r="N1658" s="331" t="s">
        <v>599</v>
      </c>
      <c r="O1658" s="853"/>
      <c r="P1658" s="1338">
        <f t="shared" si="99"/>
        <v>0</v>
      </c>
    </row>
    <row r="1659" spans="1:16" s="328" customFormat="1" ht="29.25" customHeight="1">
      <c r="A1659" s="308"/>
      <c r="B1659" s="1660"/>
      <c r="C1659" s="331" t="s">
        <v>605</v>
      </c>
      <c r="D1659" s="727"/>
      <c r="E1659" s="727"/>
      <c r="F1659" s="727"/>
      <c r="G1659" s="727"/>
      <c r="H1659" s="481" t="s">
        <v>416</v>
      </c>
      <c r="I1659" s="925" t="str">
        <f t="shared" si="98"/>
        <v/>
      </c>
      <c r="J1659" s="331" t="s">
        <v>599</v>
      </c>
      <c r="K1659" s="768">
        <v>0.35</v>
      </c>
      <c r="L1659" s="481" t="s">
        <v>417</v>
      </c>
      <c r="M1659" s="925" t="str">
        <f t="shared" si="97"/>
        <v/>
      </c>
      <c r="N1659" s="331" t="s">
        <v>599</v>
      </c>
      <c r="O1659" s="853"/>
      <c r="P1659" s="1338">
        <f t="shared" si="99"/>
        <v>0</v>
      </c>
    </row>
    <row r="1660" spans="1:16" s="328" customFormat="1" ht="29.25" customHeight="1" thickBot="1">
      <c r="A1660" s="308"/>
      <c r="B1660" s="1661"/>
      <c r="C1660" s="332" t="s">
        <v>606</v>
      </c>
      <c r="D1660" s="728"/>
      <c r="E1660" s="728"/>
      <c r="F1660" s="728"/>
      <c r="G1660" s="728"/>
      <c r="H1660" s="482" t="s">
        <v>418</v>
      </c>
      <c r="I1660" s="924" t="str">
        <f t="shared" si="98"/>
        <v/>
      </c>
      <c r="J1660" s="332" t="s">
        <v>599</v>
      </c>
      <c r="K1660" s="769">
        <v>0.2</v>
      </c>
      <c r="L1660" s="482" t="s">
        <v>419</v>
      </c>
      <c r="M1660" s="924" t="str">
        <f t="shared" si="97"/>
        <v/>
      </c>
      <c r="N1660" s="332" t="s">
        <v>599</v>
      </c>
      <c r="O1660" s="853"/>
      <c r="P1660" s="1338">
        <f t="shared" si="99"/>
        <v>0</v>
      </c>
    </row>
    <row r="1661" spans="1:16" s="328" customFormat="1" ht="29.25" customHeight="1">
      <c r="A1661" s="308"/>
      <c r="B1661" s="1659" t="s">
        <v>1754</v>
      </c>
      <c r="C1661" s="367" t="s">
        <v>598</v>
      </c>
      <c r="D1661" s="726"/>
      <c r="E1661" s="726"/>
      <c r="F1661" s="726"/>
      <c r="G1661" s="726"/>
      <c r="H1661" s="480" t="s">
        <v>420</v>
      </c>
      <c r="I1661" s="926" t="str">
        <f t="shared" si="98"/>
        <v/>
      </c>
      <c r="J1661" s="333" t="s">
        <v>599</v>
      </c>
      <c r="K1661" s="767">
        <v>1.75</v>
      </c>
      <c r="L1661" s="480" t="s">
        <v>421</v>
      </c>
      <c r="M1661" s="926" t="str">
        <f t="shared" si="97"/>
        <v/>
      </c>
      <c r="N1661" s="333" t="s">
        <v>599</v>
      </c>
      <c r="O1661" s="853"/>
      <c r="P1661" s="1338">
        <f t="shared" si="99"/>
        <v>0</v>
      </c>
    </row>
    <row r="1662" spans="1:16" s="328" customFormat="1" ht="29.25" customHeight="1">
      <c r="A1662" s="308"/>
      <c r="B1662" s="1660"/>
      <c r="C1662" s="368" t="s">
        <v>600</v>
      </c>
      <c r="D1662" s="727"/>
      <c r="E1662" s="727"/>
      <c r="F1662" s="727"/>
      <c r="G1662" s="727"/>
      <c r="H1662" s="481" t="s">
        <v>422</v>
      </c>
      <c r="I1662" s="925" t="str">
        <f t="shared" si="98"/>
        <v/>
      </c>
      <c r="J1662" s="331" t="s">
        <v>599</v>
      </c>
      <c r="K1662" s="768">
        <v>1.45</v>
      </c>
      <c r="L1662" s="481" t="s">
        <v>423</v>
      </c>
      <c r="M1662" s="925" t="str">
        <f t="shared" si="97"/>
        <v/>
      </c>
      <c r="N1662" s="331" t="s">
        <v>599</v>
      </c>
      <c r="O1662" s="853"/>
      <c r="P1662" s="1338">
        <f t="shared" si="99"/>
        <v>0</v>
      </c>
    </row>
    <row r="1663" spans="1:16" s="328" customFormat="1" ht="29.25" customHeight="1">
      <c r="A1663" s="308"/>
      <c r="B1663" s="1660"/>
      <c r="C1663" s="368" t="s">
        <v>620</v>
      </c>
      <c r="D1663" s="727"/>
      <c r="E1663" s="727"/>
      <c r="F1663" s="727"/>
      <c r="G1663" s="727"/>
      <c r="H1663" s="481" t="s">
        <v>424</v>
      </c>
      <c r="I1663" s="925" t="str">
        <f t="shared" si="98"/>
        <v/>
      </c>
      <c r="J1663" s="331" t="s">
        <v>599</v>
      </c>
      <c r="K1663" s="768">
        <v>1.25</v>
      </c>
      <c r="L1663" s="481" t="s">
        <v>425</v>
      </c>
      <c r="M1663" s="925" t="str">
        <f t="shared" si="97"/>
        <v/>
      </c>
      <c r="N1663" s="331" t="s">
        <v>599</v>
      </c>
      <c r="O1663" s="853"/>
      <c r="P1663" s="1338">
        <f t="shared" si="99"/>
        <v>0</v>
      </c>
    </row>
    <row r="1664" spans="1:16" s="328" customFormat="1" ht="29.25" customHeight="1">
      <c r="A1664" s="308"/>
      <c r="B1664" s="1660"/>
      <c r="C1664" s="368" t="s">
        <v>621</v>
      </c>
      <c r="D1664" s="727"/>
      <c r="E1664" s="727"/>
      <c r="F1664" s="727"/>
      <c r="G1664" s="727"/>
      <c r="H1664" s="481" t="s">
        <v>426</v>
      </c>
      <c r="I1664" s="925" t="str">
        <f t="shared" si="98"/>
        <v/>
      </c>
      <c r="J1664" s="331" t="s">
        <v>599</v>
      </c>
      <c r="K1664" s="768">
        <v>0.75</v>
      </c>
      <c r="L1664" s="481" t="s">
        <v>427</v>
      </c>
      <c r="M1664" s="925" t="str">
        <f t="shared" si="97"/>
        <v/>
      </c>
      <c r="N1664" s="331" t="s">
        <v>599</v>
      </c>
      <c r="O1664" s="853"/>
      <c r="P1664" s="1338">
        <f t="shared" si="99"/>
        <v>0</v>
      </c>
    </row>
    <row r="1665" spans="1:16" s="328" customFormat="1" ht="29.25" customHeight="1">
      <c r="A1665" s="308"/>
      <c r="B1665" s="1660"/>
      <c r="C1665" s="368" t="s">
        <v>605</v>
      </c>
      <c r="D1665" s="727"/>
      <c r="E1665" s="727"/>
      <c r="F1665" s="727"/>
      <c r="G1665" s="727"/>
      <c r="H1665" s="481" t="s">
        <v>428</v>
      </c>
      <c r="I1665" s="925" t="str">
        <f t="shared" si="98"/>
        <v/>
      </c>
      <c r="J1665" s="331" t="s">
        <v>599</v>
      </c>
      <c r="K1665" s="768">
        <v>0.2</v>
      </c>
      <c r="L1665" s="481" t="s">
        <v>429</v>
      </c>
      <c r="M1665" s="925" t="str">
        <f t="shared" si="97"/>
        <v/>
      </c>
      <c r="N1665" s="331" t="s">
        <v>599</v>
      </c>
      <c r="O1665" s="853"/>
      <c r="P1665" s="1338">
        <f t="shared" si="99"/>
        <v>0</v>
      </c>
    </row>
    <row r="1666" spans="1:16" s="328" customFormat="1" ht="29.25" customHeight="1" thickBot="1">
      <c r="A1666" s="308"/>
      <c r="B1666" s="1660"/>
      <c r="C1666" s="539" t="s">
        <v>606</v>
      </c>
      <c r="D1666" s="729"/>
      <c r="E1666" s="729"/>
      <c r="F1666" s="729"/>
      <c r="G1666" s="729"/>
      <c r="H1666" s="540" t="s">
        <v>430</v>
      </c>
      <c r="I1666" s="541" t="str">
        <f t="shared" si="98"/>
        <v/>
      </c>
      <c r="J1666" s="542" t="s">
        <v>599</v>
      </c>
      <c r="K1666" s="770">
        <v>0.15</v>
      </c>
      <c r="L1666" s="540" t="s">
        <v>431</v>
      </c>
      <c r="M1666" s="541" t="str">
        <f t="shared" si="97"/>
        <v/>
      </c>
      <c r="N1666" s="542" t="s">
        <v>599</v>
      </c>
      <c r="O1666" s="853"/>
      <c r="P1666" s="1338">
        <f t="shared" si="99"/>
        <v>0</v>
      </c>
    </row>
    <row r="1667" spans="1:16" s="328" customFormat="1" ht="29.25" customHeight="1">
      <c r="A1667" s="308"/>
      <c r="B1667" s="1662" t="s">
        <v>1759</v>
      </c>
      <c r="C1667" s="760" t="s">
        <v>1800</v>
      </c>
      <c r="D1667" s="726"/>
      <c r="E1667" s="726"/>
      <c r="F1667" s="726"/>
      <c r="G1667" s="726"/>
      <c r="H1667" s="480" t="s">
        <v>432</v>
      </c>
      <c r="I1667" s="926" t="str">
        <f t="shared" si="98"/>
        <v/>
      </c>
      <c r="J1667" s="333" t="s">
        <v>599</v>
      </c>
      <c r="K1667" s="767">
        <v>1</v>
      </c>
      <c r="L1667" s="480" t="s">
        <v>433</v>
      </c>
      <c r="M1667" s="926" t="str">
        <f t="shared" si="97"/>
        <v/>
      </c>
      <c r="N1667" s="333" t="s">
        <v>599</v>
      </c>
      <c r="O1667" s="853"/>
      <c r="P1667" s="1338">
        <f t="shared" si="99"/>
        <v>0</v>
      </c>
    </row>
    <row r="1668" spans="1:16" s="328" customFormat="1" ht="29.25" customHeight="1" thickBot="1">
      <c r="A1668" s="308"/>
      <c r="B1668" s="1663"/>
      <c r="C1668" s="870" t="s">
        <v>579</v>
      </c>
      <c r="D1668" s="730"/>
      <c r="E1668" s="730"/>
      <c r="F1668" s="730"/>
      <c r="G1668" s="730"/>
      <c r="H1668" s="543" t="s">
        <v>434</v>
      </c>
      <c r="I1668" s="538" t="str">
        <f t="shared" si="98"/>
        <v/>
      </c>
      <c r="J1668" s="544" t="s">
        <v>599</v>
      </c>
      <c r="K1668" s="771">
        <v>1</v>
      </c>
      <c r="L1668" s="543" t="s">
        <v>435</v>
      </c>
      <c r="M1668" s="538" t="str">
        <f t="shared" si="97"/>
        <v/>
      </c>
      <c r="N1668" s="544" t="s">
        <v>599</v>
      </c>
      <c r="O1668" s="853"/>
      <c r="P1668" s="1338">
        <f t="shared" si="99"/>
        <v>0</v>
      </c>
    </row>
    <row r="1669" spans="1:16" s="328" customFormat="1" ht="29.25" customHeight="1">
      <c r="A1669" s="308"/>
      <c r="B1669" s="1664" t="s">
        <v>1758</v>
      </c>
      <c r="C1669" s="760" t="s">
        <v>1800</v>
      </c>
      <c r="D1669" s="726"/>
      <c r="E1669" s="726"/>
      <c r="F1669" s="726"/>
      <c r="G1669" s="726"/>
      <c r="H1669" s="480" t="s">
        <v>436</v>
      </c>
      <c r="I1669" s="926" t="str">
        <f t="shared" si="98"/>
        <v/>
      </c>
      <c r="J1669" s="333" t="s">
        <v>599</v>
      </c>
      <c r="K1669" s="767">
        <v>0.2</v>
      </c>
      <c r="L1669" s="480" t="s">
        <v>437</v>
      </c>
      <c r="M1669" s="926" t="str">
        <f t="shared" si="97"/>
        <v/>
      </c>
      <c r="N1669" s="333" t="s">
        <v>599</v>
      </c>
      <c r="O1669" s="853"/>
      <c r="P1669" s="1338">
        <f t="shared" si="99"/>
        <v>0</v>
      </c>
    </row>
    <row r="1670" spans="1:16" s="328" customFormat="1" ht="29.25" customHeight="1" thickBot="1">
      <c r="A1670" s="308"/>
      <c r="B1670" s="1665"/>
      <c r="C1670" s="870" t="s">
        <v>579</v>
      </c>
      <c r="D1670" s="730"/>
      <c r="E1670" s="730"/>
      <c r="F1670" s="730"/>
      <c r="G1670" s="730"/>
      <c r="H1670" s="543" t="s">
        <v>438</v>
      </c>
      <c r="I1670" s="538" t="str">
        <f t="shared" si="98"/>
        <v/>
      </c>
      <c r="J1670" s="544" t="s">
        <v>599</v>
      </c>
      <c r="K1670" s="771">
        <v>0.2</v>
      </c>
      <c r="L1670" s="543" t="s">
        <v>439</v>
      </c>
      <c r="M1670" s="538" t="str">
        <f t="shared" si="97"/>
        <v/>
      </c>
      <c r="N1670" s="544" t="s">
        <v>599</v>
      </c>
      <c r="O1670" s="853"/>
      <c r="P1670" s="1338">
        <f t="shared" si="99"/>
        <v>0</v>
      </c>
    </row>
    <row r="1671" spans="1:16" s="328" customFormat="1" ht="29.25" customHeight="1">
      <c r="A1671" s="308"/>
      <c r="B1671" s="1649" t="s">
        <v>1756</v>
      </c>
      <c r="C1671" s="760" t="s">
        <v>1800</v>
      </c>
      <c r="D1671" s="726"/>
      <c r="E1671" s="726"/>
      <c r="F1671" s="726"/>
      <c r="G1671" s="726"/>
      <c r="H1671" s="480" t="s">
        <v>440</v>
      </c>
      <c r="I1671" s="926" t="str">
        <f t="shared" si="98"/>
        <v/>
      </c>
      <c r="J1671" s="333" t="s">
        <v>599</v>
      </c>
      <c r="K1671" s="767">
        <v>1</v>
      </c>
      <c r="L1671" s="480" t="s">
        <v>441</v>
      </c>
      <c r="M1671" s="926" t="str">
        <f t="shared" si="97"/>
        <v/>
      </c>
      <c r="N1671" s="333" t="s">
        <v>599</v>
      </c>
      <c r="O1671" s="853"/>
      <c r="P1671" s="1338">
        <f t="shared" si="99"/>
        <v>0</v>
      </c>
    </row>
    <row r="1672" spans="1:16" s="328" customFormat="1" ht="29.25" customHeight="1" thickBot="1">
      <c r="A1672" s="308"/>
      <c r="B1672" s="1650"/>
      <c r="C1672" s="870" t="s">
        <v>579</v>
      </c>
      <c r="D1672" s="730"/>
      <c r="E1672" s="730"/>
      <c r="F1672" s="730"/>
      <c r="G1672" s="730"/>
      <c r="H1672" s="543" t="s">
        <v>442</v>
      </c>
      <c r="I1672" s="538" t="str">
        <f t="shared" si="98"/>
        <v/>
      </c>
      <c r="J1672" s="544" t="s">
        <v>599</v>
      </c>
      <c r="K1672" s="771">
        <v>1</v>
      </c>
      <c r="L1672" s="543" t="s">
        <v>443</v>
      </c>
      <c r="M1672" s="538" t="str">
        <f t="shared" si="97"/>
        <v/>
      </c>
      <c r="N1672" s="544" t="s">
        <v>599</v>
      </c>
      <c r="O1672" s="853"/>
      <c r="P1672" s="1338">
        <f t="shared" si="99"/>
        <v>0</v>
      </c>
    </row>
    <row r="1673" spans="1:16" s="328" customFormat="1" ht="29.25" customHeight="1">
      <c r="A1673" s="308"/>
      <c r="B1673" s="1649" t="s">
        <v>1757</v>
      </c>
      <c r="C1673" s="760" t="s">
        <v>1800</v>
      </c>
      <c r="D1673" s="731"/>
      <c r="E1673" s="731"/>
      <c r="F1673" s="731"/>
      <c r="G1673" s="731"/>
      <c r="H1673" s="510" t="s">
        <v>444</v>
      </c>
      <c r="I1673" s="926" t="str">
        <f t="shared" si="98"/>
        <v/>
      </c>
      <c r="J1673" s="330" t="s">
        <v>599</v>
      </c>
      <c r="K1673" s="772">
        <v>0.2</v>
      </c>
      <c r="L1673" s="510" t="s">
        <v>445</v>
      </c>
      <c r="M1673" s="926" t="str">
        <f t="shared" si="97"/>
        <v/>
      </c>
      <c r="N1673" s="333" t="s">
        <v>599</v>
      </c>
      <c r="O1673" s="853"/>
      <c r="P1673" s="1338">
        <f t="shared" si="99"/>
        <v>0</v>
      </c>
    </row>
    <row r="1674" spans="1:16" s="328" customFormat="1" ht="29.25" customHeight="1" thickBot="1">
      <c r="A1674" s="308"/>
      <c r="B1674" s="1650"/>
      <c r="C1674" s="870" t="s">
        <v>579</v>
      </c>
      <c r="D1674" s="728"/>
      <c r="E1674" s="728"/>
      <c r="F1674" s="728"/>
      <c r="G1674" s="728"/>
      <c r="H1674" s="482" t="s">
        <v>446</v>
      </c>
      <c r="I1674" s="538" t="str">
        <f t="shared" si="98"/>
        <v/>
      </c>
      <c r="J1674" s="332" t="s">
        <v>599</v>
      </c>
      <c r="K1674" s="769">
        <v>0.2</v>
      </c>
      <c r="L1674" s="482" t="s">
        <v>447</v>
      </c>
      <c r="M1674" s="538" t="str">
        <f t="shared" si="97"/>
        <v/>
      </c>
      <c r="N1674" s="544" t="s">
        <v>599</v>
      </c>
      <c r="O1674" s="853"/>
      <c r="P1674" s="1338">
        <f t="shared" si="99"/>
        <v>0</v>
      </c>
    </row>
    <row r="1675" spans="1:16" s="328" customFormat="1" ht="29.25" customHeight="1" thickBot="1">
      <c r="A1675" s="308"/>
      <c r="B1675" s="1651" t="s">
        <v>1760</v>
      </c>
      <c r="C1675" s="1652"/>
      <c r="D1675" s="732"/>
      <c r="E1675" s="732"/>
      <c r="F1675" s="732"/>
      <c r="G1675" s="732"/>
      <c r="H1675" s="567" t="s">
        <v>448</v>
      </c>
      <c r="I1675" s="568" t="str">
        <f t="shared" si="98"/>
        <v/>
      </c>
      <c r="J1675" s="569" t="s">
        <v>599</v>
      </c>
      <c r="K1675" s="773">
        <v>0.2</v>
      </c>
      <c r="L1675" s="567" t="s">
        <v>449</v>
      </c>
      <c r="M1675" s="568" t="str">
        <f t="shared" si="97"/>
        <v/>
      </c>
      <c r="N1675" s="569" t="s">
        <v>599</v>
      </c>
      <c r="O1675" s="853"/>
      <c r="P1675" s="1338">
        <f t="shared" si="99"/>
        <v>0</v>
      </c>
    </row>
    <row r="1676" spans="1:16" s="328" customFormat="1" ht="29.25" customHeight="1" thickBot="1">
      <c r="A1676" s="308"/>
      <c r="B1676" s="1461" t="s">
        <v>1665</v>
      </c>
      <c r="C1676" s="1653"/>
      <c r="D1676" s="733"/>
      <c r="E1676" s="733"/>
      <c r="F1676" s="733"/>
      <c r="G1676" s="733"/>
      <c r="H1676" s="483" t="s">
        <v>450</v>
      </c>
      <c r="I1676" s="928" t="str">
        <f t="shared" si="98"/>
        <v/>
      </c>
      <c r="J1676" s="922" t="s">
        <v>599</v>
      </c>
      <c r="K1676" s="774">
        <v>1</v>
      </c>
      <c r="L1676" s="483" t="s">
        <v>1572</v>
      </c>
      <c r="M1676" s="928" t="str">
        <f t="shared" si="97"/>
        <v/>
      </c>
      <c r="N1676" s="922" t="s">
        <v>599</v>
      </c>
      <c r="O1676" s="853"/>
      <c r="P1676" s="1338">
        <f t="shared" si="99"/>
        <v>0</v>
      </c>
    </row>
    <row r="1677" spans="1:16" s="337" customFormat="1" ht="29.25" customHeight="1" thickBot="1">
      <c r="A1677" s="334"/>
      <c r="B1677" s="1654" t="s">
        <v>233</v>
      </c>
      <c r="C1677" s="1655"/>
      <c r="D1677" s="227" t="str">
        <f>IF($D1650="","",SUM(D1653:D1676))</f>
        <v/>
      </c>
      <c r="E1677" s="227" t="str">
        <f t="shared" ref="E1677:G1677" si="100">IF($D1650="","",SUM(E1653:E1676))</f>
        <v/>
      </c>
      <c r="F1677" s="227" t="str">
        <f t="shared" si="100"/>
        <v/>
      </c>
      <c r="G1677" s="227" t="str">
        <f t="shared" si="100"/>
        <v/>
      </c>
      <c r="H1677" s="483" t="s">
        <v>1567</v>
      </c>
      <c r="I1677" s="927" t="str">
        <f>IF($D1650="","",SUM(I1653:I1676))</f>
        <v/>
      </c>
      <c r="J1677" s="923" t="s">
        <v>599</v>
      </c>
      <c r="K1677" s="335"/>
      <c r="L1677" s="483" t="s">
        <v>1568</v>
      </c>
      <c r="M1677" s="927" t="str">
        <f>IF($D1650="","",SUM(M1653:M1676))</f>
        <v/>
      </c>
      <c r="N1677" s="923" t="s">
        <v>599</v>
      </c>
      <c r="O1677" s="854"/>
      <c r="P1677" s="1339"/>
    </row>
    <row r="1678" spans="1:16" s="341" customFormat="1" ht="4.5" customHeight="1" thickBot="1">
      <c r="A1678" s="338"/>
      <c r="B1678" s="339"/>
      <c r="C1678" s="339"/>
      <c r="D1678" s="339"/>
      <c r="E1678" s="339"/>
      <c r="F1678" s="339"/>
      <c r="G1678" s="339"/>
      <c r="H1678" s="511"/>
      <c r="I1678" s="339"/>
      <c r="J1678" s="339"/>
      <c r="K1678" s="339"/>
      <c r="L1678" s="527"/>
      <c r="M1678" s="339"/>
      <c r="N1678" s="339"/>
      <c r="O1678" s="855"/>
      <c r="P1678" s="422"/>
    </row>
    <row r="1679" spans="1:16" s="152" customFormat="1" ht="20.25" customHeight="1" thickTop="1" thickBot="1">
      <c r="A1679" s="370" t="s">
        <v>1751</v>
      </c>
      <c r="B1679" s="342"/>
      <c r="C1679" s="342"/>
      <c r="D1679" s="342"/>
      <c r="E1679" s="342"/>
      <c r="F1679" s="342"/>
      <c r="G1679" s="342"/>
      <c r="H1679" s="1621" t="str">
        <f>IF(AND(SUM(D1653:G1676)&gt;0,D1650=""),"W części GR.2 wpisz nazwę miejscowości.","")</f>
        <v/>
      </c>
      <c r="I1679" s="1621"/>
      <c r="J1679" s="1621"/>
      <c r="K1679" s="1621"/>
      <c r="L1679" s="1621"/>
      <c r="M1679" s="1621"/>
      <c r="N1679" s="1621"/>
      <c r="O1679" s="856"/>
      <c r="P1679" s="1340"/>
    </row>
    <row r="1680" spans="1:16" s="348" customFormat="1" ht="30" customHeight="1">
      <c r="A1680" s="346"/>
      <c r="B1680" s="408" t="s">
        <v>1768</v>
      </c>
      <c r="C1680" s="347"/>
      <c r="D1680" s="347"/>
      <c r="E1680" s="347"/>
      <c r="F1680" s="347"/>
      <c r="G1680" s="347"/>
      <c r="H1680" s="512"/>
      <c r="I1680" s="398" t="s">
        <v>1801</v>
      </c>
      <c r="J1680" s="485" t="s">
        <v>1709</v>
      </c>
      <c r="K1680" s="1642" t="str">
        <f>IF(D1650="","",IF(N1650=1,M1677,IF(N1650=2,I1677,"")))</f>
        <v/>
      </c>
      <c r="L1680" s="1642"/>
      <c r="M1680" s="1642"/>
      <c r="N1680" s="423" t="s">
        <v>599</v>
      </c>
      <c r="O1680" s="857"/>
      <c r="P1680" s="1341"/>
    </row>
    <row r="1681" spans="1:16" s="348" customFormat="1" ht="30" customHeight="1">
      <c r="A1681" s="346"/>
      <c r="B1681" s="409" t="s">
        <v>1798</v>
      </c>
      <c r="C1681" s="349"/>
      <c r="D1681" s="349"/>
      <c r="E1681" s="1643" t="s">
        <v>2155</v>
      </c>
      <c r="F1681" s="1644"/>
      <c r="G1681" s="1644"/>
      <c r="H1681" s="1644"/>
      <c r="I1681" s="1645"/>
      <c r="J1681" s="486" t="s">
        <v>1569</v>
      </c>
      <c r="K1681" s="1646" t="str">
        <f>IF(D1650="","",IF(N1650=1,SUM(M1659:M1660,M1665:M1666,M1667,M1669,M1671,M1673),SUM(I1659:I1660,I1665:I1666,I1667,I1669,I1671,I1673)))</f>
        <v/>
      </c>
      <c r="L1681" s="1646"/>
      <c r="M1681" s="1646"/>
      <c r="N1681" s="424" t="s">
        <v>599</v>
      </c>
      <c r="O1681" s="857"/>
      <c r="P1681" s="1341"/>
    </row>
    <row r="1682" spans="1:16" s="348" customFormat="1" ht="30" customHeight="1" thickBot="1">
      <c r="A1682" s="346"/>
      <c r="B1682" s="410" t="s">
        <v>1772</v>
      </c>
      <c r="C1682" s="351"/>
      <c r="D1682" s="351"/>
      <c r="E1682" s="351"/>
      <c r="F1682" s="351"/>
      <c r="G1682" s="351"/>
      <c r="H1682" s="513"/>
      <c r="I1682" s="400" t="s">
        <v>1802</v>
      </c>
      <c r="J1682" s="533" t="s">
        <v>1570</v>
      </c>
      <c r="K1682" s="1647" t="str">
        <f>IF(D1650="","",IF(N1650=1,SUM(M1675),SUM(I1675)))</f>
        <v/>
      </c>
      <c r="L1682" s="1647"/>
      <c r="M1682" s="1647"/>
      <c r="N1682" s="425" t="s">
        <v>599</v>
      </c>
      <c r="O1682" s="857"/>
      <c r="P1682" s="1341"/>
    </row>
    <row r="1683" spans="1:16" s="348" customFormat="1" ht="30" customHeight="1" thickBot="1">
      <c r="A1683" s="346"/>
      <c r="B1683" s="411" t="s">
        <v>1773</v>
      </c>
      <c r="C1683" s="380"/>
      <c r="D1683" s="380"/>
      <c r="E1683" s="380"/>
      <c r="F1683" s="380"/>
      <c r="G1683" s="380"/>
      <c r="H1683" s="514"/>
      <c r="I1683" s="401" t="s">
        <v>1804</v>
      </c>
      <c r="J1683" s="534" t="s">
        <v>1571</v>
      </c>
      <c r="K1683" s="1648" t="str">
        <f>IF(D1650="","",SUM(K1680,-K1681,-K1682))</f>
        <v/>
      </c>
      <c r="L1683" s="1648"/>
      <c r="M1683" s="1648"/>
      <c r="N1683" s="426" t="s">
        <v>599</v>
      </c>
      <c r="O1683" s="857"/>
      <c r="P1683" s="1341"/>
    </row>
    <row r="1684" spans="1:16" s="348" customFormat="1" ht="30" customHeight="1" thickBot="1">
      <c r="A1684" s="346"/>
      <c r="B1684" s="417" t="s">
        <v>1262</v>
      </c>
      <c r="C1684" s="418"/>
      <c r="D1684" s="418"/>
      <c r="E1684" s="418"/>
      <c r="F1684" s="418"/>
      <c r="G1684" s="418"/>
      <c r="H1684" s="515"/>
      <c r="I1684" s="402"/>
      <c r="J1684" s="487" t="s">
        <v>1710</v>
      </c>
      <c r="K1684" s="1633">
        <f>Info!$J$2*2.5*GR!$N$16</f>
        <v>0</v>
      </c>
      <c r="L1684" s="1634"/>
      <c r="M1684" s="1634"/>
      <c r="N1684" s="427" t="s">
        <v>1144</v>
      </c>
      <c r="O1684" s="857"/>
      <c r="P1684" s="1341"/>
    </row>
    <row r="1685" spans="1:16" s="348" customFormat="1" ht="30" customHeight="1" thickBot="1">
      <c r="A1685" s="346"/>
      <c r="B1685" s="417" t="s">
        <v>1873</v>
      </c>
      <c r="C1685" s="418"/>
      <c r="D1685" s="418"/>
      <c r="E1685" s="418"/>
      <c r="F1685" s="418"/>
      <c r="G1685" s="418"/>
      <c r="H1685" s="515"/>
      <c r="I1685" s="402" t="s">
        <v>1805</v>
      </c>
      <c r="J1685" s="487" t="s">
        <v>1711</v>
      </c>
      <c r="K1685" s="1635" t="str">
        <f>IF(D1650="","",ROUND(K1683*K1684,2))</f>
        <v/>
      </c>
      <c r="L1685" s="1635"/>
      <c r="M1685" s="1635"/>
      <c r="N1685" s="427" t="s">
        <v>1144</v>
      </c>
      <c r="O1685" s="857"/>
      <c r="P1685" s="1341"/>
    </row>
    <row r="1686" spans="1:16" s="348" customFormat="1" ht="30" customHeight="1" thickBot="1">
      <c r="A1686" s="346"/>
      <c r="B1686" s="413" t="s">
        <v>2264</v>
      </c>
      <c r="C1686" s="414"/>
      <c r="D1686" s="414"/>
      <c r="E1686" s="414"/>
      <c r="F1686" s="414"/>
      <c r="G1686" s="414"/>
      <c r="H1686" s="516"/>
      <c r="I1686" s="416"/>
      <c r="J1686" s="488" t="s">
        <v>1712</v>
      </c>
      <c r="K1686" s="1636"/>
      <c r="L1686" s="1637"/>
      <c r="M1686" s="1637"/>
      <c r="N1686" s="428" t="s">
        <v>1144</v>
      </c>
      <c r="O1686" s="857"/>
      <c r="P1686" s="1338">
        <f>IF(K1686="",0,1)</f>
        <v>0</v>
      </c>
    </row>
    <row r="1687" spans="1:16" s="348" customFormat="1" ht="30" customHeight="1" thickBot="1">
      <c r="A1687" s="346"/>
      <c r="B1687" s="412" t="s">
        <v>1769</v>
      </c>
      <c r="C1687" s="393"/>
      <c r="D1687" s="393"/>
      <c r="E1687" s="393"/>
      <c r="F1687" s="393"/>
      <c r="G1687" s="393"/>
      <c r="H1687" s="517"/>
      <c r="I1687" s="402" t="s">
        <v>1874</v>
      </c>
      <c r="J1687" s="487" t="s">
        <v>1803</v>
      </c>
      <c r="K1687" s="1638" t="str">
        <f>IF(D1650="","",IF(SUM(K1685,-K1686)&lt;0,"BŁĄD !!!",ROUND(K1685-K1686,2)))</f>
        <v/>
      </c>
      <c r="L1687" s="1638"/>
      <c r="M1687" s="1638"/>
      <c r="N1687" s="429" t="s">
        <v>1144</v>
      </c>
      <c r="O1687" s="857"/>
      <c r="P1687" s="1341"/>
    </row>
    <row r="1688" spans="1:16" s="348" customFormat="1" ht="4.5" customHeight="1" thickBot="1">
      <c r="A1688" s="403"/>
      <c r="B1688" s="404"/>
      <c r="C1688" s="404"/>
      <c r="D1688" s="404"/>
      <c r="E1688" s="404"/>
      <c r="F1688" s="404"/>
      <c r="G1688" s="404"/>
      <c r="H1688" s="518"/>
      <c r="I1688" s="404"/>
      <c r="J1688" s="404"/>
      <c r="K1688" s="404"/>
      <c r="L1688" s="528"/>
      <c r="M1688" s="404"/>
      <c r="N1688" s="404"/>
      <c r="O1688" s="858"/>
      <c r="P1688" s="1341"/>
    </row>
    <row r="1689" spans="1:16" s="357" customFormat="1" ht="20.25" customHeight="1" thickTop="1" thickBot="1">
      <c r="A1689" s="371" t="s">
        <v>1747</v>
      </c>
      <c r="B1689" s="352"/>
      <c r="C1689" s="352"/>
      <c r="D1689" s="352"/>
      <c r="E1689" s="352"/>
      <c r="F1689" s="352"/>
      <c r="G1689" s="352"/>
      <c r="H1689" s="519"/>
      <c r="I1689" s="352"/>
      <c r="J1689" s="354"/>
      <c r="K1689" s="352"/>
      <c r="L1689" s="529"/>
      <c r="M1689" s="352"/>
      <c r="N1689" s="354"/>
      <c r="O1689" s="859"/>
      <c r="P1689" s="1340"/>
    </row>
    <row r="1690" spans="1:16" s="363" customFormat="1" ht="23.25" customHeight="1">
      <c r="A1690" s="358"/>
      <c r="B1690" s="756" t="s">
        <v>1806</v>
      </c>
      <c r="C1690" s="359"/>
      <c r="D1690" s="359"/>
      <c r="E1690" s="359"/>
      <c r="F1690" s="749"/>
      <c r="G1690" s="749"/>
      <c r="H1690" s="749"/>
      <c r="I1690" s="361"/>
      <c r="J1690" s="1639" t="s">
        <v>1807</v>
      </c>
      <c r="K1690" s="1640"/>
      <c r="L1690" s="1640"/>
      <c r="M1690" s="1640"/>
      <c r="N1690" s="1641"/>
      <c r="O1690" s="860"/>
      <c r="P1690" s="1342"/>
    </row>
    <row r="1691" spans="1:16" s="363" customFormat="1" ht="27.75" customHeight="1">
      <c r="A1691" s="358"/>
      <c r="B1691" s="1630"/>
      <c r="C1691" s="1631"/>
      <c r="D1691" s="1631"/>
      <c r="E1691" s="1631"/>
      <c r="F1691" s="1631"/>
      <c r="G1691" s="1631"/>
      <c r="H1691" s="1631"/>
      <c r="I1691" s="1632"/>
      <c r="J1691" s="1630"/>
      <c r="K1691" s="1631"/>
      <c r="L1691" s="1631"/>
      <c r="M1691" s="1631"/>
      <c r="N1691" s="1632"/>
      <c r="O1691" s="860"/>
      <c r="P1691" s="1338">
        <f>IF(B1691&amp;J1691="",0,1)</f>
        <v>0</v>
      </c>
    </row>
    <row r="1692" spans="1:16" s="363" customFormat="1" ht="27.75" customHeight="1">
      <c r="A1692" s="358"/>
      <c r="B1692" s="1624"/>
      <c r="C1692" s="1625"/>
      <c r="D1692" s="1625"/>
      <c r="E1692" s="1625"/>
      <c r="F1692" s="1625"/>
      <c r="G1692" s="1625"/>
      <c r="H1692" s="1625"/>
      <c r="I1692" s="1626"/>
      <c r="J1692" s="1624"/>
      <c r="K1692" s="1625"/>
      <c r="L1692" s="1625"/>
      <c r="M1692" s="1625"/>
      <c r="N1692" s="1626"/>
      <c r="O1692" s="860"/>
      <c r="P1692" s="1338">
        <f t="shared" ref="P1692:P1711" si="101">IF(B1692&amp;J1692="",0,1)</f>
        <v>0</v>
      </c>
    </row>
    <row r="1693" spans="1:16" s="363" customFormat="1" ht="27.75" customHeight="1">
      <c r="A1693" s="358"/>
      <c r="B1693" s="1624"/>
      <c r="C1693" s="1625"/>
      <c r="D1693" s="1625"/>
      <c r="E1693" s="1625"/>
      <c r="F1693" s="1625"/>
      <c r="G1693" s="1625"/>
      <c r="H1693" s="1625"/>
      <c r="I1693" s="1626"/>
      <c r="J1693" s="1624"/>
      <c r="K1693" s="1625"/>
      <c r="L1693" s="1625"/>
      <c r="M1693" s="1625"/>
      <c r="N1693" s="1626"/>
      <c r="O1693" s="860"/>
      <c r="P1693" s="1338">
        <f t="shared" si="101"/>
        <v>0</v>
      </c>
    </row>
    <row r="1694" spans="1:16" s="363" customFormat="1" ht="27.75" customHeight="1">
      <c r="A1694" s="358"/>
      <c r="B1694" s="1624"/>
      <c r="C1694" s="1625"/>
      <c r="D1694" s="1625"/>
      <c r="E1694" s="1625"/>
      <c r="F1694" s="1625"/>
      <c r="G1694" s="1625"/>
      <c r="H1694" s="1625"/>
      <c r="I1694" s="1626"/>
      <c r="J1694" s="1624"/>
      <c r="K1694" s="1625"/>
      <c r="L1694" s="1625"/>
      <c r="M1694" s="1625"/>
      <c r="N1694" s="1626"/>
      <c r="O1694" s="860"/>
      <c r="P1694" s="1338">
        <f t="shared" si="101"/>
        <v>0</v>
      </c>
    </row>
    <row r="1695" spans="1:16" s="363" customFormat="1" ht="27.75" customHeight="1">
      <c r="A1695" s="358"/>
      <c r="B1695" s="1624"/>
      <c r="C1695" s="1625"/>
      <c r="D1695" s="1625"/>
      <c r="E1695" s="1625"/>
      <c r="F1695" s="1625"/>
      <c r="G1695" s="1625"/>
      <c r="H1695" s="1625"/>
      <c r="I1695" s="1626"/>
      <c r="J1695" s="1624"/>
      <c r="K1695" s="1625"/>
      <c r="L1695" s="1625"/>
      <c r="M1695" s="1625"/>
      <c r="N1695" s="1626"/>
      <c r="O1695" s="860"/>
      <c r="P1695" s="1338">
        <f t="shared" si="101"/>
        <v>0</v>
      </c>
    </row>
    <row r="1696" spans="1:16" s="363" customFormat="1" ht="27.75" customHeight="1">
      <c r="A1696" s="358"/>
      <c r="B1696" s="1624"/>
      <c r="C1696" s="1625"/>
      <c r="D1696" s="1625"/>
      <c r="E1696" s="1625"/>
      <c r="F1696" s="1625"/>
      <c r="G1696" s="1625"/>
      <c r="H1696" s="1625"/>
      <c r="I1696" s="1626"/>
      <c r="J1696" s="1624"/>
      <c r="K1696" s="1625"/>
      <c r="L1696" s="1625"/>
      <c r="M1696" s="1625"/>
      <c r="N1696" s="1626"/>
      <c r="O1696" s="860"/>
      <c r="P1696" s="1338">
        <f t="shared" si="101"/>
        <v>0</v>
      </c>
    </row>
    <row r="1697" spans="1:16" s="363" customFormat="1" ht="27.75" customHeight="1">
      <c r="A1697" s="358"/>
      <c r="B1697" s="1624"/>
      <c r="C1697" s="1625"/>
      <c r="D1697" s="1625"/>
      <c r="E1697" s="1625"/>
      <c r="F1697" s="1625"/>
      <c r="G1697" s="1625"/>
      <c r="H1697" s="1625"/>
      <c r="I1697" s="1626"/>
      <c r="J1697" s="1624"/>
      <c r="K1697" s="1625"/>
      <c r="L1697" s="1625"/>
      <c r="M1697" s="1625"/>
      <c r="N1697" s="1626"/>
      <c r="O1697" s="860"/>
      <c r="P1697" s="1338">
        <f t="shared" si="101"/>
        <v>0</v>
      </c>
    </row>
    <row r="1698" spans="1:16" s="363" customFormat="1" ht="27.75" customHeight="1">
      <c r="A1698" s="358"/>
      <c r="B1698" s="1624"/>
      <c r="C1698" s="1625"/>
      <c r="D1698" s="1625"/>
      <c r="E1698" s="1625"/>
      <c r="F1698" s="1625"/>
      <c r="G1698" s="1625"/>
      <c r="H1698" s="1625"/>
      <c r="I1698" s="1626"/>
      <c r="J1698" s="1624"/>
      <c r="K1698" s="1625"/>
      <c r="L1698" s="1625"/>
      <c r="M1698" s="1625"/>
      <c r="N1698" s="1626"/>
      <c r="O1698" s="860"/>
      <c r="P1698" s="1338">
        <f t="shared" si="101"/>
        <v>0</v>
      </c>
    </row>
    <row r="1699" spans="1:16" s="363" customFormat="1" ht="27.75" customHeight="1">
      <c r="A1699" s="358"/>
      <c r="B1699" s="1624"/>
      <c r="C1699" s="1625"/>
      <c r="D1699" s="1625"/>
      <c r="E1699" s="1625"/>
      <c r="F1699" s="1625"/>
      <c r="G1699" s="1625"/>
      <c r="H1699" s="1625"/>
      <c r="I1699" s="1626"/>
      <c r="J1699" s="1624"/>
      <c r="K1699" s="1625"/>
      <c r="L1699" s="1625"/>
      <c r="M1699" s="1625"/>
      <c r="N1699" s="1626"/>
      <c r="O1699" s="860"/>
      <c r="P1699" s="1338">
        <f t="shared" si="101"/>
        <v>0</v>
      </c>
    </row>
    <row r="1700" spans="1:16" s="363" customFormat="1" ht="27.75" customHeight="1">
      <c r="A1700" s="358"/>
      <c r="B1700" s="1624"/>
      <c r="C1700" s="1625"/>
      <c r="D1700" s="1625"/>
      <c r="E1700" s="1625"/>
      <c r="F1700" s="1625"/>
      <c r="G1700" s="1625"/>
      <c r="H1700" s="1625"/>
      <c r="I1700" s="1626"/>
      <c r="J1700" s="1624"/>
      <c r="K1700" s="1625"/>
      <c r="L1700" s="1625"/>
      <c r="M1700" s="1625"/>
      <c r="N1700" s="1626"/>
      <c r="O1700" s="860"/>
      <c r="P1700" s="1338">
        <f t="shared" si="101"/>
        <v>0</v>
      </c>
    </row>
    <row r="1701" spans="1:16" s="363" customFormat="1" ht="27.75" customHeight="1">
      <c r="A1701" s="358"/>
      <c r="B1701" s="1624"/>
      <c r="C1701" s="1625"/>
      <c r="D1701" s="1625"/>
      <c r="E1701" s="1625"/>
      <c r="F1701" s="1625"/>
      <c r="G1701" s="1625"/>
      <c r="H1701" s="1625"/>
      <c r="I1701" s="1626"/>
      <c r="J1701" s="1624"/>
      <c r="K1701" s="1625"/>
      <c r="L1701" s="1625"/>
      <c r="M1701" s="1625"/>
      <c r="N1701" s="1626"/>
      <c r="O1701" s="860"/>
      <c r="P1701" s="1338">
        <f t="shared" si="101"/>
        <v>0</v>
      </c>
    </row>
    <row r="1702" spans="1:16" s="363" customFormat="1" ht="27.75" customHeight="1">
      <c r="A1702" s="358"/>
      <c r="B1702" s="1624"/>
      <c r="C1702" s="1625"/>
      <c r="D1702" s="1625"/>
      <c r="E1702" s="1625"/>
      <c r="F1702" s="1625"/>
      <c r="G1702" s="1625"/>
      <c r="H1702" s="1625"/>
      <c r="I1702" s="1626"/>
      <c r="J1702" s="1624"/>
      <c r="K1702" s="1625"/>
      <c r="L1702" s="1625"/>
      <c r="M1702" s="1625"/>
      <c r="N1702" s="1626"/>
      <c r="O1702" s="860"/>
      <c r="P1702" s="1338">
        <f t="shared" si="101"/>
        <v>0</v>
      </c>
    </row>
    <row r="1703" spans="1:16" s="363" customFormat="1" ht="27.75" customHeight="1">
      <c r="A1703" s="358"/>
      <c r="B1703" s="1624"/>
      <c r="C1703" s="1625"/>
      <c r="D1703" s="1625"/>
      <c r="E1703" s="1625"/>
      <c r="F1703" s="1625"/>
      <c r="G1703" s="1625"/>
      <c r="H1703" s="1625"/>
      <c r="I1703" s="1626"/>
      <c r="J1703" s="1624"/>
      <c r="K1703" s="1625"/>
      <c r="L1703" s="1625"/>
      <c r="M1703" s="1625"/>
      <c r="N1703" s="1626"/>
      <c r="O1703" s="860"/>
      <c r="P1703" s="1338">
        <f t="shared" si="101"/>
        <v>0</v>
      </c>
    </row>
    <row r="1704" spans="1:16" s="363" customFormat="1" ht="27.75" customHeight="1">
      <c r="A1704" s="358"/>
      <c r="B1704" s="1624"/>
      <c r="C1704" s="1625"/>
      <c r="D1704" s="1625"/>
      <c r="E1704" s="1625"/>
      <c r="F1704" s="1625"/>
      <c r="G1704" s="1625"/>
      <c r="H1704" s="1625"/>
      <c r="I1704" s="1626"/>
      <c r="J1704" s="1624"/>
      <c r="K1704" s="1625"/>
      <c r="L1704" s="1625"/>
      <c r="M1704" s="1625"/>
      <c r="N1704" s="1626"/>
      <c r="O1704" s="860"/>
      <c r="P1704" s="1338">
        <f t="shared" si="101"/>
        <v>0</v>
      </c>
    </row>
    <row r="1705" spans="1:16" s="363" customFormat="1" ht="27.75" customHeight="1">
      <c r="A1705" s="358"/>
      <c r="B1705" s="1624"/>
      <c r="C1705" s="1625"/>
      <c r="D1705" s="1625"/>
      <c r="E1705" s="1625"/>
      <c r="F1705" s="1625"/>
      <c r="G1705" s="1625"/>
      <c r="H1705" s="1625"/>
      <c r="I1705" s="1626"/>
      <c r="J1705" s="1624"/>
      <c r="K1705" s="1625"/>
      <c r="L1705" s="1625"/>
      <c r="M1705" s="1625"/>
      <c r="N1705" s="1626"/>
      <c r="O1705" s="860"/>
      <c r="P1705" s="1338">
        <f t="shared" si="101"/>
        <v>0</v>
      </c>
    </row>
    <row r="1706" spans="1:16" s="363" customFormat="1" ht="27.75" customHeight="1">
      <c r="A1706" s="358"/>
      <c r="B1706" s="1624"/>
      <c r="C1706" s="1625"/>
      <c r="D1706" s="1625"/>
      <c r="E1706" s="1625"/>
      <c r="F1706" s="1625"/>
      <c r="G1706" s="1625"/>
      <c r="H1706" s="1625"/>
      <c r="I1706" s="1626"/>
      <c r="J1706" s="1624"/>
      <c r="K1706" s="1625"/>
      <c r="L1706" s="1625"/>
      <c r="M1706" s="1625"/>
      <c r="N1706" s="1626"/>
      <c r="O1706" s="860"/>
      <c r="P1706" s="1338">
        <f t="shared" si="101"/>
        <v>0</v>
      </c>
    </row>
    <row r="1707" spans="1:16" s="363" customFormat="1" ht="27.75" customHeight="1">
      <c r="A1707" s="358"/>
      <c r="B1707" s="1624"/>
      <c r="C1707" s="1625"/>
      <c r="D1707" s="1625"/>
      <c r="E1707" s="1625"/>
      <c r="F1707" s="1625"/>
      <c r="G1707" s="1625"/>
      <c r="H1707" s="1625"/>
      <c r="I1707" s="1626"/>
      <c r="J1707" s="1624"/>
      <c r="K1707" s="1625"/>
      <c r="L1707" s="1625"/>
      <c r="M1707" s="1625"/>
      <c r="N1707" s="1626"/>
      <c r="O1707" s="860"/>
      <c r="P1707" s="1338">
        <f t="shared" si="101"/>
        <v>0</v>
      </c>
    </row>
    <row r="1708" spans="1:16" s="363" customFormat="1" ht="27.75" customHeight="1">
      <c r="A1708" s="358"/>
      <c r="B1708" s="1624"/>
      <c r="C1708" s="1625"/>
      <c r="D1708" s="1625"/>
      <c r="E1708" s="1625"/>
      <c r="F1708" s="1625"/>
      <c r="G1708" s="1625"/>
      <c r="H1708" s="1625"/>
      <c r="I1708" s="1626"/>
      <c r="J1708" s="1624"/>
      <c r="K1708" s="1625"/>
      <c r="L1708" s="1625"/>
      <c r="M1708" s="1625"/>
      <c r="N1708" s="1626"/>
      <c r="O1708" s="860"/>
      <c r="P1708" s="1338">
        <f t="shared" si="101"/>
        <v>0</v>
      </c>
    </row>
    <row r="1709" spans="1:16" s="363" customFormat="1" ht="27.75" customHeight="1">
      <c r="A1709" s="358"/>
      <c r="B1709" s="1624"/>
      <c r="C1709" s="1625"/>
      <c r="D1709" s="1625"/>
      <c r="E1709" s="1625"/>
      <c r="F1709" s="1625"/>
      <c r="G1709" s="1625"/>
      <c r="H1709" s="1625"/>
      <c r="I1709" s="1626"/>
      <c r="J1709" s="1624"/>
      <c r="K1709" s="1625"/>
      <c r="L1709" s="1625"/>
      <c r="M1709" s="1625"/>
      <c r="N1709" s="1626"/>
      <c r="O1709" s="860"/>
      <c r="P1709" s="1338">
        <f t="shared" si="101"/>
        <v>0</v>
      </c>
    </row>
    <row r="1710" spans="1:16" s="363" customFormat="1" ht="27.75" customHeight="1">
      <c r="A1710" s="358"/>
      <c r="B1710" s="1624"/>
      <c r="C1710" s="1625"/>
      <c r="D1710" s="1625"/>
      <c r="E1710" s="1625"/>
      <c r="F1710" s="1625"/>
      <c r="G1710" s="1625"/>
      <c r="H1710" s="1625"/>
      <c r="I1710" s="1626"/>
      <c r="J1710" s="1624"/>
      <c r="K1710" s="1625"/>
      <c r="L1710" s="1625"/>
      <c r="M1710" s="1625"/>
      <c r="N1710" s="1626"/>
      <c r="O1710" s="860"/>
      <c r="P1710" s="1338">
        <f t="shared" si="101"/>
        <v>0</v>
      </c>
    </row>
    <row r="1711" spans="1:16" s="363" customFormat="1" ht="27.75" customHeight="1" thickBot="1">
      <c r="A1711" s="358"/>
      <c r="B1711" s="1627"/>
      <c r="C1711" s="1628"/>
      <c r="D1711" s="1628"/>
      <c r="E1711" s="1628"/>
      <c r="F1711" s="1628"/>
      <c r="G1711" s="1628"/>
      <c r="H1711" s="1628"/>
      <c r="I1711" s="1629"/>
      <c r="J1711" s="1627"/>
      <c r="K1711" s="1628"/>
      <c r="L1711" s="1628"/>
      <c r="M1711" s="1628"/>
      <c r="N1711" s="1629"/>
      <c r="O1711" s="860"/>
      <c r="P1711" s="1338">
        <f t="shared" si="101"/>
        <v>0</v>
      </c>
    </row>
    <row r="1712" spans="1:16" s="363" customFormat="1" ht="26.25" customHeight="1" thickBot="1">
      <c r="A1712" s="358"/>
      <c r="B1712" s="535" t="s">
        <v>1808</v>
      </c>
      <c r="C1712" s="364"/>
      <c r="D1712" s="1622" t="s">
        <v>1111</v>
      </c>
      <c r="E1712" s="1622"/>
      <c r="F1712" s="1622"/>
      <c r="G1712" s="1622"/>
      <c r="H1712" s="1622"/>
      <c r="I1712" s="1622"/>
      <c r="J1712" s="1622"/>
      <c r="K1712" s="1622"/>
      <c r="L1712" s="1622"/>
      <c r="M1712" s="1622"/>
      <c r="N1712" s="1623"/>
      <c r="O1712" s="860"/>
      <c r="P1712" s="1342"/>
    </row>
    <row r="1713" spans="1:16" s="348" customFormat="1" ht="6" customHeight="1" thickBot="1">
      <c r="A1713" s="403"/>
      <c r="B1713" s="404"/>
      <c r="C1713" s="404"/>
      <c r="D1713" s="404"/>
      <c r="E1713" s="404"/>
      <c r="F1713" s="404"/>
      <c r="G1713" s="404"/>
      <c r="H1713" s="518"/>
      <c r="I1713" s="404"/>
      <c r="J1713" s="404"/>
      <c r="K1713" s="404"/>
      <c r="L1713" s="528"/>
      <c r="M1713" s="404"/>
      <c r="N1713" s="404"/>
      <c r="O1713" s="858"/>
      <c r="P1713" s="1341"/>
    </row>
    <row r="1714" spans="1:16" s="341" customFormat="1" ht="14.25" customHeight="1" thickTop="1">
      <c r="A1714" s="395" t="s">
        <v>673</v>
      </c>
      <c r="B1714" s="100" t="s">
        <v>2154</v>
      </c>
      <c r="H1714" s="502"/>
      <c r="L1714" s="520"/>
      <c r="O1714" s="422"/>
      <c r="P1714" s="422"/>
    </row>
    <row r="1715" spans="1:16" s="341" customFormat="1" ht="14.25" customHeight="1">
      <c r="A1715" s="395" t="s">
        <v>751</v>
      </c>
      <c r="B1715" s="100" t="s">
        <v>1762</v>
      </c>
      <c r="H1715" s="502"/>
      <c r="L1715" s="520"/>
      <c r="O1715" s="422"/>
      <c r="P1715" s="422"/>
    </row>
    <row r="1716" spans="1:16" s="341" customFormat="1" ht="14.25" customHeight="1">
      <c r="A1716" s="395" t="s">
        <v>1207</v>
      </c>
      <c r="B1716" s="100" t="s">
        <v>1664</v>
      </c>
      <c r="H1716" s="502"/>
      <c r="L1716" s="520"/>
      <c r="O1716" s="422"/>
      <c r="P1716" s="422"/>
    </row>
    <row r="1717" spans="1:16" s="341" customFormat="1" ht="14.25" customHeight="1">
      <c r="A1717" s="395" t="s">
        <v>1208</v>
      </c>
      <c r="B1717" s="100" t="s">
        <v>1875</v>
      </c>
      <c r="H1717" s="502"/>
      <c r="J1717" s="373"/>
      <c r="L1717" s="520"/>
      <c r="O1717" s="422"/>
      <c r="P1717" s="422"/>
    </row>
    <row r="1718" spans="1:16" s="341" customFormat="1" ht="14.25" customHeight="1">
      <c r="A1718" s="395" t="s">
        <v>496</v>
      </c>
      <c r="B1718" s="100" t="s">
        <v>1763</v>
      </c>
      <c r="H1718" s="502"/>
      <c r="L1718" s="520"/>
      <c r="O1718" s="422"/>
      <c r="P1718" s="422"/>
    </row>
    <row r="1719" spans="1:16" s="341" customFormat="1" ht="14.25" customHeight="1">
      <c r="A1719" s="395" t="s">
        <v>1766</v>
      </c>
      <c r="B1719" s="100" t="s">
        <v>1871</v>
      </c>
      <c r="H1719" s="502"/>
      <c r="L1719" s="520"/>
      <c r="N1719" s="1319" t="str">
        <f ca="1">$A$1&amp;wersja&amp;INFO("wersja")</f>
        <v>GR_2018.1.15.0</v>
      </c>
      <c r="O1719" s="422"/>
      <c r="P1719" s="422"/>
    </row>
    <row r="1720" spans="1:16" s="341" customFormat="1" ht="14.25" customHeight="1">
      <c r="A1720" s="395" t="s">
        <v>1765</v>
      </c>
      <c r="B1720" s="100" t="s">
        <v>1872</v>
      </c>
      <c r="H1720" s="502"/>
      <c r="L1720" s="520"/>
      <c r="O1720" s="422"/>
      <c r="P1720" s="422"/>
    </row>
    <row r="1721" spans="1:16" s="341" customFormat="1" ht="20.25" customHeight="1" thickBot="1">
      <c r="A1721" s="577" t="s">
        <v>1820</v>
      </c>
      <c r="H1721" s="502"/>
      <c r="L1721" s="520"/>
      <c r="N1721" s="592" t="str">
        <f>$N$1</f>
        <v>Załącznik Nr 4 do Uchwały Nr XL/396/17 Rady Miejskiej w Kluczborku z dnia 27 września 2017r.</v>
      </c>
      <c r="O1721" s="844"/>
      <c r="P1721" s="422"/>
    </row>
    <row r="1722" spans="1:16" s="2" customFormat="1" ht="20.25" customHeight="1" thickTop="1">
      <c r="A1722" s="1688" t="s">
        <v>854</v>
      </c>
      <c r="B1722" s="1689"/>
      <c r="C1722" s="1689"/>
      <c r="D1722" s="1690"/>
      <c r="E1722" s="1691" t="s">
        <v>987</v>
      </c>
      <c r="F1722" s="1691"/>
      <c r="G1722" s="1691"/>
      <c r="H1722" s="1691"/>
      <c r="I1722" s="1691"/>
      <c r="J1722" s="1691"/>
      <c r="K1722" s="1691"/>
      <c r="L1722" s="1691"/>
      <c r="M1722" s="1691"/>
      <c r="N1722" s="1691"/>
      <c r="O1722" s="1692"/>
      <c r="P1722" s="1323"/>
    </row>
    <row r="1723" spans="1:16" s="2" customFormat="1" ht="26.25" customHeight="1" thickBot="1">
      <c r="A1723" s="1695"/>
      <c r="B1723" s="1696"/>
      <c r="C1723" s="1696"/>
      <c r="D1723" s="1697"/>
      <c r="E1723" s="1693"/>
      <c r="F1723" s="1693"/>
      <c r="G1723" s="1693"/>
      <c r="H1723" s="1693"/>
      <c r="I1723" s="1693"/>
      <c r="J1723" s="1693"/>
      <c r="K1723" s="1693"/>
      <c r="L1723" s="1693"/>
      <c r="M1723" s="1693"/>
      <c r="N1723" s="1693"/>
      <c r="O1723" s="1694"/>
      <c r="P1723" s="1323"/>
    </row>
    <row r="1724" spans="1:16" s="2" customFormat="1" ht="4.5" customHeight="1">
      <c r="A1724" s="580"/>
      <c r="B1724" s="581"/>
      <c r="C1724" s="581"/>
      <c r="D1724" s="582"/>
      <c r="E1724" s="582"/>
      <c r="F1724" s="582"/>
      <c r="G1724" s="582"/>
      <c r="H1724" s="583"/>
      <c r="I1724" s="583"/>
      <c r="J1724" s="583"/>
      <c r="K1724" s="583"/>
      <c r="L1724" s="584"/>
      <c r="M1724" s="583"/>
      <c r="N1724" s="585"/>
      <c r="O1724" s="845"/>
      <c r="P1724" s="1323"/>
    </row>
    <row r="1725" spans="1:16" s="1" customFormat="1" ht="23.25" customHeight="1">
      <c r="A1725" s="1675" t="s">
        <v>1921</v>
      </c>
      <c r="B1725" s="1676"/>
      <c r="C1725" s="1676"/>
      <c r="D1725" s="1676"/>
      <c r="E1725" s="1676"/>
      <c r="F1725" s="1676"/>
      <c r="G1725" s="1676"/>
      <c r="H1725" s="1676"/>
      <c r="I1725" s="1676"/>
      <c r="J1725" s="1676"/>
      <c r="K1725" s="1676"/>
      <c r="L1725" s="1676"/>
      <c r="M1725" s="1676"/>
      <c r="N1725" s="1676"/>
      <c r="O1725" s="1677"/>
      <c r="P1725" s="1323"/>
    </row>
    <row r="1726" spans="1:16" s="2" customFormat="1" ht="4.5" customHeight="1" thickBot="1">
      <c r="A1726" s="587"/>
      <c r="B1726" s="588"/>
      <c r="C1726" s="588"/>
      <c r="D1726" s="588"/>
      <c r="E1726" s="588"/>
      <c r="F1726" s="588"/>
      <c r="G1726" s="588"/>
      <c r="H1726" s="588"/>
      <c r="I1726" s="588"/>
      <c r="J1726" s="588"/>
      <c r="K1726" s="589"/>
      <c r="L1726" s="590"/>
      <c r="M1726" s="583"/>
      <c r="N1726" s="583"/>
      <c r="O1726" s="846"/>
      <c r="P1726" s="1323"/>
    </row>
    <row r="1727" spans="1:16" s="306" customFormat="1" ht="4.5" customHeight="1" thickTop="1" thickBot="1">
      <c r="A1727" s="300"/>
      <c r="B1727" s="301"/>
      <c r="C1727" s="301"/>
      <c r="D1727" s="301"/>
      <c r="E1727" s="302"/>
      <c r="F1727" s="302"/>
      <c r="G1727" s="302"/>
      <c r="H1727" s="503"/>
      <c r="I1727" s="302"/>
      <c r="J1727" s="304"/>
      <c r="K1727" s="302"/>
      <c r="L1727" s="521"/>
      <c r="M1727" s="302"/>
      <c r="N1727" s="304"/>
      <c r="O1727" s="847"/>
      <c r="P1727" s="1338"/>
    </row>
    <row r="1728" spans="1:16" s="306" customFormat="1" ht="24" customHeight="1" thickBot="1">
      <c r="A1728" s="308"/>
      <c r="B1728" s="1678" t="s">
        <v>1924</v>
      </c>
      <c r="C1728" s="1678"/>
      <c r="D1728" s="1678"/>
      <c r="E1728" s="1678"/>
      <c r="F1728" s="1678"/>
      <c r="G1728" s="1678"/>
      <c r="H1728" s="1678"/>
      <c r="I1728" s="1678"/>
      <c r="J1728" s="1679"/>
      <c r="K1728" s="530" t="s">
        <v>1870</v>
      </c>
      <c r="L1728" s="757"/>
      <c r="M1728" s="1680" t="str">
        <f>IF(O1736=1,SUM($O$1:O1736),"")</f>
        <v/>
      </c>
      <c r="N1728" s="1681"/>
      <c r="O1728" s="848"/>
      <c r="P1728" s="1338"/>
    </row>
    <row r="1729" spans="1:16" s="306" customFormat="1" ht="4.5" customHeight="1" thickBot="1">
      <c r="A1729" s="310"/>
      <c r="B1729" s="311"/>
      <c r="C1729" s="311"/>
      <c r="D1729" s="311"/>
      <c r="E1729" s="311"/>
      <c r="F1729" s="311"/>
      <c r="G1729" s="311"/>
      <c r="H1729" s="504"/>
      <c r="I1729" s="312"/>
      <c r="J1729" s="314"/>
      <c r="K1729" s="312"/>
      <c r="L1729" s="522"/>
      <c r="M1729" s="312"/>
      <c r="N1729" s="314"/>
      <c r="O1729" s="849"/>
      <c r="P1729" s="1338"/>
    </row>
    <row r="1730" spans="1:16" s="306" customFormat="1" ht="20.25" customHeight="1" thickTop="1" thickBot="1">
      <c r="A1730" s="369" t="s">
        <v>1745</v>
      </c>
      <c r="B1730" s="323"/>
      <c r="C1730" s="323"/>
      <c r="D1730" s="323"/>
      <c r="E1730" s="323"/>
      <c r="F1730" s="323"/>
      <c r="G1730" s="323"/>
      <c r="H1730" s="505"/>
      <c r="I1730" s="323"/>
      <c r="J1730" s="323"/>
      <c r="K1730" s="323"/>
      <c r="L1730" s="505"/>
      <c r="M1730" s="323"/>
      <c r="N1730" s="323"/>
      <c r="O1730" s="850"/>
      <c r="P1730" s="1338"/>
    </row>
    <row r="1731" spans="1:16" s="306" customFormat="1" ht="12.75" customHeight="1">
      <c r="A1731" s="317"/>
      <c r="B1731" s="532" t="s">
        <v>1666</v>
      </c>
      <c r="C1731" s="375"/>
      <c r="D1731" s="375"/>
      <c r="E1731" s="375"/>
      <c r="F1731" s="375"/>
      <c r="G1731" s="375"/>
      <c r="H1731" s="506"/>
      <c r="I1731" s="375"/>
      <c r="J1731" s="377"/>
      <c r="K1731" s="531" t="s">
        <v>1750</v>
      </c>
      <c r="L1731" s="523"/>
      <c r="M1731" s="375"/>
      <c r="N1731" s="379"/>
      <c r="O1731" s="851"/>
      <c r="P1731" s="1338"/>
    </row>
    <row r="1732" spans="1:16" s="320" customFormat="1" ht="33" customHeight="1" thickBot="1">
      <c r="A1732" s="319"/>
      <c r="B1732" s="1682" t="str">
        <f>IF($B$12="","",$B$12)</f>
        <v/>
      </c>
      <c r="C1732" s="1683"/>
      <c r="D1732" s="1683"/>
      <c r="E1732" s="1683"/>
      <c r="F1732" s="1683"/>
      <c r="G1732" s="1683"/>
      <c r="H1732" s="1683"/>
      <c r="I1732" s="1683"/>
      <c r="J1732" s="1684"/>
      <c r="K1732" s="1685" t="str">
        <f>IF($K$12="","",$K$12)</f>
        <v/>
      </c>
      <c r="L1732" s="1686"/>
      <c r="M1732" s="1686"/>
      <c r="N1732" s="1687"/>
      <c r="O1732" s="851"/>
      <c r="P1732" s="1338">
        <f>IF(B1732&amp;K1732="",0,1)</f>
        <v>0</v>
      </c>
    </row>
    <row r="1733" spans="1:16" s="306" customFormat="1" ht="4.5" customHeight="1" thickBot="1">
      <c r="A1733" s="321"/>
      <c r="B1733" s="322"/>
      <c r="C1733" s="322"/>
      <c r="D1733" s="322"/>
      <c r="E1733" s="312"/>
      <c r="F1733" s="312"/>
      <c r="G1733" s="312"/>
      <c r="H1733" s="504"/>
      <c r="I1733" s="312"/>
      <c r="J1733" s="314"/>
      <c r="K1733" s="312"/>
      <c r="L1733" s="522"/>
      <c r="M1733" s="312"/>
      <c r="N1733" s="314"/>
      <c r="O1733" s="849"/>
      <c r="P1733" s="1338"/>
    </row>
    <row r="1734" spans="1:16" s="328" customFormat="1" ht="20.25" customHeight="1" thickTop="1" thickBot="1">
      <c r="A1734" s="370" t="s">
        <v>1746</v>
      </c>
      <c r="B1734" s="323"/>
      <c r="C1734" s="323"/>
      <c r="D1734" s="323"/>
      <c r="E1734" s="323"/>
      <c r="F1734" s="323"/>
      <c r="G1734" s="323"/>
      <c r="H1734" s="507"/>
      <c r="I1734" s="323"/>
      <c r="J1734" s="325"/>
      <c r="K1734" s="323"/>
      <c r="L1734" s="524"/>
      <c r="M1734" s="323"/>
      <c r="N1734" s="325"/>
      <c r="O1734" s="850"/>
      <c r="P1734" s="1338"/>
    </row>
    <row r="1735" spans="1:16" s="328" customFormat="1" ht="5.25" customHeight="1">
      <c r="A1735" s="98"/>
      <c r="B1735" s="381"/>
      <c r="C1735" s="382"/>
      <c r="D1735" s="382"/>
      <c r="E1735" s="382"/>
      <c r="F1735" s="382"/>
      <c r="G1735" s="382"/>
      <c r="H1735" s="508"/>
      <c r="I1735" s="382"/>
      <c r="J1735" s="384"/>
      <c r="K1735" s="382"/>
      <c r="L1735" s="525"/>
      <c r="M1735" s="382"/>
      <c r="N1735" s="386"/>
      <c r="O1735" s="852"/>
      <c r="P1735" s="1338"/>
    </row>
    <row r="1736" spans="1:16" s="328" customFormat="1" ht="25.5" customHeight="1">
      <c r="A1736" s="396" t="s">
        <v>291</v>
      </c>
      <c r="B1736" s="1666" t="s">
        <v>123</v>
      </c>
      <c r="C1736" s="1667"/>
      <c r="D1736" s="1668"/>
      <c r="E1736" s="1669"/>
      <c r="F1736" s="1670" t="s">
        <v>1791</v>
      </c>
      <c r="G1736" s="1671"/>
      <c r="H1736" s="1671"/>
      <c r="I1736" s="1672"/>
      <c r="J1736" s="740" t="str">
        <f>IF($J$16="","",$J$16)</f>
        <v/>
      </c>
      <c r="K1736" s="420" t="s">
        <v>1755</v>
      </c>
      <c r="L1736" s="740" t="str">
        <f>IF($L$16="","",$L$16)</f>
        <v/>
      </c>
      <c r="M1736" s="420" t="s">
        <v>1764</v>
      </c>
      <c r="N1736" s="397">
        <f>IF(AND(J1736="",L1736=""),0,IF(J1736="",2,1))</f>
        <v>0</v>
      </c>
      <c r="O1736" s="812">
        <f>IF(D1736&lt;&gt;"",1,0)</f>
        <v>0</v>
      </c>
      <c r="P1736" s="1338">
        <f>IF(D1736&amp;J1736&amp;L1736="",0,1)</f>
        <v>0</v>
      </c>
    </row>
    <row r="1737" spans="1:16" s="328" customFormat="1" ht="5.25" customHeight="1" thickBot="1">
      <c r="A1737" s="98"/>
      <c r="B1737" s="387"/>
      <c r="C1737" s="388"/>
      <c r="D1737" s="388"/>
      <c r="E1737" s="388"/>
      <c r="F1737" s="388"/>
      <c r="G1737" s="388"/>
      <c r="H1737" s="509"/>
      <c r="I1737" s="388"/>
      <c r="J1737" s="390"/>
      <c r="K1737" s="388"/>
      <c r="L1737" s="526"/>
      <c r="M1737" s="388"/>
      <c r="N1737" s="392"/>
      <c r="O1737" s="852"/>
      <c r="P1737" s="1338"/>
    </row>
    <row r="1738" spans="1:16" s="328" customFormat="1" ht="27" customHeight="1" thickBot="1">
      <c r="A1738" s="308"/>
      <c r="B1738" s="1673" t="s">
        <v>1065</v>
      </c>
      <c r="C1738" s="1674"/>
      <c r="D1738" s="1088" t="s">
        <v>1770</v>
      </c>
      <c r="E1738" s="764" t="s">
        <v>1748</v>
      </c>
      <c r="F1738" s="764" t="s">
        <v>1752</v>
      </c>
      <c r="G1738" s="765" t="s">
        <v>1520</v>
      </c>
      <c r="H1738" s="1656" t="s">
        <v>233</v>
      </c>
      <c r="I1738" s="1657"/>
      <c r="J1738" s="1658"/>
      <c r="K1738" s="766" t="s">
        <v>1767</v>
      </c>
      <c r="L1738" s="1656" t="s">
        <v>1749</v>
      </c>
      <c r="M1738" s="1657"/>
      <c r="N1738" s="1658"/>
      <c r="O1738" s="853"/>
      <c r="P1738" s="1338"/>
    </row>
    <row r="1739" spans="1:16" s="328" customFormat="1" ht="29.25" customHeight="1">
      <c r="A1739" s="308"/>
      <c r="B1739" s="1659" t="s">
        <v>1753</v>
      </c>
      <c r="C1739" s="333" t="s">
        <v>598</v>
      </c>
      <c r="D1739" s="726"/>
      <c r="E1739" s="726"/>
      <c r="F1739" s="726"/>
      <c r="G1739" s="726"/>
      <c r="H1739" s="510" t="s">
        <v>1771</v>
      </c>
      <c r="I1739" s="926" t="str">
        <f>IF(D1739&amp;E1739&amp;F1739&amp;G1739="","",SUM(D1739:G1739))</f>
        <v/>
      </c>
      <c r="J1739" s="330" t="s">
        <v>599</v>
      </c>
      <c r="K1739" s="767">
        <v>1.95</v>
      </c>
      <c r="L1739" s="510" t="s">
        <v>1390</v>
      </c>
      <c r="M1739" s="926" t="str">
        <f t="shared" ref="M1739:M1762" si="102">IF(AND(I1739&lt;&gt;"",N$16=1),ROUND(I1739*K1739,4),"")</f>
        <v/>
      </c>
      <c r="N1739" s="330" t="s">
        <v>599</v>
      </c>
      <c r="O1739" s="853"/>
      <c r="P1739" s="1338">
        <f>IF(D1739&amp;E1739&amp;F1739&amp;G1739="",0,1)</f>
        <v>0</v>
      </c>
    </row>
    <row r="1740" spans="1:16" s="328" customFormat="1" ht="29.25" customHeight="1">
      <c r="A1740" s="308"/>
      <c r="B1740" s="1660"/>
      <c r="C1740" s="331" t="s">
        <v>600</v>
      </c>
      <c r="D1740" s="727"/>
      <c r="E1740" s="727"/>
      <c r="F1740" s="727"/>
      <c r="G1740" s="727"/>
      <c r="H1740" s="481" t="s">
        <v>406</v>
      </c>
      <c r="I1740" s="925" t="str">
        <f t="shared" ref="I1740:I1762" si="103">IF(D1740&amp;E1740&amp;F1740&amp;G1740="","",SUM(D1740:G1740))</f>
        <v/>
      </c>
      <c r="J1740" s="331" t="s">
        <v>599</v>
      </c>
      <c r="K1740" s="768">
        <v>1.8</v>
      </c>
      <c r="L1740" s="481" t="s">
        <v>407</v>
      </c>
      <c r="M1740" s="925" t="str">
        <f t="shared" si="102"/>
        <v/>
      </c>
      <c r="N1740" s="331" t="s">
        <v>599</v>
      </c>
      <c r="O1740" s="853"/>
      <c r="P1740" s="1338">
        <f t="shared" ref="P1740:P1762" si="104">IF(D1740&amp;E1740&amp;F1740&amp;G1740="",0,1)</f>
        <v>0</v>
      </c>
    </row>
    <row r="1741" spans="1:16" s="328" customFormat="1" ht="29.25" customHeight="1">
      <c r="A1741" s="308"/>
      <c r="B1741" s="1660"/>
      <c r="C1741" s="331" t="s">
        <v>601</v>
      </c>
      <c r="D1741" s="727"/>
      <c r="E1741" s="727"/>
      <c r="F1741" s="727"/>
      <c r="G1741" s="727"/>
      <c r="H1741" s="481" t="s">
        <v>408</v>
      </c>
      <c r="I1741" s="925" t="str">
        <f t="shared" si="103"/>
        <v/>
      </c>
      <c r="J1741" s="331" t="s">
        <v>599</v>
      </c>
      <c r="K1741" s="768">
        <v>1.65</v>
      </c>
      <c r="L1741" s="481" t="s">
        <v>409</v>
      </c>
      <c r="M1741" s="925" t="str">
        <f t="shared" si="102"/>
        <v/>
      </c>
      <c r="N1741" s="331" t="s">
        <v>599</v>
      </c>
      <c r="O1741" s="853"/>
      <c r="P1741" s="1338">
        <f t="shared" si="104"/>
        <v>0</v>
      </c>
    </row>
    <row r="1742" spans="1:16" s="328" customFormat="1" ht="29.25" customHeight="1">
      <c r="A1742" s="308"/>
      <c r="B1742" s="1660"/>
      <c r="C1742" s="331" t="s">
        <v>602</v>
      </c>
      <c r="D1742" s="727"/>
      <c r="E1742" s="727"/>
      <c r="F1742" s="727"/>
      <c r="G1742" s="727"/>
      <c r="H1742" s="481" t="s">
        <v>410</v>
      </c>
      <c r="I1742" s="925" t="str">
        <f t="shared" si="103"/>
        <v/>
      </c>
      <c r="J1742" s="331" t="s">
        <v>599</v>
      </c>
      <c r="K1742" s="768">
        <v>1.35</v>
      </c>
      <c r="L1742" s="481" t="s">
        <v>411</v>
      </c>
      <c r="M1742" s="925" t="str">
        <f t="shared" si="102"/>
        <v/>
      </c>
      <c r="N1742" s="331" t="s">
        <v>599</v>
      </c>
      <c r="O1742" s="853"/>
      <c r="P1742" s="1338">
        <f t="shared" si="104"/>
        <v>0</v>
      </c>
    </row>
    <row r="1743" spans="1:16" s="328" customFormat="1" ht="29.25" customHeight="1">
      <c r="A1743" s="308"/>
      <c r="B1743" s="1660"/>
      <c r="C1743" s="331" t="s">
        <v>603</v>
      </c>
      <c r="D1743" s="727"/>
      <c r="E1743" s="727"/>
      <c r="F1743" s="727"/>
      <c r="G1743" s="727"/>
      <c r="H1743" s="481" t="s">
        <v>412</v>
      </c>
      <c r="I1743" s="925" t="str">
        <f t="shared" si="103"/>
        <v/>
      </c>
      <c r="J1743" s="331" t="s">
        <v>599</v>
      </c>
      <c r="K1743" s="768">
        <v>1.1000000000000001</v>
      </c>
      <c r="L1743" s="481" t="s">
        <v>413</v>
      </c>
      <c r="M1743" s="925" t="str">
        <f t="shared" si="102"/>
        <v/>
      </c>
      <c r="N1743" s="331" t="s">
        <v>599</v>
      </c>
      <c r="O1743" s="853"/>
      <c r="P1743" s="1338">
        <f t="shared" si="104"/>
        <v>0</v>
      </c>
    </row>
    <row r="1744" spans="1:16" s="328" customFormat="1" ht="29.25" customHeight="1">
      <c r="A1744" s="308"/>
      <c r="B1744" s="1660"/>
      <c r="C1744" s="331" t="s">
        <v>604</v>
      </c>
      <c r="D1744" s="727"/>
      <c r="E1744" s="727"/>
      <c r="F1744" s="727"/>
      <c r="G1744" s="727"/>
      <c r="H1744" s="481" t="s">
        <v>414</v>
      </c>
      <c r="I1744" s="925" t="str">
        <f t="shared" si="103"/>
        <v/>
      </c>
      <c r="J1744" s="331" t="s">
        <v>599</v>
      </c>
      <c r="K1744" s="768">
        <v>0.8</v>
      </c>
      <c r="L1744" s="481" t="s">
        <v>415</v>
      </c>
      <c r="M1744" s="925" t="str">
        <f t="shared" si="102"/>
        <v/>
      </c>
      <c r="N1744" s="331" t="s">
        <v>599</v>
      </c>
      <c r="O1744" s="853"/>
      <c r="P1744" s="1338">
        <f t="shared" si="104"/>
        <v>0</v>
      </c>
    </row>
    <row r="1745" spans="1:16" s="328" customFormat="1" ht="29.25" customHeight="1">
      <c r="A1745" s="308"/>
      <c r="B1745" s="1660"/>
      <c r="C1745" s="331" t="s">
        <v>605</v>
      </c>
      <c r="D1745" s="727"/>
      <c r="E1745" s="727"/>
      <c r="F1745" s="727"/>
      <c r="G1745" s="727"/>
      <c r="H1745" s="481" t="s">
        <v>416</v>
      </c>
      <c r="I1745" s="925" t="str">
        <f t="shared" si="103"/>
        <v/>
      </c>
      <c r="J1745" s="331" t="s">
        <v>599</v>
      </c>
      <c r="K1745" s="768">
        <v>0.35</v>
      </c>
      <c r="L1745" s="481" t="s">
        <v>417</v>
      </c>
      <c r="M1745" s="925" t="str">
        <f t="shared" si="102"/>
        <v/>
      </c>
      <c r="N1745" s="331" t="s">
        <v>599</v>
      </c>
      <c r="O1745" s="853"/>
      <c r="P1745" s="1338">
        <f t="shared" si="104"/>
        <v>0</v>
      </c>
    </row>
    <row r="1746" spans="1:16" s="328" customFormat="1" ht="29.25" customHeight="1" thickBot="1">
      <c r="A1746" s="308"/>
      <c r="B1746" s="1661"/>
      <c r="C1746" s="332" t="s">
        <v>606</v>
      </c>
      <c r="D1746" s="728"/>
      <c r="E1746" s="728"/>
      <c r="F1746" s="728"/>
      <c r="G1746" s="728"/>
      <c r="H1746" s="482" t="s">
        <v>418</v>
      </c>
      <c r="I1746" s="924" t="str">
        <f t="shared" si="103"/>
        <v/>
      </c>
      <c r="J1746" s="332" t="s">
        <v>599</v>
      </c>
      <c r="K1746" s="769">
        <v>0.2</v>
      </c>
      <c r="L1746" s="482" t="s">
        <v>419</v>
      </c>
      <c r="M1746" s="924" t="str">
        <f t="shared" si="102"/>
        <v/>
      </c>
      <c r="N1746" s="332" t="s">
        <v>599</v>
      </c>
      <c r="O1746" s="853"/>
      <c r="P1746" s="1338">
        <f t="shared" si="104"/>
        <v>0</v>
      </c>
    </row>
    <row r="1747" spans="1:16" s="328" customFormat="1" ht="29.25" customHeight="1">
      <c r="A1747" s="308"/>
      <c r="B1747" s="1659" t="s">
        <v>1754</v>
      </c>
      <c r="C1747" s="367" t="s">
        <v>598</v>
      </c>
      <c r="D1747" s="726"/>
      <c r="E1747" s="726"/>
      <c r="F1747" s="726"/>
      <c r="G1747" s="726"/>
      <c r="H1747" s="480" t="s">
        <v>420</v>
      </c>
      <c r="I1747" s="926" t="str">
        <f t="shared" si="103"/>
        <v/>
      </c>
      <c r="J1747" s="333" t="s">
        <v>599</v>
      </c>
      <c r="K1747" s="767">
        <v>1.75</v>
      </c>
      <c r="L1747" s="480" t="s">
        <v>421</v>
      </c>
      <c r="M1747" s="926" t="str">
        <f t="shared" si="102"/>
        <v/>
      </c>
      <c r="N1747" s="333" t="s">
        <v>599</v>
      </c>
      <c r="O1747" s="853"/>
      <c r="P1747" s="1338">
        <f t="shared" si="104"/>
        <v>0</v>
      </c>
    </row>
    <row r="1748" spans="1:16" s="328" customFormat="1" ht="29.25" customHeight="1">
      <c r="A1748" s="308"/>
      <c r="B1748" s="1660"/>
      <c r="C1748" s="368" t="s">
        <v>600</v>
      </c>
      <c r="D1748" s="727"/>
      <c r="E1748" s="727"/>
      <c r="F1748" s="727"/>
      <c r="G1748" s="727"/>
      <c r="H1748" s="481" t="s">
        <v>422</v>
      </c>
      <c r="I1748" s="925" t="str">
        <f t="shared" si="103"/>
        <v/>
      </c>
      <c r="J1748" s="331" t="s">
        <v>599</v>
      </c>
      <c r="K1748" s="768">
        <v>1.45</v>
      </c>
      <c r="L1748" s="481" t="s">
        <v>423</v>
      </c>
      <c r="M1748" s="925" t="str">
        <f t="shared" si="102"/>
        <v/>
      </c>
      <c r="N1748" s="331" t="s">
        <v>599</v>
      </c>
      <c r="O1748" s="853"/>
      <c r="P1748" s="1338">
        <f t="shared" si="104"/>
        <v>0</v>
      </c>
    </row>
    <row r="1749" spans="1:16" s="328" customFormat="1" ht="29.25" customHeight="1">
      <c r="A1749" s="308"/>
      <c r="B1749" s="1660"/>
      <c r="C1749" s="368" t="s">
        <v>620</v>
      </c>
      <c r="D1749" s="727"/>
      <c r="E1749" s="727"/>
      <c r="F1749" s="727"/>
      <c r="G1749" s="727"/>
      <c r="H1749" s="481" t="s">
        <v>424</v>
      </c>
      <c r="I1749" s="925" t="str">
        <f t="shared" si="103"/>
        <v/>
      </c>
      <c r="J1749" s="331" t="s">
        <v>599</v>
      </c>
      <c r="K1749" s="768">
        <v>1.25</v>
      </c>
      <c r="L1749" s="481" t="s">
        <v>425</v>
      </c>
      <c r="M1749" s="925" t="str">
        <f t="shared" si="102"/>
        <v/>
      </c>
      <c r="N1749" s="331" t="s">
        <v>599</v>
      </c>
      <c r="O1749" s="853"/>
      <c r="P1749" s="1338">
        <f t="shared" si="104"/>
        <v>0</v>
      </c>
    </row>
    <row r="1750" spans="1:16" s="328" customFormat="1" ht="29.25" customHeight="1">
      <c r="A1750" s="308"/>
      <c r="B1750" s="1660"/>
      <c r="C1750" s="368" t="s">
        <v>621</v>
      </c>
      <c r="D1750" s="727"/>
      <c r="E1750" s="727"/>
      <c r="F1750" s="727"/>
      <c r="G1750" s="727"/>
      <c r="H1750" s="481" t="s">
        <v>426</v>
      </c>
      <c r="I1750" s="925" t="str">
        <f t="shared" si="103"/>
        <v/>
      </c>
      <c r="J1750" s="331" t="s">
        <v>599</v>
      </c>
      <c r="K1750" s="768">
        <v>0.75</v>
      </c>
      <c r="L1750" s="481" t="s">
        <v>427</v>
      </c>
      <c r="M1750" s="925" t="str">
        <f t="shared" si="102"/>
        <v/>
      </c>
      <c r="N1750" s="331" t="s">
        <v>599</v>
      </c>
      <c r="O1750" s="853"/>
      <c r="P1750" s="1338">
        <f t="shared" si="104"/>
        <v>0</v>
      </c>
    </row>
    <row r="1751" spans="1:16" s="328" customFormat="1" ht="29.25" customHeight="1">
      <c r="A1751" s="308"/>
      <c r="B1751" s="1660"/>
      <c r="C1751" s="368" t="s">
        <v>605</v>
      </c>
      <c r="D1751" s="727"/>
      <c r="E1751" s="727"/>
      <c r="F1751" s="727"/>
      <c r="G1751" s="727"/>
      <c r="H1751" s="481" t="s">
        <v>428</v>
      </c>
      <c r="I1751" s="925" t="str">
        <f t="shared" si="103"/>
        <v/>
      </c>
      <c r="J1751" s="331" t="s">
        <v>599</v>
      </c>
      <c r="K1751" s="768">
        <v>0.2</v>
      </c>
      <c r="L1751" s="481" t="s">
        <v>429</v>
      </c>
      <c r="M1751" s="925" t="str">
        <f t="shared" si="102"/>
        <v/>
      </c>
      <c r="N1751" s="331" t="s">
        <v>599</v>
      </c>
      <c r="O1751" s="853"/>
      <c r="P1751" s="1338">
        <f t="shared" si="104"/>
        <v>0</v>
      </c>
    </row>
    <row r="1752" spans="1:16" s="328" customFormat="1" ht="29.25" customHeight="1" thickBot="1">
      <c r="A1752" s="308"/>
      <c r="B1752" s="1660"/>
      <c r="C1752" s="539" t="s">
        <v>606</v>
      </c>
      <c r="D1752" s="729"/>
      <c r="E1752" s="729"/>
      <c r="F1752" s="729"/>
      <c r="G1752" s="729"/>
      <c r="H1752" s="540" t="s">
        <v>430</v>
      </c>
      <c r="I1752" s="541" t="str">
        <f t="shared" si="103"/>
        <v/>
      </c>
      <c r="J1752" s="542" t="s">
        <v>599</v>
      </c>
      <c r="K1752" s="770">
        <v>0.15</v>
      </c>
      <c r="L1752" s="540" t="s">
        <v>431</v>
      </c>
      <c r="M1752" s="541" t="str">
        <f t="shared" si="102"/>
        <v/>
      </c>
      <c r="N1752" s="542" t="s">
        <v>599</v>
      </c>
      <c r="O1752" s="853"/>
      <c r="P1752" s="1338">
        <f t="shared" si="104"/>
        <v>0</v>
      </c>
    </row>
    <row r="1753" spans="1:16" s="328" customFormat="1" ht="29.25" customHeight="1">
      <c r="A1753" s="308"/>
      <c r="B1753" s="1662" t="s">
        <v>1759</v>
      </c>
      <c r="C1753" s="760" t="s">
        <v>1800</v>
      </c>
      <c r="D1753" s="726"/>
      <c r="E1753" s="726"/>
      <c r="F1753" s="726"/>
      <c r="G1753" s="726"/>
      <c r="H1753" s="480" t="s">
        <v>432</v>
      </c>
      <c r="I1753" s="926" t="str">
        <f t="shared" si="103"/>
        <v/>
      </c>
      <c r="J1753" s="333" t="s">
        <v>599</v>
      </c>
      <c r="K1753" s="767">
        <v>1</v>
      </c>
      <c r="L1753" s="480" t="s">
        <v>433</v>
      </c>
      <c r="M1753" s="926" t="str">
        <f t="shared" si="102"/>
        <v/>
      </c>
      <c r="N1753" s="333" t="s">
        <v>599</v>
      </c>
      <c r="O1753" s="853"/>
      <c r="P1753" s="1338">
        <f t="shared" si="104"/>
        <v>0</v>
      </c>
    </row>
    <row r="1754" spans="1:16" s="328" customFormat="1" ht="29.25" customHeight="1" thickBot="1">
      <c r="A1754" s="308"/>
      <c r="B1754" s="1663"/>
      <c r="C1754" s="870" t="s">
        <v>579</v>
      </c>
      <c r="D1754" s="730"/>
      <c r="E1754" s="730"/>
      <c r="F1754" s="730"/>
      <c r="G1754" s="730"/>
      <c r="H1754" s="543" t="s">
        <v>434</v>
      </c>
      <c r="I1754" s="538" t="str">
        <f t="shared" si="103"/>
        <v/>
      </c>
      <c r="J1754" s="544" t="s">
        <v>599</v>
      </c>
      <c r="K1754" s="771">
        <v>1</v>
      </c>
      <c r="L1754" s="543" t="s">
        <v>435</v>
      </c>
      <c r="M1754" s="538" t="str">
        <f t="shared" si="102"/>
        <v/>
      </c>
      <c r="N1754" s="544" t="s">
        <v>599</v>
      </c>
      <c r="O1754" s="853"/>
      <c r="P1754" s="1338">
        <f t="shared" si="104"/>
        <v>0</v>
      </c>
    </row>
    <row r="1755" spans="1:16" s="328" customFormat="1" ht="29.25" customHeight="1">
      <c r="A1755" s="308"/>
      <c r="B1755" s="1664" t="s">
        <v>1758</v>
      </c>
      <c r="C1755" s="760" t="s">
        <v>1800</v>
      </c>
      <c r="D1755" s="726"/>
      <c r="E1755" s="726"/>
      <c r="F1755" s="726"/>
      <c r="G1755" s="726"/>
      <c r="H1755" s="480" t="s">
        <v>436</v>
      </c>
      <c r="I1755" s="926" t="str">
        <f t="shared" si="103"/>
        <v/>
      </c>
      <c r="J1755" s="333" t="s">
        <v>599</v>
      </c>
      <c r="K1755" s="767">
        <v>0.2</v>
      </c>
      <c r="L1755" s="480" t="s">
        <v>437</v>
      </c>
      <c r="M1755" s="926" t="str">
        <f t="shared" si="102"/>
        <v/>
      </c>
      <c r="N1755" s="333" t="s">
        <v>599</v>
      </c>
      <c r="O1755" s="853"/>
      <c r="P1755" s="1338">
        <f t="shared" si="104"/>
        <v>0</v>
      </c>
    </row>
    <row r="1756" spans="1:16" s="328" customFormat="1" ht="29.25" customHeight="1" thickBot="1">
      <c r="A1756" s="308"/>
      <c r="B1756" s="1665"/>
      <c r="C1756" s="870" t="s">
        <v>579</v>
      </c>
      <c r="D1756" s="730"/>
      <c r="E1756" s="730"/>
      <c r="F1756" s="730"/>
      <c r="G1756" s="730"/>
      <c r="H1756" s="543" t="s">
        <v>438</v>
      </c>
      <c r="I1756" s="538" t="str">
        <f t="shared" si="103"/>
        <v/>
      </c>
      <c r="J1756" s="544" t="s">
        <v>599</v>
      </c>
      <c r="K1756" s="771">
        <v>0.2</v>
      </c>
      <c r="L1756" s="543" t="s">
        <v>439</v>
      </c>
      <c r="M1756" s="538" t="str">
        <f t="shared" si="102"/>
        <v/>
      </c>
      <c r="N1756" s="544" t="s">
        <v>599</v>
      </c>
      <c r="O1756" s="853"/>
      <c r="P1756" s="1338">
        <f t="shared" si="104"/>
        <v>0</v>
      </c>
    </row>
    <row r="1757" spans="1:16" s="328" customFormat="1" ht="29.25" customHeight="1">
      <c r="A1757" s="308"/>
      <c r="B1757" s="1649" t="s">
        <v>1756</v>
      </c>
      <c r="C1757" s="760" t="s">
        <v>1800</v>
      </c>
      <c r="D1757" s="726"/>
      <c r="E1757" s="726"/>
      <c r="F1757" s="726"/>
      <c r="G1757" s="726"/>
      <c r="H1757" s="480" t="s">
        <v>440</v>
      </c>
      <c r="I1757" s="926" t="str">
        <f t="shared" si="103"/>
        <v/>
      </c>
      <c r="J1757" s="333" t="s">
        <v>599</v>
      </c>
      <c r="K1757" s="767">
        <v>1</v>
      </c>
      <c r="L1757" s="480" t="s">
        <v>441</v>
      </c>
      <c r="M1757" s="926" t="str">
        <f t="shared" si="102"/>
        <v/>
      </c>
      <c r="N1757" s="333" t="s">
        <v>599</v>
      </c>
      <c r="O1757" s="853"/>
      <c r="P1757" s="1338">
        <f t="shared" si="104"/>
        <v>0</v>
      </c>
    </row>
    <row r="1758" spans="1:16" s="328" customFormat="1" ht="29.25" customHeight="1" thickBot="1">
      <c r="A1758" s="308"/>
      <c r="B1758" s="1650"/>
      <c r="C1758" s="870" t="s">
        <v>579</v>
      </c>
      <c r="D1758" s="730"/>
      <c r="E1758" s="730"/>
      <c r="F1758" s="730"/>
      <c r="G1758" s="730"/>
      <c r="H1758" s="543" t="s">
        <v>442</v>
      </c>
      <c r="I1758" s="538" t="str">
        <f t="shared" si="103"/>
        <v/>
      </c>
      <c r="J1758" s="544" t="s">
        <v>599</v>
      </c>
      <c r="K1758" s="771">
        <v>1</v>
      </c>
      <c r="L1758" s="543" t="s">
        <v>443</v>
      </c>
      <c r="M1758" s="538" t="str">
        <f t="shared" si="102"/>
        <v/>
      </c>
      <c r="N1758" s="544" t="s">
        <v>599</v>
      </c>
      <c r="O1758" s="853"/>
      <c r="P1758" s="1338">
        <f t="shared" si="104"/>
        <v>0</v>
      </c>
    </row>
    <row r="1759" spans="1:16" s="328" customFormat="1" ht="29.25" customHeight="1">
      <c r="A1759" s="308"/>
      <c r="B1759" s="1649" t="s">
        <v>1757</v>
      </c>
      <c r="C1759" s="760" t="s">
        <v>1800</v>
      </c>
      <c r="D1759" s="731"/>
      <c r="E1759" s="731"/>
      <c r="F1759" s="731"/>
      <c r="G1759" s="731"/>
      <c r="H1759" s="510" t="s">
        <v>444</v>
      </c>
      <c r="I1759" s="926" t="str">
        <f t="shared" si="103"/>
        <v/>
      </c>
      <c r="J1759" s="330" t="s">
        <v>599</v>
      </c>
      <c r="K1759" s="772">
        <v>0.2</v>
      </c>
      <c r="L1759" s="510" t="s">
        <v>445</v>
      </c>
      <c r="M1759" s="926" t="str">
        <f t="shared" si="102"/>
        <v/>
      </c>
      <c r="N1759" s="333" t="s">
        <v>599</v>
      </c>
      <c r="O1759" s="853"/>
      <c r="P1759" s="1338">
        <f t="shared" si="104"/>
        <v>0</v>
      </c>
    </row>
    <row r="1760" spans="1:16" s="328" customFormat="1" ht="29.25" customHeight="1" thickBot="1">
      <c r="A1760" s="308"/>
      <c r="B1760" s="1650"/>
      <c r="C1760" s="870" t="s">
        <v>579</v>
      </c>
      <c r="D1760" s="728"/>
      <c r="E1760" s="728"/>
      <c r="F1760" s="728"/>
      <c r="G1760" s="728"/>
      <c r="H1760" s="482" t="s">
        <v>446</v>
      </c>
      <c r="I1760" s="538" t="str">
        <f t="shared" si="103"/>
        <v/>
      </c>
      <c r="J1760" s="332" t="s">
        <v>599</v>
      </c>
      <c r="K1760" s="769">
        <v>0.2</v>
      </c>
      <c r="L1760" s="482" t="s">
        <v>447</v>
      </c>
      <c r="M1760" s="538" t="str">
        <f t="shared" si="102"/>
        <v/>
      </c>
      <c r="N1760" s="544" t="s">
        <v>599</v>
      </c>
      <c r="O1760" s="853"/>
      <c r="P1760" s="1338">
        <f t="shared" si="104"/>
        <v>0</v>
      </c>
    </row>
    <row r="1761" spans="1:16" s="328" customFormat="1" ht="29.25" customHeight="1" thickBot="1">
      <c r="A1761" s="308"/>
      <c r="B1761" s="1651" t="s">
        <v>1760</v>
      </c>
      <c r="C1761" s="1652"/>
      <c r="D1761" s="732"/>
      <c r="E1761" s="732"/>
      <c r="F1761" s="732"/>
      <c r="G1761" s="732"/>
      <c r="H1761" s="567" t="s">
        <v>448</v>
      </c>
      <c r="I1761" s="568" t="str">
        <f t="shared" si="103"/>
        <v/>
      </c>
      <c r="J1761" s="569" t="s">
        <v>599</v>
      </c>
      <c r="K1761" s="773">
        <v>0.2</v>
      </c>
      <c r="L1761" s="567" t="s">
        <v>449</v>
      </c>
      <c r="M1761" s="568" t="str">
        <f t="shared" si="102"/>
        <v/>
      </c>
      <c r="N1761" s="569" t="s">
        <v>599</v>
      </c>
      <c r="O1761" s="853"/>
      <c r="P1761" s="1338">
        <f t="shared" si="104"/>
        <v>0</v>
      </c>
    </row>
    <row r="1762" spans="1:16" s="328" customFormat="1" ht="29.25" customHeight="1" thickBot="1">
      <c r="A1762" s="308"/>
      <c r="B1762" s="1461" t="s">
        <v>1665</v>
      </c>
      <c r="C1762" s="1653"/>
      <c r="D1762" s="733"/>
      <c r="E1762" s="733"/>
      <c r="F1762" s="733"/>
      <c r="G1762" s="733"/>
      <c r="H1762" s="483" t="s">
        <v>450</v>
      </c>
      <c r="I1762" s="928" t="str">
        <f t="shared" si="103"/>
        <v/>
      </c>
      <c r="J1762" s="922" t="s">
        <v>599</v>
      </c>
      <c r="K1762" s="774">
        <v>1</v>
      </c>
      <c r="L1762" s="483" t="s">
        <v>1572</v>
      </c>
      <c r="M1762" s="928" t="str">
        <f t="shared" si="102"/>
        <v/>
      </c>
      <c r="N1762" s="922" t="s">
        <v>599</v>
      </c>
      <c r="O1762" s="853"/>
      <c r="P1762" s="1338">
        <f t="shared" si="104"/>
        <v>0</v>
      </c>
    </row>
    <row r="1763" spans="1:16" s="337" customFormat="1" ht="29.25" customHeight="1" thickBot="1">
      <c r="A1763" s="334"/>
      <c r="B1763" s="1654" t="s">
        <v>233</v>
      </c>
      <c r="C1763" s="1655"/>
      <c r="D1763" s="227" t="str">
        <f>IF($D1736="","",SUM(D1739:D1762))</f>
        <v/>
      </c>
      <c r="E1763" s="227" t="str">
        <f t="shared" ref="E1763:G1763" si="105">IF($D1736="","",SUM(E1739:E1762))</f>
        <v/>
      </c>
      <c r="F1763" s="227" t="str">
        <f t="shared" si="105"/>
        <v/>
      </c>
      <c r="G1763" s="227" t="str">
        <f t="shared" si="105"/>
        <v/>
      </c>
      <c r="H1763" s="483" t="s">
        <v>1567</v>
      </c>
      <c r="I1763" s="927" t="str">
        <f>IF($D1736="","",SUM(I1739:I1762))</f>
        <v/>
      </c>
      <c r="J1763" s="923" t="s">
        <v>599</v>
      </c>
      <c r="K1763" s="335"/>
      <c r="L1763" s="483" t="s">
        <v>1568</v>
      </c>
      <c r="M1763" s="927" t="str">
        <f>IF($D1736="","",SUM(M1739:M1762))</f>
        <v/>
      </c>
      <c r="N1763" s="923" t="s">
        <v>599</v>
      </c>
      <c r="O1763" s="854"/>
      <c r="P1763" s="1339"/>
    </row>
    <row r="1764" spans="1:16" s="341" customFormat="1" ht="4.5" customHeight="1" thickBot="1">
      <c r="A1764" s="338"/>
      <c r="B1764" s="339"/>
      <c r="C1764" s="339"/>
      <c r="D1764" s="339"/>
      <c r="E1764" s="339"/>
      <c r="F1764" s="339"/>
      <c r="G1764" s="339"/>
      <c r="H1764" s="511"/>
      <c r="I1764" s="339"/>
      <c r="J1764" s="339"/>
      <c r="K1764" s="339"/>
      <c r="L1764" s="527"/>
      <c r="M1764" s="339"/>
      <c r="N1764" s="339"/>
      <c r="O1764" s="855"/>
      <c r="P1764" s="422"/>
    </row>
    <row r="1765" spans="1:16" s="152" customFormat="1" ht="20.25" customHeight="1" thickTop="1" thickBot="1">
      <c r="A1765" s="370" t="s">
        <v>1751</v>
      </c>
      <c r="B1765" s="342"/>
      <c r="C1765" s="342"/>
      <c r="D1765" s="342"/>
      <c r="E1765" s="342"/>
      <c r="F1765" s="342"/>
      <c r="G1765" s="342"/>
      <c r="H1765" s="1621" t="str">
        <f>IF(AND(SUM(D1739:G1762)&gt;0,D1736=""),"W części GR.2 wpisz nazwę miejscowości.","")</f>
        <v/>
      </c>
      <c r="I1765" s="1621"/>
      <c r="J1765" s="1621"/>
      <c r="K1765" s="1621"/>
      <c r="L1765" s="1621"/>
      <c r="M1765" s="1621"/>
      <c r="N1765" s="1621"/>
      <c r="O1765" s="856"/>
      <c r="P1765" s="1340"/>
    </row>
    <row r="1766" spans="1:16" s="348" customFormat="1" ht="30" customHeight="1">
      <c r="A1766" s="346"/>
      <c r="B1766" s="408" t="s">
        <v>1768</v>
      </c>
      <c r="C1766" s="347"/>
      <c r="D1766" s="347"/>
      <c r="E1766" s="347"/>
      <c r="F1766" s="347"/>
      <c r="G1766" s="347"/>
      <c r="H1766" s="512"/>
      <c r="I1766" s="398" t="s">
        <v>1801</v>
      </c>
      <c r="J1766" s="485" t="s">
        <v>1709</v>
      </c>
      <c r="K1766" s="1642" t="str">
        <f>IF(D1736="","",IF(N1736=1,M1763,IF(N1736=2,I1763,"")))</f>
        <v/>
      </c>
      <c r="L1766" s="1642"/>
      <c r="M1766" s="1642"/>
      <c r="N1766" s="423" t="s">
        <v>599</v>
      </c>
      <c r="O1766" s="857"/>
      <c r="P1766" s="1341"/>
    </row>
    <row r="1767" spans="1:16" s="348" customFormat="1" ht="30" customHeight="1">
      <c r="A1767" s="346"/>
      <c r="B1767" s="409" t="s">
        <v>1798</v>
      </c>
      <c r="C1767" s="349"/>
      <c r="D1767" s="349"/>
      <c r="E1767" s="1643" t="s">
        <v>2155</v>
      </c>
      <c r="F1767" s="1644"/>
      <c r="G1767" s="1644"/>
      <c r="H1767" s="1644"/>
      <c r="I1767" s="1645"/>
      <c r="J1767" s="486" t="s">
        <v>1569</v>
      </c>
      <c r="K1767" s="1646" t="str">
        <f>IF(D1736="","",IF(N1736=1,SUM(M1745:M1746,M1751:M1752,M1753,M1755,M1757,M1759),SUM(I1745:I1746,I1751:I1752,I1753,I1755,I1757,I1759)))</f>
        <v/>
      </c>
      <c r="L1767" s="1646"/>
      <c r="M1767" s="1646"/>
      <c r="N1767" s="424" t="s">
        <v>599</v>
      </c>
      <c r="O1767" s="857"/>
      <c r="P1767" s="1341"/>
    </row>
    <row r="1768" spans="1:16" s="348" customFormat="1" ht="30" customHeight="1" thickBot="1">
      <c r="A1768" s="346"/>
      <c r="B1768" s="410" t="s">
        <v>1772</v>
      </c>
      <c r="C1768" s="351"/>
      <c r="D1768" s="351"/>
      <c r="E1768" s="351"/>
      <c r="F1768" s="351"/>
      <c r="G1768" s="351"/>
      <c r="H1768" s="513"/>
      <c r="I1768" s="400" t="s">
        <v>1802</v>
      </c>
      <c r="J1768" s="533" t="s">
        <v>1570</v>
      </c>
      <c r="K1768" s="1647" t="str">
        <f>IF(D1736="","",IF(N1736=1,SUM(M1761),SUM(I1761)))</f>
        <v/>
      </c>
      <c r="L1768" s="1647"/>
      <c r="M1768" s="1647"/>
      <c r="N1768" s="425" t="s">
        <v>599</v>
      </c>
      <c r="O1768" s="857"/>
      <c r="P1768" s="1341"/>
    </row>
    <row r="1769" spans="1:16" s="348" customFormat="1" ht="30" customHeight="1" thickBot="1">
      <c r="A1769" s="346"/>
      <c r="B1769" s="411" t="s">
        <v>1773</v>
      </c>
      <c r="C1769" s="380"/>
      <c r="D1769" s="380"/>
      <c r="E1769" s="380"/>
      <c r="F1769" s="380"/>
      <c r="G1769" s="380"/>
      <c r="H1769" s="514"/>
      <c r="I1769" s="401" t="s">
        <v>1804</v>
      </c>
      <c r="J1769" s="534" t="s">
        <v>1571</v>
      </c>
      <c r="K1769" s="1648" t="str">
        <f>IF(D1736="","",SUM(K1766,-K1767,-K1768))</f>
        <v/>
      </c>
      <c r="L1769" s="1648"/>
      <c r="M1769" s="1648"/>
      <c r="N1769" s="426" t="s">
        <v>599</v>
      </c>
      <c r="O1769" s="857"/>
      <c r="P1769" s="1341"/>
    </row>
    <row r="1770" spans="1:16" s="348" customFormat="1" ht="30" customHeight="1" thickBot="1">
      <c r="A1770" s="346"/>
      <c r="B1770" s="417" t="s">
        <v>1262</v>
      </c>
      <c r="C1770" s="418"/>
      <c r="D1770" s="418"/>
      <c r="E1770" s="418"/>
      <c r="F1770" s="418"/>
      <c r="G1770" s="418"/>
      <c r="H1770" s="515"/>
      <c r="I1770" s="402"/>
      <c r="J1770" s="487" t="s">
        <v>1710</v>
      </c>
      <c r="K1770" s="1633">
        <f>Info!$J$2*2.5*GR!$N$16</f>
        <v>0</v>
      </c>
      <c r="L1770" s="1634"/>
      <c r="M1770" s="1634"/>
      <c r="N1770" s="427" t="s">
        <v>1144</v>
      </c>
      <c r="O1770" s="857"/>
      <c r="P1770" s="1341"/>
    </row>
    <row r="1771" spans="1:16" s="348" customFormat="1" ht="30" customHeight="1" thickBot="1">
      <c r="A1771" s="346"/>
      <c r="B1771" s="417" t="s">
        <v>1873</v>
      </c>
      <c r="C1771" s="418"/>
      <c r="D1771" s="418"/>
      <c r="E1771" s="418"/>
      <c r="F1771" s="418"/>
      <c r="G1771" s="418"/>
      <c r="H1771" s="515"/>
      <c r="I1771" s="402" t="s">
        <v>1805</v>
      </c>
      <c r="J1771" s="487" t="s">
        <v>1711</v>
      </c>
      <c r="K1771" s="1635" t="str">
        <f>IF(D1736="","",ROUND(K1769*K1770,2))</f>
        <v/>
      </c>
      <c r="L1771" s="1635"/>
      <c r="M1771" s="1635"/>
      <c r="N1771" s="427" t="s">
        <v>1144</v>
      </c>
      <c r="O1771" s="857"/>
      <c r="P1771" s="1341"/>
    </row>
    <row r="1772" spans="1:16" s="348" customFormat="1" ht="30" customHeight="1" thickBot="1">
      <c r="A1772" s="346"/>
      <c r="B1772" s="413" t="s">
        <v>2264</v>
      </c>
      <c r="C1772" s="414"/>
      <c r="D1772" s="414"/>
      <c r="E1772" s="414"/>
      <c r="F1772" s="414"/>
      <c r="G1772" s="414"/>
      <c r="H1772" s="516"/>
      <c r="I1772" s="416"/>
      <c r="J1772" s="488" t="s">
        <v>1712</v>
      </c>
      <c r="K1772" s="1636"/>
      <c r="L1772" s="1637"/>
      <c r="M1772" s="1637"/>
      <c r="N1772" s="428" t="s">
        <v>1144</v>
      </c>
      <c r="O1772" s="857"/>
      <c r="P1772" s="1338">
        <f>IF(K1772="",0,1)</f>
        <v>0</v>
      </c>
    </row>
    <row r="1773" spans="1:16" s="348" customFormat="1" ht="30" customHeight="1" thickBot="1">
      <c r="A1773" s="346"/>
      <c r="B1773" s="412" t="s">
        <v>1769</v>
      </c>
      <c r="C1773" s="393"/>
      <c r="D1773" s="393"/>
      <c r="E1773" s="393"/>
      <c r="F1773" s="393"/>
      <c r="G1773" s="393"/>
      <c r="H1773" s="517"/>
      <c r="I1773" s="402" t="s">
        <v>1874</v>
      </c>
      <c r="J1773" s="487" t="s">
        <v>1803</v>
      </c>
      <c r="K1773" s="1638" t="str">
        <f>IF(D1736="","",IF(SUM(K1771,-K1772)&lt;0,"BŁĄD !!!",ROUND(K1771-K1772,2)))</f>
        <v/>
      </c>
      <c r="L1773" s="1638"/>
      <c r="M1773" s="1638"/>
      <c r="N1773" s="429" t="s">
        <v>1144</v>
      </c>
      <c r="O1773" s="857"/>
      <c r="P1773" s="1341"/>
    </row>
    <row r="1774" spans="1:16" s="348" customFormat="1" ht="4.5" customHeight="1" thickBot="1">
      <c r="A1774" s="403"/>
      <c r="B1774" s="404"/>
      <c r="C1774" s="404"/>
      <c r="D1774" s="404"/>
      <c r="E1774" s="404"/>
      <c r="F1774" s="404"/>
      <c r="G1774" s="404"/>
      <c r="H1774" s="518"/>
      <c r="I1774" s="404"/>
      <c r="J1774" s="404"/>
      <c r="K1774" s="404"/>
      <c r="L1774" s="528"/>
      <c r="M1774" s="404"/>
      <c r="N1774" s="404"/>
      <c r="O1774" s="858"/>
      <c r="P1774" s="1341"/>
    </row>
    <row r="1775" spans="1:16" s="357" customFormat="1" ht="20.25" customHeight="1" thickTop="1" thickBot="1">
      <c r="A1775" s="371" t="s">
        <v>1747</v>
      </c>
      <c r="B1775" s="352"/>
      <c r="C1775" s="352"/>
      <c r="D1775" s="352"/>
      <c r="E1775" s="352"/>
      <c r="F1775" s="352"/>
      <c r="G1775" s="352"/>
      <c r="H1775" s="519"/>
      <c r="I1775" s="352"/>
      <c r="J1775" s="354"/>
      <c r="K1775" s="352"/>
      <c r="L1775" s="529"/>
      <c r="M1775" s="352"/>
      <c r="N1775" s="354"/>
      <c r="O1775" s="859"/>
      <c r="P1775" s="1340"/>
    </row>
    <row r="1776" spans="1:16" s="363" customFormat="1" ht="23.25" customHeight="1">
      <c r="A1776" s="358"/>
      <c r="B1776" s="756" t="s">
        <v>1806</v>
      </c>
      <c r="C1776" s="359"/>
      <c r="D1776" s="359"/>
      <c r="E1776" s="359"/>
      <c r="F1776" s="749"/>
      <c r="G1776" s="749"/>
      <c r="H1776" s="749"/>
      <c r="I1776" s="361"/>
      <c r="J1776" s="1639" t="s">
        <v>1807</v>
      </c>
      <c r="K1776" s="1640"/>
      <c r="L1776" s="1640"/>
      <c r="M1776" s="1640"/>
      <c r="N1776" s="1641"/>
      <c r="O1776" s="860"/>
      <c r="P1776" s="1342"/>
    </row>
    <row r="1777" spans="1:16" s="363" customFormat="1" ht="27.75" customHeight="1">
      <c r="A1777" s="358"/>
      <c r="B1777" s="1630"/>
      <c r="C1777" s="1631"/>
      <c r="D1777" s="1631"/>
      <c r="E1777" s="1631"/>
      <c r="F1777" s="1631"/>
      <c r="G1777" s="1631"/>
      <c r="H1777" s="1631"/>
      <c r="I1777" s="1632"/>
      <c r="J1777" s="1630"/>
      <c r="K1777" s="1631"/>
      <c r="L1777" s="1631"/>
      <c r="M1777" s="1631"/>
      <c r="N1777" s="1632"/>
      <c r="O1777" s="860"/>
      <c r="P1777" s="1338">
        <f>IF(B1777&amp;J1777="",0,1)</f>
        <v>0</v>
      </c>
    </row>
    <row r="1778" spans="1:16" s="363" customFormat="1" ht="27.75" customHeight="1">
      <c r="A1778" s="358"/>
      <c r="B1778" s="1624"/>
      <c r="C1778" s="1625"/>
      <c r="D1778" s="1625"/>
      <c r="E1778" s="1625"/>
      <c r="F1778" s="1625"/>
      <c r="G1778" s="1625"/>
      <c r="H1778" s="1625"/>
      <c r="I1778" s="1626"/>
      <c r="J1778" s="1624"/>
      <c r="K1778" s="1625"/>
      <c r="L1778" s="1625"/>
      <c r="M1778" s="1625"/>
      <c r="N1778" s="1626"/>
      <c r="O1778" s="860"/>
      <c r="P1778" s="1338">
        <f t="shared" ref="P1778:P1797" si="106">IF(B1778&amp;J1778="",0,1)</f>
        <v>0</v>
      </c>
    </row>
    <row r="1779" spans="1:16" s="363" customFormat="1" ht="27.75" customHeight="1">
      <c r="A1779" s="358"/>
      <c r="B1779" s="1624"/>
      <c r="C1779" s="1625"/>
      <c r="D1779" s="1625"/>
      <c r="E1779" s="1625"/>
      <c r="F1779" s="1625"/>
      <c r="G1779" s="1625"/>
      <c r="H1779" s="1625"/>
      <c r="I1779" s="1626"/>
      <c r="J1779" s="1624"/>
      <c r="K1779" s="1625"/>
      <c r="L1779" s="1625"/>
      <c r="M1779" s="1625"/>
      <c r="N1779" s="1626"/>
      <c r="O1779" s="860"/>
      <c r="P1779" s="1338">
        <f t="shared" si="106"/>
        <v>0</v>
      </c>
    </row>
    <row r="1780" spans="1:16" s="363" customFormat="1" ht="27.75" customHeight="1">
      <c r="A1780" s="358"/>
      <c r="B1780" s="1624"/>
      <c r="C1780" s="1625"/>
      <c r="D1780" s="1625"/>
      <c r="E1780" s="1625"/>
      <c r="F1780" s="1625"/>
      <c r="G1780" s="1625"/>
      <c r="H1780" s="1625"/>
      <c r="I1780" s="1626"/>
      <c r="J1780" s="1624"/>
      <c r="K1780" s="1625"/>
      <c r="L1780" s="1625"/>
      <c r="M1780" s="1625"/>
      <c r="N1780" s="1626"/>
      <c r="O1780" s="860"/>
      <c r="P1780" s="1338">
        <f t="shared" si="106"/>
        <v>0</v>
      </c>
    </row>
    <row r="1781" spans="1:16" s="363" customFormat="1" ht="27.75" customHeight="1">
      <c r="A1781" s="358"/>
      <c r="B1781" s="1624"/>
      <c r="C1781" s="1625"/>
      <c r="D1781" s="1625"/>
      <c r="E1781" s="1625"/>
      <c r="F1781" s="1625"/>
      <c r="G1781" s="1625"/>
      <c r="H1781" s="1625"/>
      <c r="I1781" s="1626"/>
      <c r="J1781" s="1624"/>
      <c r="K1781" s="1625"/>
      <c r="L1781" s="1625"/>
      <c r="M1781" s="1625"/>
      <c r="N1781" s="1626"/>
      <c r="O1781" s="860"/>
      <c r="P1781" s="1338">
        <f t="shared" si="106"/>
        <v>0</v>
      </c>
    </row>
    <row r="1782" spans="1:16" s="363" customFormat="1" ht="27.75" customHeight="1">
      <c r="A1782" s="358"/>
      <c r="B1782" s="1624"/>
      <c r="C1782" s="1625"/>
      <c r="D1782" s="1625"/>
      <c r="E1782" s="1625"/>
      <c r="F1782" s="1625"/>
      <c r="G1782" s="1625"/>
      <c r="H1782" s="1625"/>
      <c r="I1782" s="1626"/>
      <c r="J1782" s="1624"/>
      <c r="K1782" s="1625"/>
      <c r="L1782" s="1625"/>
      <c r="M1782" s="1625"/>
      <c r="N1782" s="1626"/>
      <c r="O1782" s="860"/>
      <c r="P1782" s="1338">
        <f t="shared" si="106"/>
        <v>0</v>
      </c>
    </row>
    <row r="1783" spans="1:16" s="363" customFormat="1" ht="27.75" customHeight="1">
      <c r="A1783" s="358"/>
      <c r="B1783" s="1624"/>
      <c r="C1783" s="1625"/>
      <c r="D1783" s="1625"/>
      <c r="E1783" s="1625"/>
      <c r="F1783" s="1625"/>
      <c r="G1783" s="1625"/>
      <c r="H1783" s="1625"/>
      <c r="I1783" s="1626"/>
      <c r="J1783" s="1624"/>
      <c r="K1783" s="1625"/>
      <c r="L1783" s="1625"/>
      <c r="M1783" s="1625"/>
      <c r="N1783" s="1626"/>
      <c r="O1783" s="860"/>
      <c r="P1783" s="1338">
        <f t="shared" si="106"/>
        <v>0</v>
      </c>
    </row>
    <row r="1784" spans="1:16" s="363" customFormat="1" ht="27.75" customHeight="1">
      <c r="A1784" s="358"/>
      <c r="B1784" s="1624"/>
      <c r="C1784" s="1625"/>
      <c r="D1784" s="1625"/>
      <c r="E1784" s="1625"/>
      <c r="F1784" s="1625"/>
      <c r="G1784" s="1625"/>
      <c r="H1784" s="1625"/>
      <c r="I1784" s="1626"/>
      <c r="J1784" s="1624"/>
      <c r="K1784" s="1625"/>
      <c r="L1784" s="1625"/>
      <c r="M1784" s="1625"/>
      <c r="N1784" s="1626"/>
      <c r="O1784" s="860"/>
      <c r="P1784" s="1338">
        <f t="shared" si="106"/>
        <v>0</v>
      </c>
    </row>
    <row r="1785" spans="1:16" s="363" customFormat="1" ht="27.75" customHeight="1">
      <c r="A1785" s="358"/>
      <c r="B1785" s="1624"/>
      <c r="C1785" s="1625"/>
      <c r="D1785" s="1625"/>
      <c r="E1785" s="1625"/>
      <c r="F1785" s="1625"/>
      <c r="G1785" s="1625"/>
      <c r="H1785" s="1625"/>
      <c r="I1785" s="1626"/>
      <c r="J1785" s="1624"/>
      <c r="K1785" s="1625"/>
      <c r="L1785" s="1625"/>
      <c r="M1785" s="1625"/>
      <c r="N1785" s="1626"/>
      <c r="O1785" s="860"/>
      <c r="P1785" s="1338">
        <f t="shared" si="106"/>
        <v>0</v>
      </c>
    </row>
    <row r="1786" spans="1:16" s="363" customFormat="1" ht="27.75" customHeight="1">
      <c r="A1786" s="358"/>
      <c r="B1786" s="1624"/>
      <c r="C1786" s="1625"/>
      <c r="D1786" s="1625"/>
      <c r="E1786" s="1625"/>
      <c r="F1786" s="1625"/>
      <c r="G1786" s="1625"/>
      <c r="H1786" s="1625"/>
      <c r="I1786" s="1626"/>
      <c r="J1786" s="1624"/>
      <c r="K1786" s="1625"/>
      <c r="L1786" s="1625"/>
      <c r="M1786" s="1625"/>
      <c r="N1786" s="1626"/>
      <c r="O1786" s="860"/>
      <c r="P1786" s="1338">
        <f t="shared" si="106"/>
        <v>0</v>
      </c>
    </row>
    <row r="1787" spans="1:16" s="363" customFormat="1" ht="27.75" customHeight="1">
      <c r="A1787" s="358"/>
      <c r="B1787" s="1624"/>
      <c r="C1787" s="1625"/>
      <c r="D1787" s="1625"/>
      <c r="E1787" s="1625"/>
      <c r="F1787" s="1625"/>
      <c r="G1787" s="1625"/>
      <c r="H1787" s="1625"/>
      <c r="I1787" s="1626"/>
      <c r="J1787" s="1624"/>
      <c r="K1787" s="1625"/>
      <c r="L1787" s="1625"/>
      <c r="M1787" s="1625"/>
      <c r="N1787" s="1626"/>
      <c r="O1787" s="860"/>
      <c r="P1787" s="1338">
        <f t="shared" si="106"/>
        <v>0</v>
      </c>
    </row>
    <row r="1788" spans="1:16" s="363" customFormat="1" ht="27.75" customHeight="1">
      <c r="A1788" s="358"/>
      <c r="B1788" s="1624"/>
      <c r="C1788" s="1625"/>
      <c r="D1788" s="1625"/>
      <c r="E1788" s="1625"/>
      <c r="F1788" s="1625"/>
      <c r="G1788" s="1625"/>
      <c r="H1788" s="1625"/>
      <c r="I1788" s="1626"/>
      <c r="J1788" s="1624"/>
      <c r="K1788" s="1625"/>
      <c r="L1788" s="1625"/>
      <c r="M1788" s="1625"/>
      <c r="N1788" s="1626"/>
      <c r="O1788" s="860"/>
      <c r="P1788" s="1338">
        <f t="shared" si="106"/>
        <v>0</v>
      </c>
    </row>
    <row r="1789" spans="1:16" s="363" customFormat="1" ht="27.75" customHeight="1">
      <c r="A1789" s="358"/>
      <c r="B1789" s="1624"/>
      <c r="C1789" s="1625"/>
      <c r="D1789" s="1625"/>
      <c r="E1789" s="1625"/>
      <c r="F1789" s="1625"/>
      <c r="G1789" s="1625"/>
      <c r="H1789" s="1625"/>
      <c r="I1789" s="1626"/>
      <c r="J1789" s="1624"/>
      <c r="K1789" s="1625"/>
      <c r="L1789" s="1625"/>
      <c r="M1789" s="1625"/>
      <c r="N1789" s="1626"/>
      <c r="O1789" s="860"/>
      <c r="P1789" s="1338">
        <f t="shared" si="106"/>
        <v>0</v>
      </c>
    </row>
    <row r="1790" spans="1:16" s="363" customFormat="1" ht="27.75" customHeight="1">
      <c r="A1790" s="358"/>
      <c r="B1790" s="1624"/>
      <c r="C1790" s="1625"/>
      <c r="D1790" s="1625"/>
      <c r="E1790" s="1625"/>
      <c r="F1790" s="1625"/>
      <c r="G1790" s="1625"/>
      <c r="H1790" s="1625"/>
      <c r="I1790" s="1626"/>
      <c r="J1790" s="1624"/>
      <c r="K1790" s="1625"/>
      <c r="L1790" s="1625"/>
      <c r="M1790" s="1625"/>
      <c r="N1790" s="1626"/>
      <c r="O1790" s="860"/>
      <c r="P1790" s="1338">
        <f t="shared" si="106"/>
        <v>0</v>
      </c>
    </row>
    <row r="1791" spans="1:16" s="363" customFormat="1" ht="27.75" customHeight="1">
      <c r="A1791" s="358"/>
      <c r="B1791" s="1624"/>
      <c r="C1791" s="1625"/>
      <c r="D1791" s="1625"/>
      <c r="E1791" s="1625"/>
      <c r="F1791" s="1625"/>
      <c r="G1791" s="1625"/>
      <c r="H1791" s="1625"/>
      <c r="I1791" s="1626"/>
      <c r="J1791" s="1624"/>
      <c r="K1791" s="1625"/>
      <c r="L1791" s="1625"/>
      <c r="M1791" s="1625"/>
      <c r="N1791" s="1626"/>
      <c r="O1791" s="860"/>
      <c r="P1791" s="1338">
        <f t="shared" si="106"/>
        <v>0</v>
      </c>
    </row>
    <row r="1792" spans="1:16" s="363" customFormat="1" ht="27.75" customHeight="1">
      <c r="A1792" s="358"/>
      <c r="B1792" s="1624"/>
      <c r="C1792" s="1625"/>
      <c r="D1792" s="1625"/>
      <c r="E1792" s="1625"/>
      <c r="F1792" s="1625"/>
      <c r="G1792" s="1625"/>
      <c r="H1792" s="1625"/>
      <c r="I1792" s="1626"/>
      <c r="J1792" s="1624"/>
      <c r="K1792" s="1625"/>
      <c r="L1792" s="1625"/>
      <c r="M1792" s="1625"/>
      <c r="N1792" s="1626"/>
      <c r="O1792" s="860"/>
      <c r="P1792" s="1338">
        <f t="shared" si="106"/>
        <v>0</v>
      </c>
    </row>
    <row r="1793" spans="1:16" s="363" customFormat="1" ht="27.75" customHeight="1">
      <c r="A1793" s="358"/>
      <c r="B1793" s="1624"/>
      <c r="C1793" s="1625"/>
      <c r="D1793" s="1625"/>
      <c r="E1793" s="1625"/>
      <c r="F1793" s="1625"/>
      <c r="G1793" s="1625"/>
      <c r="H1793" s="1625"/>
      <c r="I1793" s="1626"/>
      <c r="J1793" s="1624"/>
      <c r="K1793" s="1625"/>
      <c r="L1793" s="1625"/>
      <c r="M1793" s="1625"/>
      <c r="N1793" s="1626"/>
      <c r="O1793" s="860"/>
      <c r="P1793" s="1338">
        <f t="shared" si="106"/>
        <v>0</v>
      </c>
    </row>
    <row r="1794" spans="1:16" s="363" customFormat="1" ht="27.75" customHeight="1">
      <c r="A1794" s="358"/>
      <c r="B1794" s="1624"/>
      <c r="C1794" s="1625"/>
      <c r="D1794" s="1625"/>
      <c r="E1794" s="1625"/>
      <c r="F1794" s="1625"/>
      <c r="G1794" s="1625"/>
      <c r="H1794" s="1625"/>
      <c r="I1794" s="1626"/>
      <c r="J1794" s="1624"/>
      <c r="K1794" s="1625"/>
      <c r="L1794" s="1625"/>
      <c r="M1794" s="1625"/>
      <c r="N1794" s="1626"/>
      <c r="O1794" s="860"/>
      <c r="P1794" s="1338">
        <f t="shared" si="106"/>
        <v>0</v>
      </c>
    </row>
    <row r="1795" spans="1:16" s="363" customFormat="1" ht="27.75" customHeight="1">
      <c r="A1795" s="358"/>
      <c r="B1795" s="1624"/>
      <c r="C1795" s="1625"/>
      <c r="D1795" s="1625"/>
      <c r="E1795" s="1625"/>
      <c r="F1795" s="1625"/>
      <c r="G1795" s="1625"/>
      <c r="H1795" s="1625"/>
      <c r="I1795" s="1626"/>
      <c r="J1795" s="1624"/>
      <c r="K1795" s="1625"/>
      <c r="L1795" s="1625"/>
      <c r="M1795" s="1625"/>
      <c r="N1795" s="1626"/>
      <c r="O1795" s="860"/>
      <c r="P1795" s="1338">
        <f t="shared" si="106"/>
        <v>0</v>
      </c>
    </row>
    <row r="1796" spans="1:16" s="363" customFormat="1" ht="27.75" customHeight="1">
      <c r="A1796" s="358"/>
      <c r="B1796" s="1624"/>
      <c r="C1796" s="1625"/>
      <c r="D1796" s="1625"/>
      <c r="E1796" s="1625"/>
      <c r="F1796" s="1625"/>
      <c r="G1796" s="1625"/>
      <c r="H1796" s="1625"/>
      <c r="I1796" s="1626"/>
      <c r="J1796" s="1624"/>
      <c r="K1796" s="1625"/>
      <c r="L1796" s="1625"/>
      <c r="M1796" s="1625"/>
      <c r="N1796" s="1626"/>
      <c r="O1796" s="860"/>
      <c r="P1796" s="1338">
        <f t="shared" si="106"/>
        <v>0</v>
      </c>
    </row>
    <row r="1797" spans="1:16" s="363" customFormat="1" ht="27.75" customHeight="1" thickBot="1">
      <c r="A1797" s="358"/>
      <c r="B1797" s="1627"/>
      <c r="C1797" s="1628"/>
      <c r="D1797" s="1628"/>
      <c r="E1797" s="1628"/>
      <c r="F1797" s="1628"/>
      <c r="G1797" s="1628"/>
      <c r="H1797" s="1628"/>
      <c r="I1797" s="1629"/>
      <c r="J1797" s="1627"/>
      <c r="K1797" s="1628"/>
      <c r="L1797" s="1628"/>
      <c r="M1797" s="1628"/>
      <c r="N1797" s="1629"/>
      <c r="O1797" s="860"/>
      <c r="P1797" s="1338">
        <f t="shared" si="106"/>
        <v>0</v>
      </c>
    </row>
    <row r="1798" spans="1:16" s="363" customFormat="1" ht="26.25" customHeight="1" thickBot="1">
      <c r="A1798" s="358"/>
      <c r="B1798" s="535" t="s">
        <v>1808</v>
      </c>
      <c r="C1798" s="364"/>
      <c r="D1798" s="1622" t="s">
        <v>1111</v>
      </c>
      <c r="E1798" s="1622"/>
      <c r="F1798" s="1622"/>
      <c r="G1798" s="1622"/>
      <c r="H1798" s="1622"/>
      <c r="I1798" s="1622"/>
      <c r="J1798" s="1622"/>
      <c r="K1798" s="1622"/>
      <c r="L1798" s="1622"/>
      <c r="M1798" s="1622"/>
      <c r="N1798" s="1623"/>
      <c r="O1798" s="860"/>
      <c r="P1798" s="1342"/>
    </row>
    <row r="1799" spans="1:16" s="348" customFormat="1" ht="6" customHeight="1" thickBot="1">
      <c r="A1799" s="403"/>
      <c r="B1799" s="404"/>
      <c r="C1799" s="404"/>
      <c r="D1799" s="404"/>
      <c r="E1799" s="404"/>
      <c r="F1799" s="404"/>
      <c r="G1799" s="404"/>
      <c r="H1799" s="518"/>
      <c r="I1799" s="404"/>
      <c r="J1799" s="404"/>
      <c r="K1799" s="404"/>
      <c r="L1799" s="528"/>
      <c r="M1799" s="404"/>
      <c r="N1799" s="404"/>
      <c r="O1799" s="858"/>
      <c r="P1799" s="1341"/>
    </row>
    <row r="1800" spans="1:16" s="341" customFormat="1" ht="14.25" customHeight="1" thickTop="1">
      <c r="A1800" s="395" t="s">
        <v>673</v>
      </c>
      <c r="B1800" s="100" t="s">
        <v>2154</v>
      </c>
      <c r="H1800" s="502"/>
      <c r="L1800" s="520"/>
      <c r="O1800" s="422"/>
      <c r="P1800" s="422"/>
    </row>
    <row r="1801" spans="1:16" s="341" customFormat="1" ht="14.25" customHeight="1">
      <c r="A1801" s="395" t="s">
        <v>751</v>
      </c>
      <c r="B1801" s="100" t="s">
        <v>1762</v>
      </c>
      <c r="H1801" s="502"/>
      <c r="L1801" s="520"/>
      <c r="O1801" s="422"/>
      <c r="P1801" s="422"/>
    </row>
    <row r="1802" spans="1:16" s="341" customFormat="1" ht="14.25" customHeight="1">
      <c r="A1802" s="395" t="s">
        <v>1207</v>
      </c>
      <c r="B1802" s="100" t="s">
        <v>1664</v>
      </c>
      <c r="H1802" s="502"/>
      <c r="L1802" s="520"/>
      <c r="O1802" s="422"/>
      <c r="P1802" s="422"/>
    </row>
    <row r="1803" spans="1:16" s="341" customFormat="1" ht="14.25" customHeight="1">
      <c r="A1803" s="395" t="s">
        <v>1208</v>
      </c>
      <c r="B1803" s="100" t="s">
        <v>1875</v>
      </c>
      <c r="H1803" s="502"/>
      <c r="J1803" s="373"/>
      <c r="L1803" s="520"/>
      <c r="O1803" s="422"/>
      <c r="P1803" s="422"/>
    </row>
    <row r="1804" spans="1:16" s="341" customFormat="1" ht="14.25" customHeight="1">
      <c r="A1804" s="395" t="s">
        <v>496</v>
      </c>
      <c r="B1804" s="100" t="s">
        <v>1763</v>
      </c>
      <c r="H1804" s="502"/>
      <c r="L1804" s="520"/>
      <c r="O1804" s="422"/>
      <c r="P1804" s="422"/>
    </row>
    <row r="1805" spans="1:16" s="341" customFormat="1" ht="14.25" customHeight="1">
      <c r="A1805" s="395" t="s">
        <v>1766</v>
      </c>
      <c r="B1805" s="100" t="s">
        <v>1871</v>
      </c>
      <c r="H1805" s="502"/>
      <c r="L1805" s="520"/>
      <c r="N1805" s="1319" t="str">
        <f ca="1">$A$1&amp;wersja&amp;INFO("wersja")</f>
        <v>GR_2018.1.15.0</v>
      </c>
      <c r="O1805" s="422"/>
      <c r="P1805" s="422"/>
    </row>
    <row r="1806" spans="1:16" s="341" customFormat="1" ht="14.25" customHeight="1">
      <c r="A1806" s="395" t="s">
        <v>1765</v>
      </c>
      <c r="B1806" s="100" t="s">
        <v>1872</v>
      </c>
      <c r="H1806" s="502"/>
      <c r="L1806" s="520"/>
      <c r="O1806" s="422"/>
      <c r="P1806" s="422"/>
    </row>
    <row r="1807" spans="1:16" s="341" customFormat="1" ht="20.25" customHeight="1" thickBot="1">
      <c r="A1807" s="577" t="s">
        <v>1820</v>
      </c>
      <c r="H1807" s="502"/>
      <c r="L1807" s="520"/>
      <c r="N1807" s="592" t="str">
        <f>$N$1</f>
        <v>Załącznik Nr 4 do Uchwały Nr XL/396/17 Rady Miejskiej w Kluczborku z dnia 27 września 2017r.</v>
      </c>
      <c r="O1807" s="844"/>
      <c r="P1807" s="422"/>
    </row>
    <row r="1808" spans="1:16" s="2" customFormat="1" ht="20.25" customHeight="1" thickTop="1">
      <c r="A1808" s="1688" t="s">
        <v>854</v>
      </c>
      <c r="B1808" s="1689"/>
      <c r="C1808" s="1689"/>
      <c r="D1808" s="1690"/>
      <c r="E1808" s="1691" t="s">
        <v>987</v>
      </c>
      <c r="F1808" s="1691"/>
      <c r="G1808" s="1691"/>
      <c r="H1808" s="1691"/>
      <c r="I1808" s="1691"/>
      <c r="J1808" s="1691"/>
      <c r="K1808" s="1691"/>
      <c r="L1808" s="1691"/>
      <c r="M1808" s="1691"/>
      <c r="N1808" s="1691"/>
      <c r="O1808" s="1692"/>
      <c r="P1808" s="1323"/>
    </row>
    <row r="1809" spans="1:16" s="2" customFormat="1" ht="26.25" customHeight="1" thickBot="1">
      <c r="A1809" s="1695"/>
      <c r="B1809" s="1696"/>
      <c r="C1809" s="1696"/>
      <c r="D1809" s="1697"/>
      <c r="E1809" s="1693"/>
      <c r="F1809" s="1693"/>
      <c r="G1809" s="1693"/>
      <c r="H1809" s="1693"/>
      <c r="I1809" s="1693"/>
      <c r="J1809" s="1693"/>
      <c r="K1809" s="1693"/>
      <c r="L1809" s="1693"/>
      <c r="M1809" s="1693"/>
      <c r="N1809" s="1693"/>
      <c r="O1809" s="1694"/>
      <c r="P1809" s="1323"/>
    </row>
    <row r="1810" spans="1:16" s="2" customFormat="1" ht="4.5" customHeight="1">
      <c r="A1810" s="580"/>
      <c r="B1810" s="581"/>
      <c r="C1810" s="581"/>
      <c r="D1810" s="582"/>
      <c r="E1810" s="582"/>
      <c r="F1810" s="582"/>
      <c r="G1810" s="582"/>
      <c r="H1810" s="583"/>
      <c r="I1810" s="583"/>
      <c r="J1810" s="583"/>
      <c r="K1810" s="583"/>
      <c r="L1810" s="584"/>
      <c r="M1810" s="583"/>
      <c r="N1810" s="585"/>
      <c r="O1810" s="845"/>
      <c r="P1810" s="1323"/>
    </row>
    <row r="1811" spans="1:16" s="1" customFormat="1" ht="23.25" customHeight="1">
      <c r="A1811" s="1675" t="s">
        <v>1921</v>
      </c>
      <c r="B1811" s="1676"/>
      <c r="C1811" s="1676"/>
      <c r="D1811" s="1676"/>
      <c r="E1811" s="1676"/>
      <c r="F1811" s="1676"/>
      <c r="G1811" s="1676"/>
      <c r="H1811" s="1676"/>
      <c r="I1811" s="1676"/>
      <c r="J1811" s="1676"/>
      <c r="K1811" s="1676"/>
      <c r="L1811" s="1676"/>
      <c r="M1811" s="1676"/>
      <c r="N1811" s="1676"/>
      <c r="O1811" s="1677"/>
      <c r="P1811" s="1323"/>
    </row>
    <row r="1812" spans="1:16" s="2" customFormat="1" ht="4.5" customHeight="1" thickBot="1">
      <c r="A1812" s="587"/>
      <c r="B1812" s="588"/>
      <c r="C1812" s="588"/>
      <c r="D1812" s="588"/>
      <c r="E1812" s="588"/>
      <c r="F1812" s="588"/>
      <c r="G1812" s="588"/>
      <c r="H1812" s="588"/>
      <c r="I1812" s="588"/>
      <c r="J1812" s="588"/>
      <c r="K1812" s="589"/>
      <c r="L1812" s="590"/>
      <c r="M1812" s="583"/>
      <c r="N1812" s="583"/>
      <c r="O1812" s="846"/>
      <c r="P1812" s="1323"/>
    </row>
    <row r="1813" spans="1:16" s="306" customFormat="1" ht="4.5" customHeight="1" thickTop="1" thickBot="1">
      <c r="A1813" s="300"/>
      <c r="B1813" s="301"/>
      <c r="C1813" s="301"/>
      <c r="D1813" s="301"/>
      <c r="E1813" s="302"/>
      <c r="F1813" s="302"/>
      <c r="G1813" s="302"/>
      <c r="H1813" s="503"/>
      <c r="I1813" s="302"/>
      <c r="J1813" s="304"/>
      <c r="K1813" s="302"/>
      <c r="L1813" s="521"/>
      <c r="M1813" s="302"/>
      <c r="N1813" s="304"/>
      <c r="O1813" s="847"/>
      <c r="P1813" s="1338"/>
    </row>
    <row r="1814" spans="1:16" s="306" customFormat="1" ht="24" customHeight="1" thickBot="1">
      <c r="A1814" s="308"/>
      <c r="B1814" s="1678" t="s">
        <v>1924</v>
      </c>
      <c r="C1814" s="1678"/>
      <c r="D1814" s="1678"/>
      <c r="E1814" s="1678"/>
      <c r="F1814" s="1678"/>
      <c r="G1814" s="1678"/>
      <c r="H1814" s="1678"/>
      <c r="I1814" s="1678"/>
      <c r="J1814" s="1679"/>
      <c r="K1814" s="530" t="s">
        <v>1870</v>
      </c>
      <c r="L1814" s="757"/>
      <c r="M1814" s="1680" t="str">
        <f>IF(O1822=1,SUM($O$1:O1822),"")</f>
        <v/>
      </c>
      <c r="N1814" s="1681"/>
      <c r="O1814" s="848"/>
      <c r="P1814" s="1338"/>
    </row>
    <row r="1815" spans="1:16" s="306" customFormat="1" ht="4.5" customHeight="1" thickBot="1">
      <c r="A1815" s="310"/>
      <c r="B1815" s="311"/>
      <c r="C1815" s="311"/>
      <c r="D1815" s="311"/>
      <c r="E1815" s="311"/>
      <c r="F1815" s="311"/>
      <c r="G1815" s="311"/>
      <c r="H1815" s="504"/>
      <c r="I1815" s="312"/>
      <c r="J1815" s="314"/>
      <c r="K1815" s="312"/>
      <c r="L1815" s="522"/>
      <c r="M1815" s="312"/>
      <c r="N1815" s="314"/>
      <c r="O1815" s="849"/>
      <c r="P1815" s="1338"/>
    </row>
    <row r="1816" spans="1:16" s="306" customFormat="1" ht="20.25" customHeight="1" thickTop="1" thickBot="1">
      <c r="A1816" s="369" t="s">
        <v>1745</v>
      </c>
      <c r="B1816" s="323"/>
      <c r="C1816" s="323"/>
      <c r="D1816" s="323"/>
      <c r="E1816" s="323"/>
      <c r="F1816" s="323"/>
      <c r="G1816" s="323"/>
      <c r="H1816" s="505"/>
      <c r="I1816" s="323"/>
      <c r="J1816" s="323"/>
      <c r="K1816" s="323"/>
      <c r="L1816" s="505"/>
      <c r="M1816" s="323"/>
      <c r="N1816" s="323"/>
      <c r="O1816" s="850"/>
      <c r="P1816" s="1338"/>
    </row>
    <row r="1817" spans="1:16" s="306" customFormat="1" ht="12.75" customHeight="1">
      <c r="A1817" s="317"/>
      <c r="B1817" s="532" t="s">
        <v>1666</v>
      </c>
      <c r="C1817" s="375"/>
      <c r="D1817" s="375"/>
      <c r="E1817" s="375"/>
      <c r="F1817" s="375"/>
      <c r="G1817" s="375"/>
      <c r="H1817" s="506"/>
      <c r="I1817" s="375"/>
      <c r="J1817" s="377"/>
      <c r="K1817" s="531" t="s">
        <v>1750</v>
      </c>
      <c r="L1817" s="523"/>
      <c r="M1817" s="375"/>
      <c r="N1817" s="379"/>
      <c r="O1817" s="851"/>
      <c r="P1817" s="1338"/>
    </row>
    <row r="1818" spans="1:16" s="320" customFormat="1" ht="33" customHeight="1" thickBot="1">
      <c r="A1818" s="319"/>
      <c r="B1818" s="1682" t="str">
        <f>IF($B$12="","",$B$12)</f>
        <v/>
      </c>
      <c r="C1818" s="1683"/>
      <c r="D1818" s="1683"/>
      <c r="E1818" s="1683"/>
      <c r="F1818" s="1683"/>
      <c r="G1818" s="1683"/>
      <c r="H1818" s="1683"/>
      <c r="I1818" s="1683"/>
      <c r="J1818" s="1684"/>
      <c r="K1818" s="1685" t="str">
        <f>IF($K$12="","",$K$12)</f>
        <v/>
      </c>
      <c r="L1818" s="1686"/>
      <c r="M1818" s="1686"/>
      <c r="N1818" s="1687"/>
      <c r="O1818" s="851"/>
      <c r="P1818" s="1338">
        <f>IF(B1818&amp;K1818="",0,1)</f>
        <v>0</v>
      </c>
    </row>
    <row r="1819" spans="1:16" s="306" customFormat="1" ht="4.5" customHeight="1" thickBot="1">
      <c r="A1819" s="321"/>
      <c r="B1819" s="322"/>
      <c r="C1819" s="322"/>
      <c r="D1819" s="322"/>
      <c r="E1819" s="312"/>
      <c r="F1819" s="312"/>
      <c r="G1819" s="312"/>
      <c r="H1819" s="504"/>
      <c r="I1819" s="312"/>
      <c r="J1819" s="314"/>
      <c r="K1819" s="312"/>
      <c r="L1819" s="522"/>
      <c r="M1819" s="312"/>
      <c r="N1819" s="314"/>
      <c r="O1819" s="849"/>
      <c r="P1819" s="1338"/>
    </row>
    <row r="1820" spans="1:16" s="328" customFormat="1" ht="20.25" customHeight="1" thickTop="1" thickBot="1">
      <c r="A1820" s="370" t="s">
        <v>1746</v>
      </c>
      <c r="B1820" s="323"/>
      <c r="C1820" s="323"/>
      <c r="D1820" s="323"/>
      <c r="E1820" s="323"/>
      <c r="F1820" s="323"/>
      <c r="G1820" s="323"/>
      <c r="H1820" s="507"/>
      <c r="I1820" s="323"/>
      <c r="J1820" s="325"/>
      <c r="K1820" s="323"/>
      <c r="L1820" s="524"/>
      <c r="M1820" s="323"/>
      <c r="N1820" s="325"/>
      <c r="O1820" s="850"/>
      <c r="P1820" s="1338"/>
    </row>
    <row r="1821" spans="1:16" s="328" customFormat="1" ht="5.25" customHeight="1">
      <c r="A1821" s="98"/>
      <c r="B1821" s="381"/>
      <c r="C1821" s="382"/>
      <c r="D1821" s="382"/>
      <c r="E1821" s="382"/>
      <c r="F1821" s="382"/>
      <c r="G1821" s="382"/>
      <c r="H1821" s="508"/>
      <c r="I1821" s="382"/>
      <c r="J1821" s="384"/>
      <c r="K1821" s="382"/>
      <c r="L1821" s="525"/>
      <c r="M1821" s="382"/>
      <c r="N1821" s="386"/>
      <c r="O1821" s="852"/>
      <c r="P1821" s="1338"/>
    </row>
    <row r="1822" spans="1:16" s="328" customFormat="1" ht="25.5" customHeight="1">
      <c r="A1822" s="396" t="s">
        <v>291</v>
      </c>
      <c r="B1822" s="1666" t="s">
        <v>123</v>
      </c>
      <c r="C1822" s="1667"/>
      <c r="D1822" s="1668"/>
      <c r="E1822" s="1669"/>
      <c r="F1822" s="1670" t="s">
        <v>1791</v>
      </c>
      <c r="G1822" s="1671"/>
      <c r="H1822" s="1671"/>
      <c r="I1822" s="1672"/>
      <c r="J1822" s="740" t="str">
        <f>IF($J$16="","",$J$16)</f>
        <v/>
      </c>
      <c r="K1822" s="420" t="s">
        <v>1755</v>
      </c>
      <c r="L1822" s="740" t="str">
        <f>IF($L$16="","",$L$16)</f>
        <v/>
      </c>
      <c r="M1822" s="420" t="s">
        <v>1764</v>
      </c>
      <c r="N1822" s="397">
        <f>IF(AND(J1822="",L1822=""),0,IF(J1822="",2,1))</f>
        <v>0</v>
      </c>
      <c r="O1822" s="812">
        <f>IF(D1822&lt;&gt;"",1,0)</f>
        <v>0</v>
      </c>
      <c r="P1822" s="1338">
        <f>IF(D1822&amp;J1822&amp;L1822="",0,1)</f>
        <v>0</v>
      </c>
    </row>
    <row r="1823" spans="1:16" s="328" customFormat="1" ht="5.25" customHeight="1" thickBot="1">
      <c r="A1823" s="98"/>
      <c r="B1823" s="387"/>
      <c r="C1823" s="388"/>
      <c r="D1823" s="388"/>
      <c r="E1823" s="388"/>
      <c r="F1823" s="388"/>
      <c r="G1823" s="388"/>
      <c r="H1823" s="509"/>
      <c r="I1823" s="388"/>
      <c r="J1823" s="390"/>
      <c r="K1823" s="388"/>
      <c r="L1823" s="526"/>
      <c r="M1823" s="388"/>
      <c r="N1823" s="392"/>
      <c r="O1823" s="852"/>
      <c r="P1823" s="1338"/>
    </row>
    <row r="1824" spans="1:16" s="328" customFormat="1" ht="27" customHeight="1" thickBot="1">
      <c r="A1824" s="308"/>
      <c r="B1824" s="1673" t="s">
        <v>1065</v>
      </c>
      <c r="C1824" s="1674"/>
      <c r="D1824" s="1088" t="s">
        <v>1770</v>
      </c>
      <c r="E1824" s="764" t="s">
        <v>1748</v>
      </c>
      <c r="F1824" s="764" t="s">
        <v>1752</v>
      </c>
      <c r="G1824" s="765" t="s">
        <v>1520</v>
      </c>
      <c r="H1824" s="1656" t="s">
        <v>233</v>
      </c>
      <c r="I1824" s="1657"/>
      <c r="J1824" s="1658"/>
      <c r="K1824" s="766" t="s">
        <v>1767</v>
      </c>
      <c r="L1824" s="1656" t="s">
        <v>1749</v>
      </c>
      <c r="M1824" s="1657"/>
      <c r="N1824" s="1658"/>
      <c r="O1824" s="853"/>
      <c r="P1824" s="1338"/>
    </row>
    <row r="1825" spans="1:16" s="328" customFormat="1" ht="29.25" customHeight="1">
      <c r="A1825" s="308"/>
      <c r="B1825" s="1659" t="s">
        <v>1753</v>
      </c>
      <c r="C1825" s="333" t="s">
        <v>598</v>
      </c>
      <c r="D1825" s="726"/>
      <c r="E1825" s="726"/>
      <c r="F1825" s="726"/>
      <c r="G1825" s="726"/>
      <c r="H1825" s="510" t="s">
        <v>1771</v>
      </c>
      <c r="I1825" s="926" t="str">
        <f>IF(D1825&amp;E1825&amp;F1825&amp;G1825="","",SUM(D1825:G1825))</f>
        <v/>
      </c>
      <c r="J1825" s="330" t="s">
        <v>599</v>
      </c>
      <c r="K1825" s="767">
        <v>1.95</v>
      </c>
      <c r="L1825" s="510" t="s">
        <v>1390</v>
      </c>
      <c r="M1825" s="926" t="str">
        <f t="shared" ref="M1825:M1848" si="107">IF(AND(I1825&lt;&gt;"",N$16=1),ROUND(I1825*K1825,4),"")</f>
        <v/>
      </c>
      <c r="N1825" s="330" t="s">
        <v>599</v>
      </c>
      <c r="O1825" s="853"/>
      <c r="P1825" s="1338">
        <f>IF(D1825&amp;E1825&amp;F1825&amp;G1825="",0,1)</f>
        <v>0</v>
      </c>
    </row>
    <row r="1826" spans="1:16" s="328" customFormat="1" ht="29.25" customHeight="1">
      <c r="A1826" s="308"/>
      <c r="B1826" s="1660"/>
      <c r="C1826" s="331" t="s">
        <v>600</v>
      </c>
      <c r="D1826" s="727"/>
      <c r="E1826" s="727"/>
      <c r="F1826" s="727"/>
      <c r="G1826" s="727"/>
      <c r="H1826" s="481" t="s">
        <v>406</v>
      </c>
      <c r="I1826" s="925" t="str">
        <f t="shared" ref="I1826:I1848" si="108">IF(D1826&amp;E1826&amp;F1826&amp;G1826="","",SUM(D1826:G1826))</f>
        <v/>
      </c>
      <c r="J1826" s="331" t="s">
        <v>599</v>
      </c>
      <c r="K1826" s="768">
        <v>1.8</v>
      </c>
      <c r="L1826" s="481" t="s">
        <v>407</v>
      </c>
      <c r="M1826" s="925" t="str">
        <f t="shared" si="107"/>
        <v/>
      </c>
      <c r="N1826" s="331" t="s">
        <v>599</v>
      </c>
      <c r="O1826" s="853"/>
      <c r="P1826" s="1338">
        <f t="shared" ref="P1826:P1848" si="109">IF(D1826&amp;E1826&amp;F1826&amp;G1826="",0,1)</f>
        <v>0</v>
      </c>
    </row>
    <row r="1827" spans="1:16" s="328" customFormat="1" ht="29.25" customHeight="1">
      <c r="A1827" s="308"/>
      <c r="B1827" s="1660"/>
      <c r="C1827" s="331" t="s">
        <v>601</v>
      </c>
      <c r="D1827" s="727"/>
      <c r="E1827" s="727"/>
      <c r="F1827" s="727"/>
      <c r="G1827" s="727"/>
      <c r="H1827" s="481" t="s">
        <v>408</v>
      </c>
      <c r="I1827" s="925" t="str">
        <f t="shared" si="108"/>
        <v/>
      </c>
      <c r="J1827" s="331" t="s">
        <v>599</v>
      </c>
      <c r="K1827" s="768">
        <v>1.65</v>
      </c>
      <c r="L1827" s="481" t="s">
        <v>409</v>
      </c>
      <c r="M1827" s="925" t="str">
        <f t="shared" si="107"/>
        <v/>
      </c>
      <c r="N1827" s="331" t="s">
        <v>599</v>
      </c>
      <c r="O1827" s="853"/>
      <c r="P1827" s="1338">
        <f t="shared" si="109"/>
        <v>0</v>
      </c>
    </row>
    <row r="1828" spans="1:16" s="328" customFormat="1" ht="29.25" customHeight="1">
      <c r="A1828" s="308"/>
      <c r="B1828" s="1660"/>
      <c r="C1828" s="331" t="s">
        <v>602</v>
      </c>
      <c r="D1828" s="727"/>
      <c r="E1828" s="727"/>
      <c r="F1828" s="727"/>
      <c r="G1828" s="727"/>
      <c r="H1828" s="481" t="s">
        <v>410</v>
      </c>
      <c r="I1828" s="925" t="str">
        <f t="shared" si="108"/>
        <v/>
      </c>
      <c r="J1828" s="331" t="s">
        <v>599</v>
      </c>
      <c r="K1828" s="768">
        <v>1.35</v>
      </c>
      <c r="L1828" s="481" t="s">
        <v>411</v>
      </c>
      <c r="M1828" s="925" t="str">
        <f t="shared" si="107"/>
        <v/>
      </c>
      <c r="N1828" s="331" t="s">
        <v>599</v>
      </c>
      <c r="O1828" s="853"/>
      <c r="P1828" s="1338">
        <f t="shared" si="109"/>
        <v>0</v>
      </c>
    </row>
    <row r="1829" spans="1:16" s="328" customFormat="1" ht="29.25" customHeight="1">
      <c r="A1829" s="308"/>
      <c r="B1829" s="1660"/>
      <c r="C1829" s="331" t="s">
        <v>603</v>
      </c>
      <c r="D1829" s="727"/>
      <c r="E1829" s="727"/>
      <c r="F1829" s="727"/>
      <c r="G1829" s="727"/>
      <c r="H1829" s="481" t="s">
        <v>412</v>
      </c>
      <c r="I1829" s="925" t="str">
        <f t="shared" si="108"/>
        <v/>
      </c>
      <c r="J1829" s="331" t="s">
        <v>599</v>
      </c>
      <c r="K1829" s="768">
        <v>1.1000000000000001</v>
      </c>
      <c r="L1829" s="481" t="s">
        <v>413</v>
      </c>
      <c r="M1829" s="925" t="str">
        <f t="shared" si="107"/>
        <v/>
      </c>
      <c r="N1829" s="331" t="s">
        <v>599</v>
      </c>
      <c r="O1829" s="853"/>
      <c r="P1829" s="1338">
        <f t="shared" si="109"/>
        <v>0</v>
      </c>
    </row>
    <row r="1830" spans="1:16" s="328" customFormat="1" ht="29.25" customHeight="1">
      <c r="A1830" s="308"/>
      <c r="B1830" s="1660"/>
      <c r="C1830" s="331" t="s">
        <v>604</v>
      </c>
      <c r="D1830" s="727"/>
      <c r="E1830" s="727"/>
      <c r="F1830" s="727"/>
      <c r="G1830" s="727"/>
      <c r="H1830" s="481" t="s">
        <v>414</v>
      </c>
      <c r="I1830" s="925" t="str">
        <f t="shared" si="108"/>
        <v/>
      </c>
      <c r="J1830" s="331" t="s">
        <v>599</v>
      </c>
      <c r="K1830" s="768">
        <v>0.8</v>
      </c>
      <c r="L1830" s="481" t="s">
        <v>415</v>
      </c>
      <c r="M1830" s="925" t="str">
        <f t="shared" si="107"/>
        <v/>
      </c>
      <c r="N1830" s="331" t="s">
        <v>599</v>
      </c>
      <c r="O1830" s="853"/>
      <c r="P1830" s="1338">
        <f t="shared" si="109"/>
        <v>0</v>
      </c>
    </row>
    <row r="1831" spans="1:16" s="328" customFormat="1" ht="29.25" customHeight="1">
      <c r="A1831" s="308"/>
      <c r="B1831" s="1660"/>
      <c r="C1831" s="331" t="s">
        <v>605</v>
      </c>
      <c r="D1831" s="727"/>
      <c r="E1831" s="727"/>
      <c r="F1831" s="727"/>
      <c r="G1831" s="727"/>
      <c r="H1831" s="481" t="s">
        <v>416</v>
      </c>
      <c r="I1831" s="925" t="str">
        <f t="shared" si="108"/>
        <v/>
      </c>
      <c r="J1831" s="331" t="s">
        <v>599</v>
      </c>
      <c r="K1831" s="768">
        <v>0.35</v>
      </c>
      <c r="L1831" s="481" t="s">
        <v>417</v>
      </c>
      <c r="M1831" s="925" t="str">
        <f t="shared" si="107"/>
        <v/>
      </c>
      <c r="N1831" s="331" t="s">
        <v>599</v>
      </c>
      <c r="O1831" s="853"/>
      <c r="P1831" s="1338">
        <f t="shared" si="109"/>
        <v>0</v>
      </c>
    </row>
    <row r="1832" spans="1:16" s="328" customFormat="1" ht="29.25" customHeight="1" thickBot="1">
      <c r="A1832" s="308"/>
      <c r="B1832" s="1661"/>
      <c r="C1832" s="332" t="s">
        <v>606</v>
      </c>
      <c r="D1832" s="728"/>
      <c r="E1832" s="728"/>
      <c r="F1832" s="728"/>
      <c r="G1832" s="728"/>
      <c r="H1832" s="482" t="s">
        <v>418</v>
      </c>
      <c r="I1832" s="924" t="str">
        <f t="shared" si="108"/>
        <v/>
      </c>
      <c r="J1832" s="332" t="s">
        <v>599</v>
      </c>
      <c r="K1832" s="769">
        <v>0.2</v>
      </c>
      <c r="L1832" s="482" t="s">
        <v>419</v>
      </c>
      <c r="M1832" s="924" t="str">
        <f t="shared" si="107"/>
        <v/>
      </c>
      <c r="N1832" s="332" t="s">
        <v>599</v>
      </c>
      <c r="O1832" s="853"/>
      <c r="P1832" s="1338">
        <f t="shared" si="109"/>
        <v>0</v>
      </c>
    </row>
    <row r="1833" spans="1:16" s="328" customFormat="1" ht="29.25" customHeight="1">
      <c r="A1833" s="308"/>
      <c r="B1833" s="1659" t="s">
        <v>1754</v>
      </c>
      <c r="C1833" s="367" t="s">
        <v>598</v>
      </c>
      <c r="D1833" s="726"/>
      <c r="E1833" s="726"/>
      <c r="F1833" s="726"/>
      <c r="G1833" s="726"/>
      <c r="H1833" s="480" t="s">
        <v>420</v>
      </c>
      <c r="I1833" s="926" t="str">
        <f t="shared" si="108"/>
        <v/>
      </c>
      <c r="J1833" s="333" t="s">
        <v>599</v>
      </c>
      <c r="K1833" s="767">
        <v>1.75</v>
      </c>
      <c r="L1833" s="480" t="s">
        <v>421</v>
      </c>
      <c r="M1833" s="926" t="str">
        <f t="shared" si="107"/>
        <v/>
      </c>
      <c r="N1833" s="333" t="s">
        <v>599</v>
      </c>
      <c r="O1833" s="853"/>
      <c r="P1833" s="1338">
        <f t="shared" si="109"/>
        <v>0</v>
      </c>
    </row>
    <row r="1834" spans="1:16" s="328" customFormat="1" ht="29.25" customHeight="1">
      <c r="A1834" s="308"/>
      <c r="B1834" s="1660"/>
      <c r="C1834" s="368" t="s">
        <v>600</v>
      </c>
      <c r="D1834" s="727"/>
      <c r="E1834" s="727"/>
      <c r="F1834" s="727"/>
      <c r="G1834" s="727"/>
      <c r="H1834" s="481" t="s">
        <v>422</v>
      </c>
      <c r="I1834" s="925" t="str">
        <f t="shared" si="108"/>
        <v/>
      </c>
      <c r="J1834" s="331" t="s">
        <v>599</v>
      </c>
      <c r="K1834" s="768">
        <v>1.45</v>
      </c>
      <c r="L1834" s="481" t="s">
        <v>423</v>
      </c>
      <c r="M1834" s="925" t="str">
        <f t="shared" si="107"/>
        <v/>
      </c>
      <c r="N1834" s="331" t="s">
        <v>599</v>
      </c>
      <c r="O1834" s="853"/>
      <c r="P1834" s="1338">
        <f t="shared" si="109"/>
        <v>0</v>
      </c>
    </row>
    <row r="1835" spans="1:16" s="328" customFormat="1" ht="29.25" customHeight="1">
      <c r="A1835" s="308"/>
      <c r="B1835" s="1660"/>
      <c r="C1835" s="368" t="s">
        <v>620</v>
      </c>
      <c r="D1835" s="727"/>
      <c r="E1835" s="727"/>
      <c r="F1835" s="727"/>
      <c r="G1835" s="727"/>
      <c r="H1835" s="481" t="s">
        <v>424</v>
      </c>
      <c r="I1835" s="925" t="str">
        <f t="shared" si="108"/>
        <v/>
      </c>
      <c r="J1835" s="331" t="s">
        <v>599</v>
      </c>
      <c r="K1835" s="768">
        <v>1.25</v>
      </c>
      <c r="L1835" s="481" t="s">
        <v>425</v>
      </c>
      <c r="M1835" s="925" t="str">
        <f t="shared" si="107"/>
        <v/>
      </c>
      <c r="N1835" s="331" t="s">
        <v>599</v>
      </c>
      <c r="O1835" s="853"/>
      <c r="P1835" s="1338">
        <f t="shared" si="109"/>
        <v>0</v>
      </c>
    </row>
    <row r="1836" spans="1:16" s="328" customFormat="1" ht="29.25" customHeight="1">
      <c r="A1836" s="308"/>
      <c r="B1836" s="1660"/>
      <c r="C1836" s="368" t="s">
        <v>621</v>
      </c>
      <c r="D1836" s="727"/>
      <c r="E1836" s="727"/>
      <c r="F1836" s="727"/>
      <c r="G1836" s="727"/>
      <c r="H1836" s="481" t="s">
        <v>426</v>
      </c>
      <c r="I1836" s="925" t="str">
        <f t="shared" si="108"/>
        <v/>
      </c>
      <c r="J1836" s="331" t="s">
        <v>599</v>
      </c>
      <c r="K1836" s="768">
        <v>0.75</v>
      </c>
      <c r="L1836" s="481" t="s">
        <v>427</v>
      </c>
      <c r="M1836" s="925" t="str">
        <f t="shared" si="107"/>
        <v/>
      </c>
      <c r="N1836" s="331" t="s">
        <v>599</v>
      </c>
      <c r="O1836" s="853"/>
      <c r="P1836" s="1338">
        <f t="shared" si="109"/>
        <v>0</v>
      </c>
    </row>
    <row r="1837" spans="1:16" s="328" customFormat="1" ht="29.25" customHeight="1">
      <c r="A1837" s="308"/>
      <c r="B1837" s="1660"/>
      <c r="C1837" s="368" t="s">
        <v>605</v>
      </c>
      <c r="D1837" s="727"/>
      <c r="E1837" s="727"/>
      <c r="F1837" s="727"/>
      <c r="G1837" s="727"/>
      <c r="H1837" s="481" t="s">
        <v>428</v>
      </c>
      <c r="I1837" s="925" t="str">
        <f t="shared" si="108"/>
        <v/>
      </c>
      <c r="J1837" s="331" t="s">
        <v>599</v>
      </c>
      <c r="K1837" s="768">
        <v>0.2</v>
      </c>
      <c r="L1837" s="481" t="s">
        <v>429</v>
      </c>
      <c r="M1837" s="925" t="str">
        <f t="shared" si="107"/>
        <v/>
      </c>
      <c r="N1837" s="331" t="s">
        <v>599</v>
      </c>
      <c r="O1837" s="853"/>
      <c r="P1837" s="1338">
        <f t="shared" si="109"/>
        <v>0</v>
      </c>
    </row>
    <row r="1838" spans="1:16" s="328" customFormat="1" ht="29.25" customHeight="1" thickBot="1">
      <c r="A1838" s="308"/>
      <c r="B1838" s="1660"/>
      <c r="C1838" s="539" t="s">
        <v>606</v>
      </c>
      <c r="D1838" s="729"/>
      <c r="E1838" s="729"/>
      <c r="F1838" s="729"/>
      <c r="G1838" s="729"/>
      <c r="H1838" s="540" t="s">
        <v>430</v>
      </c>
      <c r="I1838" s="541" t="str">
        <f t="shared" si="108"/>
        <v/>
      </c>
      <c r="J1838" s="542" t="s">
        <v>599</v>
      </c>
      <c r="K1838" s="770">
        <v>0.15</v>
      </c>
      <c r="L1838" s="540" t="s">
        <v>431</v>
      </c>
      <c r="M1838" s="541" t="str">
        <f t="shared" si="107"/>
        <v/>
      </c>
      <c r="N1838" s="542" t="s">
        <v>599</v>
      </c>
      <c r="O1838" s="853"/>
      <c r="P1838" s="1338">
        <f t="shared" si="109"/>
        <v>0</v>
      </c>
    </row>
    <row r="1839" spans="1:16" s="328" customFormat="1" ht="29.25" customHeight="1">
      <c r="A1839" s="308"/>
      <c r="B1839" s="1662" t="s">
        <v>1759</v>
      </c>
      <c r="C1839" s="760" t="s">
        <v>1800</v>
      </c>
      <c r="D1839" s="726"/>
      <c r="E1839" s="726"/>
      <c r="F1839" s="726"/>
      <c r="G1839" s="726"/>
      <c r="H1839" s="480" t="s">
        <v>432</v>
      </c>
      <c r="I1839" s="926" t="str">
        <f t="shared" si="108"/>
        <v/>
      </c>
      <c r="J1839" s="333" t="s">
        <v>599</v>
      </c>
      <c r="K1839" s="767">
        <v>1</v>
      </c>
      <c r="L1839" s="480" t="s">
        <v>433</v>
      </c>
      <c r="M1839" s="926" t="str">
        <f t="shared" si="107"/>
        <v/>
      </c>
      <c r="N1839" s="333" t="s">
        <v>599</v>
      </c>
      <c r="O1839" s="853"/>
      <c r="P1839" s="1338">
        <f t="shared" si="109"/>
        <v>0</v>
      </c>
    </row>
    <row r="1840" spans="1:16" s="328" customFormat="1" ht="29.25" customHeight="1" thickBot="1">
      <c r="A1840" s="308"/>
      <c r="B1840" s="1663"/>
      <c r="C1840" s="870" t="s">
        <v>579</v>
      </c>
      <c r="D1840" s="730"/>
      <c r="E1840" s="730"/>
      <c r="F1840" s="730"/>
      <c r="G1840" s="730"/>
      <c r="H1840" s="543" t="s">
        <v>434</v>
      </c>
      <c r="I1840" s="538" t="str">
        <f t="shared" si="108"/>
        <v/>
      </c>
      <c r="J1840" s="544" t="s">
        <v>599</v>
      </c>
      <c r="K1840" s="771">
        <v>1</v>
      </c>
      <c r="L1840" s="543" t="s">
        <v>435</v>
      </c>
      <c r="M1840" s="538" t="str">
        <f t="shared" si="107"/>
        <v/>
      </c>
      <c r="N1840" s="544" t="s">
        <v>599</v>
      </c>
      <c r="O1840" s="853"/>
      <c r="P1840" s="1338">
        <f t="shared" si="109"/>
        <v>0</v>
      </c>
    </row>
    <row r="1841" spans="1:16" s="328" customFormat="1" ht="29.25" customHeight="1">
      <c r="A1841" s="308"/>
      <c r="B1841" s="1664" t="s">
        <v>1758</v>
      </c>
      <c r="C1841" s="760" t="s">
        <v>1800</v>
      </c>
      <c r="D1841" s="726"/>
      <c r="E1841" s="726"/>
      <c r="F1841" s="726"/>
      <c r="G1841" s="726"/>
      <c r="H1841" s="480" t="s">
        <v>436</v>
      </c>
      <c r="I1841" s="926" t="str">
        <f t="shared" si="108"/>
        <v/>
      </c>
      <c r="J1841" s="333" t="s">
        <v>599</v>
      </c>
      <c r="K1841" s="767">
        <v>0.2</v>
      </c>
      <c r="L1841" s="480" t="s">
        <v>437</v>
      </c>
      <c r="M1841" s="926" t="str">
        <f t="shared" si="107"/>
        <v/>
      </c>
      <c r="N1841" s="333" t="s">
        <v>599</v>
      </c>
      <c r="O1841" s="853"/>
      <c r="P1841" s="1338">
        <f t="shared" si="109"/>
        <v>0</v>
      </c>
    </row>
    <row r="1842" spans="1:16" s="328" customFormat="1" ht="29.25" customHeight="1" thickBot="1">
      <c r="A1842" s="308"/>
      <c r="B1842" s="1665"/>
      <c r="C1842" s="870" t="s">
        <v>579</v>
      </c>
      <c r="D1842" s="730"/>
      <c r="E1842" s="730"/>
      <c r="F1842" s="730"/>
      <c r="G1842" s="730"/>
      <c r="H1842" s="543" t="s">
        <v>438</v>
      </c>
      <c r="I1842" s="538" t="str">
        <f t="shared" si="108"/>
        <v/>
      </c>
      <c r="J1842" s="544" t="s">
        <v>599</v>
      </c>
      <c r="K1842" s="771">
        <v>0.2</v>
      </c>
      <c r="L1842" s="543" t="s">
        <v>439</v>
      </c>
      <c r="M1842" s="538" t="str">
        <f t="shared" si="107"/>
        <v/>
      </c>
      <c r="N1842" s="544" t="s">
        <v>599</v>
      </c>
      <c r="O1842" s="853"/>
      <c r="P1842" s="1338">
        <f t="shared" si="109"/>
        <v>0</v>
      </c>
    </row>
    <row r="1843" spans="1:16" s="328" customFormat="1" ht="29.25" customHeight="1">
      <c r="A1843" s="308"/>
      <c r="B1843" s="1649" t="s">
        <v>1756</v>
      </c>
      <c r="C1843" s="760" t="s">
        <v>1800</v>
      </c>
      <c r="D1843" s="726"/>
      <c r="E1843" s="726"/>
      <c r="F1843" s="726"/>
      <c r="G1843" s="726"/>
      <c r="H1843" s="480" t="s">
        <v>440</v>
      </c>
      <c r="I1843" s="926" t="str">
        <f t="shared" si="108"/>
        <v/>
      </c>
      <c r="J1843" s="333" t="s">
        <v>599</v>
      </c>
      <c r="K1843" s="767">
        <v>1</v>
      </c>
      <c r="L1843" s="480" t="s">
        <v>441</v>
      </c>
      <c r="M1843" s="926" t="str">
        <f t="shared" si="107"/>
        <v/>
      </c>
      <c r="N1843" s="333" t="s">
        <v>599</v>
      </c>
      <c r="O1843" s="853"/>
      <c r="P1843" s="1338">
        <f t="shared" si="109"/>
        <v>0</v>
      </c>
    </row>
    <row r="1844" spans="1:16" s="328" customFormat="1" ht="29.25" customHeight="1" thickBot="1">
      <c r="A1844" s="308"/>
      <c r="B1844" s="1650"/>
      <c r="C1844" s="870" t="s">
        <v>579</v>
      </c>
      <c r="D1844" s="730"/>
      <c r="E1844" s="730"/>
      <c r="F1844" s="730"/>
      <c r="G1844" s="730"/>
      <c r="H1844" s="543" t="s">
        <v>442</v>
      </c>
      <c r="I1844" s="538" t="str">
        <f t="shared" si="108"/>
        <v/>
      </c>
      <c r="J1844" s="544" t="s">
        <v>599</v>
      </c>
      <c r="K1844" s="771">
        <v>1</v>
      </c>
      <c r="L1844" s="543" t="s">
        <v>443</v>
      </c>
      <c r="M1844" s="538" t="str">
        <f t="shared" si="107"/>
        <v/>
      </c>
      <c r="N1844" s="544" t="s">
        <v>599</v>
      </c>
      <c r="O1844" s="853"/>
      <c r="P1844" s="1338">
        <f t="shared" si="109"/>
        <v>0</v>
      </c>
    </row>
    <row r="1845" spans="1:16" s="328" customFormat="1" ht="29.25" customHeight="1">
      <c r="A1845" s="308"/>
      <c r="B1845" s="1649" t="s">
        <v>1757</v>
      </c>
      <c r="C1845" s="760" t="s">
        <v>1800</v>
      </c>
      <c r="D1845" s="731"/>
      <c r="E1845" s="731"/>
      <c r="F1845" s="731"/>
      <c r="G1845" s="731"/>
      <c r="H1845" s="510" t="s">
        <v>444</v>
      </c>
      <c r="I1845" s="926" t="str">
        <f t="shared" si="108"/>
        <v/>
      </c>
      <c r="J1845" s="330" t="s">
        <v>599</v>
      </c>
      <c r="K1845" s="772">
        <v>0.2</v>
      </c>
      <c r="L1845" s="510" t="s">
        <v>445</v>
      </c>
      <c r="M1845" s="926" t="str">
        <f t="shared" si="107"/>
        <v/>
      </c>
      <c r="N1845" s="333" t="s">
        <v>599</v>
      </c>
      <c r="O1845" s="853"/>
      <c r="P1845" s="1338">
        <f t="shared" si="109"/>
        <v>0</v>
      </c>
    </row>
    <row r="1846" spans="1:16" s="328" customFormat="1" ht="29.25" customHeight="1" thickBot="1">
      <c r="A1846" s="308"/>
      <c r="B1846" s="1650"/>
      <c r="C1846" s="870" t="s">
        <v>579</v>
      </c>
      <c r="D1846" s="728"/>
      <c r="E1846" s="728"/>
      <c r="F1846" s="728"/>
      <c r="G1846" s="728"/>
      <c r="H1846" s="482" t="s">
        <v>446</v>
      </c>
      <c r="I1846" s="538" t="str">
        <f t="shared" si="108"/>
        <v/>
      </c>
      <c r="J1846" s="332" t="s">
        <v>599</v>
      </c>
      <c r="K1846" s="769">
        <v>0.2</v>
      </c>
      <c r="L1846" s="482" t="s">
        <v>447</v>
      </c>
      <c r="M1846" s="538" t="str">
        <f t="shared" si="107"/>
        <v/>
      </c>
      <c r="N1846" s="544" t="s">
        <v>599</v>
      </c>
      <c r="O1846" s="853"/>
      <c r="P1846" s="1338">
        <f t="shared" si="109"/>
        <v>0</v>
      </c>
    </row>
    <row r="1847" spans="1:16" s="328" customFormat="1" ht="29.25" customHeight="1" thickBot="1">
      <c r="A1847" s="308"/>
      <c r="B1847" s="1651" t="s">
        <v>1760</v>
      </c>
      <c r="C1847" s="1652"/>
      <c r="D1847" s="732"/>
      <c r="E1847" s="732"/>
      <c r="F1847" s="732"/>
      <c r="G1847" s="732"/>
      <c r="H1847" s="567" t="s">
        <v>448</v>
      </c>
      <c r="I1847" s="568" t="str">
        <f t="shared" si="108"/>
        <v/>
      </c>
      <c r="J1847" s="569" t="s">
        <v>599</v>
      </c>
      <c r="K1847" s="773">
        <v>0.2</v>
      </c>
      <c r="L1847" s="567" t="s">
        <v>449</v>
      </c>
      <c r="M1847" s="568" t="str">
        <f t="shared" si="107"/>
        <v/>
      </c>
      <c r="N1847" s="569" t="s">
        <v>599</v>
      </c>
      <c r="O1847" s="853"/>
      <c r="P1847" s="1338">
        <f t="shared" si="109"/>
        <v>0</v>
      </c>
    </row>
    <row r="1848" spans="1:16" s="328" customFormat="1" ht="29.25" customHeight="1" thickBot="1">
      <c r="A1848" s="308"/>
      <c r="B1848" s="1461" t="s">
        <v>1665</v>
      </c>
      <c r="C1848" s="1653"/>
      <c r="D1848" s="733"/>
      <c r="E1848" s="733"/>
      <c r="F1848" s="733"/>
      <c r="G1848" s="733"/>
      <c r="H1848" s="483" t="s">
        <v>450</v>
      </c>
      <c r="I1848" s="928" t="str">
        <f t="shared" si="108"/>
        <v/>
      </c>
      <c r="J1848" s="922" t="s">
        <v>599</v>
      </c>
      <c r="K1848" s="774">
        <v>1</v>
      </c>
      <c r="L1848" s="483" t="s">
        <v>1572</v>
      </c>
      <c r="M1848" s="928" t="str">
        <f t="shared" si="107"/>
        <v/>
      </c>
      <c r="N1848" s="922" t="s">
        <v>599</v>
      </c>
      <c r="O1848" s="853"/>
      <c r="P1848" s="1338">
        <f t="shared" si="109"/>
        <v>0</v>
      </c>
    </row>
    <row r="1849" spans="1:16" s="337" customFormat="1" ht="29.25" customHeight="1" thickBot="1">
      <c r="A1849" s="334"/>
      <c r="B1849" s="1654" t="s">
        <v>233</v>
      </c>
      <c r="C1849" s="1655"/>
      <c r="D1849" s="227" t="str">
        <f>IF($D1822="","",SUM(D1825:D1848))</f>
        <v/>
      </c>
      <c r="E1849" s="227" t="str">
        <f t="shared" ref="E1849:G1849" si="110">IF($D1822="","",SUM(E1825:E1848))</f>
        <v/>
      </c>
      <c r="F1849" s="227" t="str">
        <f t="shared" si="110"/>
        <v/>
      </c>
      <c r="G1849" s="227" t="str">
        <f t="shared" si="110"/>
        <v/>
      </c>
      <c r="H1849" s="483" t="s">
        <v>1567</v>
      </c>
      <c r="I1849" s="927" t="str">
        <f>IF($D1822="","",SUM(I1825:I1848))</f>
        <v/>
      </c>
      <c r="J1849" s="923" t="s">
        <v>599</v>
      </c>
      <c r="K1849" s="335"/>
      <c r="L1849" s="483" t="s">
        <v>1568</v>
      </c>
      <c r="M1849" s="927" t="str">
        <f>IF($D1822="","",SUM(M1825:M1848))</f>
        <v/>
      </c>
      <c r="N1849" s="923" t="s">
        <v>599</v>
      </c>
      <c r="O1849" s="854"/>
      <c r="P1849" s="1339"/>
    </row>
    <row r="1850" spans="1:16" s="341" customFormat="1" ht="4.5" customHeight="1" thickBot="1">
      <c r="A1850" s="338"/>
      <c r="B1850" s="339"/>
      <c r="C1850" s="339"/>
      <c r="D1850" s="339"/>
      <c r="E1850" s="339"/>
      <c r="F1850" s="339"/>
      <c r="G1850" s="339"/>
      <c r="H1850" s="511"/>
      <c r="I1850" s="339"/>
      <c r="J1850" s="339"/>
      <c r="K1850" s="339"/>
      <c r="L1850" s="527"/>
      <c r="M1850" s="339"/>
      <c r="N1850" s="339"/>
      <c r="O1850" s="855"/>
      <c r="P1850" s="422"/>
    </row>
    <row r="1851" spans="1:16" s="152" customFormat="1" ht="20.25" customHeight="1" thickTop="1" thickBot="1">
      <c r="A1851" s="370" t="s">
        <v>1751</v>
      </c>
      <c r="B1851" s="342"/>
      <c r="C1851" s="342"/>
      <c r="D1851" s="342"/>
      <c r="E1851" s="342"/>
      <c r="F1851" s="342"/>
      <c r="G1851" s="342"/>
      <c r="H1851" s="1621" t="str">
        <f>IF(AND(SUM(D1825:G1848)&gt;0,D1822=""),"W części GR.2 wpisz nazwę miejscowości.","")</f>
        <v/>
      </c>
      <c r="I1851" s="1621"/>
      <c r="J1851" s="1621"/>
      <c r="K1851" s="1621"/>
      <c r="L1851" s="1621"/>
      <c r="M1851" s="1621"/>
      <c r="N1851" s="1621"/>
      <c r="O1851" s="856"/>
      <c r="P1851" s="1340"/>
    </row>
    <row r="1852" spans="1:16" s="348" customFormat="1" ht="30" customHeight="1">
      <c r="A1852" s="346"/>
      <c r="B1852" s="408" t="s">
        <v>1768</v>
      </c>
      <c r="C1852" s="347"/>
      <c r="D1852" s="347"/>
      <c r="E1852" s="347"/>
      <c r="F1852" s="347"/>
      <c r="G1852" s="347"/>
      <c r="H1852" s="512"/>
      <c r="I1852" s="398" t="s">
        <v>1801</v>
      </c>
      <c r="J1852" s="485" t="s">
        <v>1709</v>
      </c>
      <c r="K1852" s="1642" t="str">
        <f>IF(D1822="","",IF(N1822=1,M1849,IF(N1822=2,I1849,"")))</f>
        <v/>
      </c>
      <c r="L1852" s="1642"/>
      <c r="M1852" s="1642"/>
      <c r="N1852" s="423" t="s">
        <v>599</v>
      </c>
      <c r="O1852" s="857"/>
      <c r="P1852" s="1341"/>
    </row>
    <row r="1853" spans="1:16" s="348" customFormat="1" ht="30" customHeight="1">
      <c r="A1853" s="346"/>
      <c r="B1853" s="409" t="s">
        <v>1798</v>
      </c>
      <c r="C1853" s="349"/>
      <c r="D1853" s="349"/>
      <c r="E1853" s="1643" t="s">
        <v>2155</v>
      </c>
      <c r="F1853" s="1644"/>
      <c r="G1853" s="1644"/>
      <c r="H1853" s="1644"/>
      <c r="I1853" s="1645"/>
      <c r="J1853" s="486" t="s">
        <v>1569</v>
      </c>
      <c r="K1853" s="1646" t="str">
        <f>IF(D1822="","",IF(N1822=1,SUM(M1831:M1832,M1837:M1838,M1839,M1841,M1843,M1845),SUM(I1831:I1832,I1837:I1838,I1839,I1841,I1843,I1845)))</f>
        <v/>
      </c>
      <c r="L1853" s="1646"/>
      <c r="M1853" s="1646"/>
      <c r="N1853" s="424" t="s">
        <v>599</v>
      </c>
      <c r="O1853" s="857"/>
      <c r="P1853" s="1341"/>
    </row>
    <row r="1854" spans="1:16" s="348" customFormat="1" ht="30" customHeight="1" thickBot="1">
      <c r="A1854" s="346"/>
      <c r="B1854" s="410" t="s">
        <v>1772</v>
      </c>
      <c r="C1854" s="351"/>
      <c r="D1854" s="351"/>
      <c r="E1854" s="351"/>
      <c r="F1854" s="351"/>
      <c r="G1854" s="351"/>
      <c r="H1854" s="513"/>
      <c r="I1854" s="400" t="s">
        <v>1802</v>
      </c>
      <c r="J1854" s="533" t="s">
        <v>1570</v>
      </c>
      <c r="K1854" s="1647" t="str">
        <f>IF(D1822="","",IF(N1822=1,SUM(M1847),SUM(I1847)))</f>
        <v/>
      </c>
      <c r="L1854" s="1647"/>
      <c r="M1854" s="1647"/>
      <c r="N1854" s="425" t="s">
        <v>599</v>
      </c>
      <c r="O1854" s="857"/>
      <c r="P1854" s="1341"/>
    </row>
    <row r="1855" spans="1:16" s="348" customFormat="1" ht="30" customHeight="1" thickBot="1">
      <c r="A1855" s="346"/>
      <c r="B1855" s="411" t="s">
        <v>1773</v>
      </c>
      <c r="C1855" s="380"/>
      <c r="D1855" s="380"/>
      <c r="E1855" s="380"/>
      <c r="F1855" s="380"/>
      <c r="G1855" s="380"/>
      <c r="H1855" s="514"/>
      <c r="I1855" s="401" t="s">
        <v>1804</v>
      </c>
      <c r="J1855" s="534" t="s">
        <v>1571</v>
      </c>
      <c r="K1855" s="1648" t="str">
        <f>IF(D1822="","",SUM(K1852,-K1853,-K1854))</f>
        <v/>
      </c>
      <c r="L1855" s="1648"/>
      <c r="M1855" s="1648"/>
      <c r="N1855" s="426" t="s">
        <v>599</v>
      </c>
      <c r="O1855" s="857"/>
      <c r="P1855" s="1341"/>
    </row>
    <row r="1856" spans="1:16" s="348" customFormat="1" ht="30" customHeight="1" thickBot="1">
      <c r="A1856" s="346"/>
      <c r="B1856" s="417" t="s">
        <v>1262</v>
      </c>
      <c r="C1856" s="418"/>
      <c r="D1856" s="418"/>
      <c r="E1856" s="418"/>
      <c r="F1856" s="418"/>
      <c r="G1856" s="418"/>
      <c r="H1856" s="515"/>
      <c r="I1856" s="402"/>
      <c r="J1856" s="487" t="s">
        <v>1710</v>
      </c>
      <c r="K1856" s="1633">
        <f>Info!$J$2*2.5*GR!$N$16</f>
        <v>0</v>
      </c>
      <c r="L1856" s="1634"/>
      <c r="M1856" s="1634"/>
      <c r="N1856" s="427" t="s">
        <v>1144</v>
      </c>
      <c r="O1856" s="857"/>
      <c r="P1856" s="1341"/>
    </row>
    <row r="1857" spans="1:16" s="348" customFormat="1" ht="30" customHeight="1" thickBot="1">
      <c r="A1857" s="346"/>
      <c r="B1857" s="417" t="s">
        <v>1873</v>
      </c>
      <c r="C1857" s="418"/>
      <c r="D1857" s="418"/>
      <c r="E1857" s="418"/>
      <c r="F1857" s="418"/>
      <c r="G1857" s="418"/>
      <c r="H1857" s="515"/>
      <c r="I1857" s="402" t="s">
        <v>1805</v>
      </c>
      <c r="J1857" s="487" t="s">
        <v>1711</v>
      </c>
      <c r="K1857" s="1635" t="str">
        <f>IF(D1822="","",ROUND(K1855*K1856,2))</f>
        <v/>
      </c>
      <c r="L1857" s="1635"/>
      <c r="M1857" s="1635"/>
      <c r="N1857" s="427" t="s">
        <v>1144</v>
      </c>
      <c r="O1857" s="857"/>
      <c r="P1857" s="1341"/>
    </row>
    <row r="1858" spans="1:16" s="348" customFormat="1" ht="30" customHeight="1" thickBot="1">
      <c r="A1858" s="346"/>
      <c r="B1858" s="413" t="s">
        <v>2264</v>
      </c>
      <c r="C1858" s="414"/>
      <c r="D1858" s="414"/>
      <c r="E1858" s="414"/>
      <c r="F1858" s="414"/>
      <c r="G1858" s="414"/>
      <c r="H1858" s="516"/>
      <c r="I1858" s="416"/>
      <c r="J1858" s="488" t="s">
        <v>1712</v>
      </c>
      <c r="K1858" s="1636"/>
      <c r="L1858" s="1637"/>
      <c r="M1858" s="1637"/>
      <c r="N1858" s="428" t="s">
        <v>1144</v>
      </c>
      <c r="O1858" s="857"/>
      <c r="P1858" s="1338">
        <f>IF(K1858="",0,1)</f>
        <v>0</v>
      </c>
    </row>
    <row r="1859" spans="1:16" s="348" customFormat="1" ht="30" customHeight="1" thickBot="1">
      <c r="A1859" s="346"/>
      <c r="B1859" s="412" t="s">
        <v>1769</v>
      </c>
      <c r="C1859" s="393"/>
      <c r="D1859" s="393"/>
      <c r="E1859" s="393"/>
      <c r="F1859" s="393"/>
      <c r="G1859" s="393"/>
      <c r="H1859" s="517"/>
      <c r="I1859" s="402" t="s">
        <v>1874</v>
      </c>
      <c r="J1859" s="487" t="s">
        <v>1803</v>
      </c>
      <c r="K1859" s="1638" t="str">
        <f>IF(D1822="","",IF(SUM(K1857,-K1858)&lt;0,"BŁĄD !!!",ROUND(K1857-K1858,2)))</f>
        <v/>
      </c>
      <c r="L1859" s="1638"/>
      <c r="M1859" s="1638"/>
      <c r="N1859" s="429" t="s">
        <v>1144</v>
      </c>
      <c r="O1859" s="857"/>
      <c r="P1859" s="1341"/>
    </row>
    <row r="1860" spans="1:16" s="348" customFormat="1" ht="4.5" customHeight="1" thickBot="1">
      <c r="A1860" s="403"/>
      <c r="B1860" s="404"/>
      <c r="C1860" s="404"/>
      <c r="D1860" s="404"/>
      <c r="E1860" s="404"/>
      <c r="F1860" s="404"/>
      <c r="G1860" s="404"/>
      <c r="H1860" s="518"/>
      <c r="I1860" s="404"/>
      <c r="J1860" s="404"/>
      <c r="K1860" s="404"/>
      <c r="L1860" s="528"/>
      <c r="M1860" s="404"/>
      <c r="N1860" s="404"/>
      <c r="O1860" s="858"/>
      <c r="P1860" s="1341"/>
    </row>
    <row r="1861" spans="1:16" s="357" customFormat="1" ht="20.25" customHeight="1" thickTop="1" thickBot="1">
      <c r="A1861" s="371" t="s">
        <v>1747</v>
      </c>
      <c r="B1861" s="352"/>
      <c r="C1861" s="352"/>
      <c r="D1861" s="352"/>
      <c r="E1861" s="352"/>
      <c r="F1861" s="352"/>
      <c r="G1861" s="352"/>
      <c r="H1861" s="519"/>
      <c r="I1861" s="352"/>
      <c r="J1861" s="354"/>
      <c r="K1861" s="352"/>
      <c r="L1861" s="529"/>
      <c r="M1861" s="352"/>
      <c r="N1861" s="354"/>
      <c r="O1861" s="859"/>
      <c r="P1861" s="1340"/>
    </row>
    <row r="1862" spans="1:16" s="363" customFormat="1" ht="23.25" customHeight="1">
      <c r="A1862" s="358"/>
      <c r="B1862" s="756" t="s">
        <v>1806</v>
      </c>
      <c r="C1862" s="359"/>
      <c r="D1862" s="359"/>
      <c r="E1862" s="359"/>
      <c r="F1862" s="749"/>
      <c r="G1862" s="749"/>
      <c r="H1862" s="749"/>
      <c r="I1862" s="361"/>
      <c r="J1862" s="1639" t="s">
        <v>1807</v>
      </c>
      <c r="K1862" s="1640"/>
      <c r="L1862" s="1640"/>
      <c r="M1862" s="1640"/>
      <c r="N1862" s="1641"/>
      <c r="O1862" s="860"/>
      <c r="P1862" s="1342"/>
    </row>
    <row r="1863" spans="1:16" s="363" customFormat="1" ht="27.75" customHeight="1">
      <c r="A1863" s="358"/>
      <c r="B1863" s="1630"/>
      <c r="C1863" s="1631"/>
      <c r="D1863" s="1631"/>
      <c r="E1863" s="1631"/>
      <c r="F1863" s="1631"/>
      <c r="G1863" s="1631"/>
      <c r="H1863" s="1631"/>
      <c r="I1863" s="1632"/>
      <c r="J1863" s="1630"/>
      <c r="K1863" s="1631"/>
      <c r="L1863" s="1631"/>
      <c r="M1863" s="1631"/>
      <c r="N1863" s="1632"/>
      <c r="O1863" s="860"/>
      <c r="P1863" s="1338">
        <f>IF(B1863&amp;J1863="",0,1)</f>
        <v>0</v>
      </c>
    </row>
    <row r="1864" spans="1:16" s="363" customFormat="1" ht="27.75" customHeight="1">
      <c r="A1864" s="358"/>
      <c r="B1864" s="1624"/>
      <c r="C1864" s="1625"/>
      <c r="D1864" s="1625"/>
      <c r="E1864" s="1625"/>
      <c r="F1864" s="1625"/>
      <c r="G1864" s="1625"/>
      <c r="H1864" s="1625"/>
      <c r="I1864" s="1626"/>
      <c r="J1864" s="1624"/>
      <c r="K1864" s="1625"/>
      <c r="L1864" s="1625"/>
      <c r="M1864" s="1625"/>
      <c r="N1864" s="1626"/>
      <c r="O1864" s="860"/>
      <c r="P1864" s="1338">
        <f t="shared" ref="P1864:P1883" si="111">IF(B1864&amp;J1864="",0,1)</f>
        <v>0</v>
      </c>
    </row>
    <row r="1865" spans="1:16" s="363" customFormat="1" ht="27.75" customHeight="1">
      <c r="A1865" s="358"/>
      <c r="B1865" s="1624"/>
      <c r="C1865" s="1625"/>
      <c r="D1865" s="1625"/>
      <c r="E1865" s="1625"/>
      <c r="F1865" s="1625"/>
      <c r="G1865" s="1625"/>
      <c r="H1865" s="1625"/>
      <c r="I1865" s="1626"/>
      <c r="J1865" s="1624"/>
      <c r="K1865" s="1625"/>
      <c r="L1865" s="1625"/>
      <c r="M1865" s="1625"/>
      <c r="N1865" s="1626"/>
      <c r="O1865" s="860"/>
      <c r="P1865" s="1338">
        <f t="shared" si="111"/>
        <v>0</v>
      </c>
    </row>
    <row r="1866" spans="1:16" s="363" customFormat="1" ht="27.75" customHeight="1">
      <c r="A1866" s="358"/>
      <c r="B1866" s="1624"/>
      <c r="C1866" s="1625"/>
      <c r="D1866" s="1625"/>
      <c r="E1866" s="1625"/>
      <c r="F1866" s="1625"/>
      <c r="G1866" s="1625"/>
      <c r="H1866" s="1625"/>
      <c r="I1866" s="1626"/>
      <c r="J1866" s="1624"/>
      <c r="K1866" s="1625"/>
      <c r="L1866" s="1625"/>
      <c r="M1866" s="1625"/>
      <c r="N1866" s="1626"/>
      <c r="O1866" s="860"/>
      <c r="P1866" s="1338">
        <f t="shared" si="111"/>
        <v>0</v>
      </c>
    </row>
    <row r="1867" spans="1:16" s="363" customFormat="1" ht="27.75" customHeight="1">
      <c r="A1867" s="358"/>
      <c r="B1867" s="1624"/>
      <c r="C1867" s="1625"/>
      <c r="D1867" s="1625"/>
      <c r="E1867" s="1625"/>
      <c r="F1867" s="1625"/>
      <c r="G1867" s="1625"/>
      <c r="H1867" s="1625"/>
      <c r="I1867" s="1626"/>
      <c r="J1867" s="1624"/>
      <c r="K1867" s="1625"/>
      <c r="L1867" s="1625"/>
      <c r="M1867" s="1625"/>
      <c r="N1867" s="1626"/>
      <c r="O1867" s="860"/>
      <c r="P1867" s="1338">
        <f t="shared" si="111"/>
        <v>0</v>
      </c>
    </row>
    <row r="1868" spans="1:16" s="363" customFormat="1" ht="27.75" customHeight="1">
      <c r="A1868" s="358"/>
      <c r="B1868" s="1624"/>
      <c r="C1868" s="1625"/>
      <c r="D1868" s="1625"/>
      <c r="E1868" s="1625"/>
      <c r="F1868" s="1625"/>
      <c r="G1868" s="1625"/>
      <c r="H1868" s="1625"/>
      <c r="I1868" s="1626"/>
      <c r="J1868" s="1624"/>
      <c r="K1868" s="1625"/>
      <c r="L1868" s="1625"/>
      <c r="M1868" s="1625"/>
      <c r="N1868" s="1626"/>
      <c r="O1868" s="860"/>
      <c r="P1868" s="1338">
        <f t="shared" si="111"/>
        <v>0</v>
      </c>
    </row>
    <row r="1869" spans="1:16" s="363" customFormat="1" ht="27.75" customHeight="1">
      <c r="A1869" s="358"/>
      <c r="B1869" s="1624"/>
      <c r="C1869" s="1625"/>
      <c r="D1869" s="1625"/>
      <c r="E1869" s="1625"/>
      <c r="F1869" s="1625"/>
      <c r="G1869" s="1625"/>
      <c r="H1869" s="1625"/>
      <c r="I1869" s="1626"/>
      <c r="J1869" s="1624"/>
      <c r="K1869" s="1625"/>
      <c r="L1869" s="1625"/>
      <c r="M1869" s="1625"/>
      <c r="N1869" s="1626"/>
      <c r="O1869" s="860"/>
      <c r="P1869" s="1338">
        <f t="shared" si="111"/>
        <v>0</v>
      </c>
    </row>
    <row r="1870" spans="1:16" s="363" customFormat="1" ht="27.75" customHeight="1">
      <c r="A1870" s="358"/>
      <c r="B1870" s="1624"/>
      <c r="C1870" s="1625"/>
      <c r="D1870" s="1625"/>
      <c r="E1870" s="1625"/>
      <c r="F1870" s="1625"/>
      <c r="G1870" s="1625"/>
      <c r="H1870" s="1625"/>
      <c r="I1870" s="1626"/>
      <c r="J1870" s="1624"/>
      <c r="K1870" s="1625"/>
      <c r="L1870" s="1625"/>
      <c r="M1870" s="1625"/>
      <c r="N1870" s="1626"/>
      <c r="O1870" s="860"/>
      <c r="P1870" s="1338">
        <f t="shared" si="111"/>
        <v>0</v>
      </c>
    </row>
    <row r="1871" spans="1:16" s="363" customFormat="1" ht="27.75" customHeight="1">
      <c r="A1871" s="358"/>
      <c r="B1871" s="1624"/>
      <c r="C1871" s="1625"/>
      <c r="D1871" s="1625"/>
      <c r="E1871" s="1625"/>
      <c r="F1871" s="1625"/>
      <c r="G1871" s="1625"/>
      <c r="H1871" s="1625"/>
      <c r="I1871" s="1626"/>
      <c r="J1871" s="1624"/>
      <c r="K1871" s="1625"/>
      <c r="L1871" s="1625"/>
      <c r="M1871" s="1625"/>
      <c r="N1871" s="1626"/>
      <c r="O1871" s="860"/>
      <c r="P1871" s="1338">
        <f t="shared" si="111"/>
        <v>0</v>
      </c>
    </row>
    <row r="1872" spans="1:16" s="363" customFormat="1" ht="27.75" customHeight="1">
      <c r="A1872" s="358"/>
      <c r="B1872" s="1624"/>
      <c r="C1872" s="1625"/>
      <c r="D1872" s="1625"/>
      <c r="E1872" s="1625"/>
      <c r="F1872" s="1625"/>
      <c r="G1872" s="1625"/>
      <c r="H1872" s="1625"/>
      <c r="I1872" s="1626"/>
      <c r="J1872" s="1624"/>
      <c r="K1872" s="1625"/>
      <c r="L1872" s="1625"/>
      <c r="M1872" s="1625"/>
      <c r="N1872" s="1626"/>
      <c r="O1872" s="860"/>
      <c r="P1872" s="1338">
        <f t="shared" si="111"/>
        <v>0</v>
      </c>
    </row>
    <row r="1873" spans="1:16" s="363" customFormat="1" ht="27.75" customHeight="1">
      <c r="A1873" s="358"/>
      <c r="B1873" s="1624"/>
      <c r="C1873" s="1625"/>
      <c r="D1873" s="1625"/>
      <c r="E1873" s="1625"/>
      <c r="F1873" s="1625"/>
      <c r="G1873" s="1625"/>
      <c r="H1873" s="1625"/>
      <c r="I1873" s="1626"/>
      <c r="J1873" s="1624"/>
      <c r="K1873" s="1625"/>
      <c r="L1873" s="1625"/>
      <c r="M1873" s="1625"/>
      <c r="N1873" s="1626"/>
      <c r="O1873" s="860"/>
      <c r="P1873" s="1338">
        <f t="shared" si="111"/>
        <v>0</v>
      </c>
    </row>
    <row r="1874" spans="1:16" s="363" customFormat="1" ht="27.75" customHeight="1">
      <c r="A1874" s="358"/>
      <c r="B1874" s="1624"/>
      <c r="C1874" s="1625"/>
      <c r="D1874" s="1625"/>
      <c r="E1874" s="1625"/>
      <c r="F1874" s="1625"/>
      <c r="G1874" s="1625"/>
      <c r="H1874" s="1625"/>
      <c r="I1874" s="1626"/>
      <c r="J1874" s="1624"/>
      <c r="K1874" s="1625"/>
      <c r="L1874" s="1625"/>
      <c r="M1874" s="1625"/>
      <c r="N1874" s="1626"/>
      <c r="O1874" s="860"/>
      <c r="P1874" s="1338">
        <f t="shared" si="111"/>
        <v>0</v>
      </c>
    </row>
    <row r="1875" spans="1:16" s="363" customFormat="1" ht="27.75" customHeight="1">
      <c r="A1875" s="358"/>
      <c r="B1875" s="1624"/>
      <c r="C1875" s="1625"/>
      <c r="D1875" s="1625"/>
      <c r="E1875" s="1625"/>
      <c r="F1875" s="1625"/>
      <c r="G1875" s="1625"/>
      <c r="H1875" s="1625"/>
      <c r="I1875" s="1626"/>
      <c r="J1875" s="1624"/>
      <c r="K1875" s="1625"/>
      <c r="L1875" s="1625"/>
      <c r="M1875" s="1625"/>
      <c r="N1875" s="1626"/>
      <c r="O1875" s="860"/>
      <c r="P1875" s="1338">
        <f t="shared" si="111"/>
        <v>0</v>
      </c>
    </row>
    <row r="1876" spans="1:16" s="363" customFormat="1" ht="27.75" customHeight="1">
      <c r="A1876" s="358"/>
      <c r="B1876" s="1624"/>
      <c r="C1876" s="1625"/>
      <c r="D1876" s="1625"/>
      <c r="E1876" s="1625"/>
      <c r="F1876" s="1625"/>
      <c r="G1876" s="1625"/>
      <c r="H1876" s="1625"/>
      <c r="I1876" s="1626"/>
      <c r="J1876" s="1624"/>
      <c r="K1876" s="1625"/>
      <c r="L1876" s="1625"/>
      <c r="M1876" s="1625"/>
      <c r="N1876" s="1626"/>
      <c r="O1876" s="860"/>
      <c r="P1876" s="1338">
        <f t="shared" si="111"/>
        <v>0</v>
      </c>
    </row>
    <row r="1877" spans="1:16" s="363" customFormat="1" ht="27.75" customHeight="1">
      <c r="A1877" s="358"/>
      <c r="B1877" s="1624"/>
      <c r="C1877" s="1625"/>
      <c r="D1877" s="1625"/>
      <c r="E1877" s="1625"/>
      <c r="F1877" s="1625"/>
      <c r="G1877" s="1625"/>
      <c r="H1877" s="1625"/>
      <c r="I1877" s="1626"/>
      <c r="J1877" s="1624"/>
      <c r="K1877" s="1625"/>
      <c r="L1877" s="1625"/>
      <c r="M1877" s="1625"/>
      <c r="N1877" s="1626"/>
      <c r="O1877" s="860"/>
      <c r="P1877" s="1338">
        <f t="shared" si="111"/>
        <v>0</v>
      </c>
    </row>
    <row r="1878" spans="1:16" s="363" customFormat="1" ht="27.75" customHeight="1">
      <c r="A1878" s="358"/>
      <c r="B1878" s="1624"/>
      <c r="C1878" s="1625"/>
      <c r="D1878" s="1625"/>
      <c r="E1878" s="1625"/>
      <c r="F1878" s="1625"/>
      <c r="G1878" s="1625"/>
      <c r="H1878" s="1625"/>
      <c r="I1878" s="1626"/>
      <c r="J1878" s="1624"/>
      <c r="K1878" s="1625"/>
      <c r="L1878" s="1625"/>
      <c r="M1878" s="1625"/>
      <c r="N1878" s="1626"/>
      <c r="O1878" s="860"/>
      <c r="P1878" s="1338">
        <f t="shared" si="111"/>
        <v>0</v>
      </c>
    </row>
    <row r="1879" spans="1:16" s="363" customFormat="1" ht="27.75" customHeight="1">
      <c r="A1879" s="358"/>
      <c r="B1879" s="1624"/>
      <c r="C1879" s="1625"/>
      <c r="D1879" s="1625"/>
      <c r="E1879" s="1625"/>
      <c r="F1879" s="1625"/>
      <c r="G1879" s="1625"/>
      <c r="H1879" s="1625"/>
      <c r="I1879" s="1626"/>
      <c r="J1879" s="1624"/>
      <c r="K1879" s="1625"/>
      <c r="L1879" s="1625"/>
      <c r="M1879" s="1625"/>
      <c r="N1879" s="1626"/>
      <c r="O1879" s="860"/>
      <c r="P1879" s="1338">
        <f t="shared" si="111"/>
        <v>0</v>
      </c>
    </row>
    <row r="1880" spans="1:16" s="363" customFormat="1" ht="27.75" customHeight="1">
      <c r="A1880" s="358"/>
      <c r="B1880" s="1624"/>
      <c r="C1880" s="1625"/>
      <c r="D1880" s="1625"/>
      <c r="E1880" s="1625"/>
      <c r="F1880" s="1625"/>
      <c r="G1880" s="1625"/>
      <c r="H1880" s="1625"/>
      <c r="I1880" s="1626"/>
      <c r="J1880" s="1624"/>
      <c r="K1880" s="1625"/>
      <c r="L1880" s="1625"/>
      <c r="M1880" s="1625"/>
      <c r="N1880" s="1626"/>
      <c r="O1880" s="860"/>
      <c r="P1880" s="1338">
        <f t="shared" si="111"/>
        <v>0</v>
      </c>
    </row>
    <row r="1881" spans="1:16" s="363" customFormat="1" ht="27.75" customHeight="1">
      <c r="A1881" s="358"/>
      <c r="B1881" s="1624"/>
      <c r="C1881" s="1625"/>
      <c r="D1881" s="1625"/>
      <c r="E1881" s="1625"/>
      <c r="F1881" s="1625"/>
      <c r="G1881" s="1625"/>
      <c r="H1881" s="1625"/>
      <c r="I1881" s="1626"/>
      <c r="J1881" s="1624"/>
      <c r="K1881" s="1625"/>
      <c r="L1881" s="1625"/>
      <c r="M1881" s="1625"/>
      <c r="N1881" s="1626"/>
      <c r="O1881" s="860"/>
      <c r="P1881" s="1338">
        <f t="shared" si="111"/>
        <v>0</v>
      </c>
    </row>
    <row r="1882" spans="1:16" s="363" customFormat="1" ht="27.75" customHeight="1">
      <c r="A1882" s="358"/>
      <c r="B1882" s="1624"/>
      <c r="C1882" s="1625"/>
      <c r="D1882" s="1625"/>
      <c r="E1882" s="1625"/>
      <c r="F1882" s="1625"/>
      <c r="G1882" s="1625"/>
      <c r="H1882" s="1625"/>
      <c r="I1882" s="1626"/>
      <c r="J1882" s="1624"/>
      <c r="K1882" s="1625"/>
      <c r="L1882" s="1625"/>
      <c r="M1882" s="1625"/>
      <c r="N1882" s="1626"/>
      <c r="O1882" s="860"/>
      <c r="P1882" s="1338">
        <f t="shared" si="111"/>
        <v>0</v>
      </c>
    </row>
    <row r="1883" spans="1:16" s="363" customFormat="1" ht="27.75" customHeight="1" thickBot="1">
      <c r="A1883" s="358"/>
      <c r="B1883" s="1627"/>
      <c r="C1883" s="1628"/>
      <c r="D1883" s="1628"/>
      <c r="E1883" s="1628"/>
      <c r="F1883" s="1628"/>
      <c r="G1883" s="1628"/>
      <c r="H1883" s="1628"/>
      <c r="I1883" s="1629"/>
      <c r="J1883" s="1627"/>
      <c r="K1883" s="1628"/>
      <c r="L1883" s="1628"/>
      <c r="M1883" s="1628"/>
      <c r="N1883" s="1629"/>
      <c r="O1883" s="860"/>
      <c r="P1883" s="1338">
        <f t="shared" si="111"/>
        <v>0</v>
      </c>
    </row>
    <row r="1884" spans="1:16" s="363" customFormat="1" ht="26.25" customHeight="1" thickBot="1">
      <c r="A1884" s="358"/>
      <c r="B1884" s="535" t="s">
        <v>1808</v>
      </c>
      <c r="C1884" s="364"/>
      <c r="D1884" s="1622" t="s">
        <v>1111</v>
      </c>
      <c r="E1884" s="1622"/>
      <c r="F1884" s="1622"/>
      <c r="G1884" s="1622"/>
      <c r="H1884" s="1622"/>
      <c r="I1884" s="1622"/>
      <c r="J1884" s="1622"/>
      <c r="K1884" s="1622"/>
      <c r="L1884" s="1622"/>
      <c r="M1884" s="1622"/>
      <c r="N1884" s="1623"/>
      <c r="O1884" s="860"/>
      <c r="P1884" s="1342"/>
    </row>
    <row r="1885" spans="1:16" s="348" customFormat="1" ht="6" customHeight="1" thickBot="1">
      <c r="A1885" s="403"/>
      <c r="B1885" s="404"/>
      <c r="C1885" s="404"/>
      <c r="D1885" s="404"/>
      <c r="E1885" s="404"/>
      <c r="F1885" s="404"/>
      <c r="G1885" s="404"/>
      <c r="H1885" s="518"/>
      <c r="I1885" s="404"/>
      <c r="J1885" s="404"/>
      <c r="K1885" s="404"/>
      <c r="L1885" s="528"/>
      <c r="M1885" s="404"/>
      <c r="N1885" s="404"/>
      <c r="O1885" s="858"/>
      <c r="P1885" s="1341"/>
    </row>
    <row r="1886" spans="1:16" s="341" customFormat="1" ht="14.25" customHeight="1" thickTop="1">
      <c r="A1886" s="395" t="s">
        <v>673</v>
      </c>
      <c r="B1886" s="100" t="s">
        <v>2154</v>
      </c>
      <c r="H1886" s="502"/>
      <c r="L1886" s="520"/>
      <c r="O1886" s="422"/>
      <c r="P1886" s="422"/>
    </row>
    <row r="1887" spans="1:16" s="341" customFormat="1" ht="14.25" customHeight="1">
      <c r="A1887" s="395" t="s">
        <v>751</v>
      </c>
      <c r="B1887" s="100" t="s">
        <v>1762</v>
      </c>
      <c r="H1887" s="502"/>
      <c r="L1887" s="520"/>
      <c r="O1887" s="422"/>
      <c r="P1887" s="422"/>
    </row>
    <row r="1888" spans="1:16" s="341" customFormat="1" ht="14.25" customHeight="1">
      <c r="A1888" s="395" t="s">
        <v>1207</v>
      </c>
      <c r="B1888" s="100" t="s">
        <v>1664</v>
      </c>
      <c r="H1888" s="502"/>
      <c r="L1888" s="520"/>
      <c r="O1888" s="422"/>
      <c r="P1888" s="422"/>
    </row>
    <row r="1889" spans="1:16" s="341" customFormat="1" ht="14.25" customHeight="1">
      <c r="A1889" s="395" t="s">
        <v>1208</v>
      </c>
      <c r="B1889" s="100" t="s">
        <v>1875</v>
      </c>
      <c r="H1889" s="502"/>
      <c r="J1889" s="373"/>
      <c r="L1889" s="520"/>
      <c r="O1889" s="422"/>
      <c r="P1889" s="422"/>
    </row>
    <row r="1890" spans="1:16" s="341" customFormat="1" ht="14.25" customHeight="1">
      <c r="A1890" s="395" t="s">
        <v>496</v>
      </c>
      <c r="B1890" s="100" t="s">
        <v>1763</v>
      </c>
      <c r="H1890" s="502"/>
      <c r="L1890" s="520"/>
      <c r="O1890" s="422"/>
      <c r="P1890" s="422"/>
    </row>
    <row r="1891" spans="1:16" s="341" customFormat="1" ht="14.25" customHeight="1">
      <c r="A1891" s="395" t="s">
        <v>1766</v>
      </c>
      <c r="B1891" s="100" t="s">
        <v>1871</v>
      </c>
      <c r="H1891" s="502"/>
      <c r="L1891" s="520"/>
      <c r="N1891" s="1316" t="str">
        <f ca="1">$A$1&amp;wersja&amp;INFO("wersja")</f>
        <v>GR_2018.1.15.0</v>
      </c>
      <c r="O1891" s="422"/>
      <c r="P1891" s="422"/>
    </row>
    <row r="1892" spans="1:16" s="341" customFormat="1" ht="14.25" customHeight="1">
      <c r="A1892" s="395" t="s">
        <v>1765</v>
      </c>
      <c r="B1892" s="100" t="s">
        <v>1872</v>
      </c>
      <c r="H1892" s="502"/>
      <c r="L1892" s="520"/>
      <c r="O1892" s="422"/>
      <c r="P1892" s="422"/>
    </row>
    <row r="1893" spans="1:16" s="341" customFormat="1" ht="20.25" customHeight="1" thickBot="1">
      <c r="A1893" s="577" t="s">
        <v>1820</v>
      </c>
      <c r="H1893" s="502"/>
      <c r="L1893" s="520"/>
      <c r="N1893" s="592" t="str">
        <f>$N$1</f>
        <v>Załącznik Nr 4 do Uchwały Nr XL/396/17 Rady Miejskiej w Kluczborku z dnia 27 września 2017r.</v>
      </c>
      <c r="O1893" s="844"/>
      <c r="P1893" s="422"/>
    </row>
    <row r="1894" spans="1:16" s="2" customFormat="1" ht="20.25" customHeight="1" thickTop="1">
      <c r="A1894" s="1688" t="s">
        <v>854</v>
      </c>
      <c r="B1894" s="1689"/>
      <c r="C1894" s="1689"/>
      <c r="D1894" s="1690"/>
      <c r="E1894" s="1691" t="s">
        <v>987</v>
      </c>
      <c r="F1894" s="1691"/>
      <c r="G1894" s="1691"/>
      <c r="H1894" s="1691"/>
      <c r="I1894" s="1691"/>
      <c r="J1894" s="1691"/>
      <c r="K1894" s="1691"/>
      <c r="L1894" s="1691"/>
      <c r="M1894" s="1691"/>
      <c r="N1894" s="1691"/>
      <c r="O1894" s="1692"/>
      <c r="P1894" s="1323"/>
    </row>
    <row r="1895" spans="1:16" s="2" customFormat="1" ht="26.25" customHeight="1" thickBot="1">
      <c r="A1895" s="1695"/>
      <c r="B1895" s="1696"/>
      <c r="C1895" s="1696"/>
      <c r="D1895" s="1697"/>
      <c r="E1895" s="1693"/>
      <c r="F1895" s="1693"/>
      <c r="G1895" s="1693"/>
      <c r="H1895" s="1693"/>
      <c r="I1895" s="1693"/>
      <c r="J1895" s="1693"/>
      <c r="K1895" s="1693"/>
      <c r="L1895" s="1693"/>
      <c r="M1895" s="1693"/>
      <c r="N1895" s="1693"/>
      <c r="O1895" s="1694"/>
      <c r="P1895" s="1323"/>
    </row>
    <row r="1896" spans="1:16" s="2" customFormat="1" ht="4.5" customHeight="1">
      <c r="A1896" s="580"/>
      <c r="B1896" s="581"/>
      <c r="C1896" s="581"/>
      <c r="D1896" s="582"/>
      <c r="E1896" s="582"/>
      <c r="F1896" s="582"/>
      <c r="G1896" s="582"/>
      <c r="H1896" s="583"/>
      <c r="I1896" s="583"/>
      <c r="J1896" s="583"/>
      <c r="K1896" s="583"/>
      <c r="L1896" s="584"/>
      <c r="M1896" s="583"/>
      <c r="N1896" s="585"/>
      <c r="O1896" s="845"/>
      <c r="P1896" s="1323"/>
    </row>
    <row r="1897" spans="1:16" s="1" customFormat="1" ht="23.25" customHeight="1">
      <c r="A1897" s="1675" t="s">
        <v>1921</v>
      </c>
      <c r="B1897" s="1676"/>
      <c r="C1897" s="1676"/>
      <c r="D1897" s="1676"/>
      <c r="E1897" s="1676"/>
      <c r="F1897" s="1676"/>
      <c r="G1897" s="1676"/>
      <c r="H1897" s="1676"/>
      <c r="I1897" s="1676"/>
      <c r="J1897" s="1676"/>
      <c r="K1897" s="1676"/>
      <c r="L1897" s="1676"/>
      <c r="M1897" s="1676"/>
      <c r="N1897" s="1676"/>
      <c r="O1897" s="1677"/>
      <c r="P1897" s="1323"/>
    </row>
    <row r="1898" spans="1:16" s="2" customFormat="1" ht="4.5" customHeight="1" thickBot="1">
      <c r="A1898" s="587"/>
      <c r="B1898" s="588"/>
      <c r="C1898" s="588"/>
      <c r="D1898" s="588"/>
      <c r="E1898" s="588"/>
      <c r="F1898" s="588"/>
      <c r="G1898" s="588"/>
      <c r="H1898" s="588"/>
      <c r="I1898" s="588"/>
      <c r="J1898" s="588"/>
      <c r="K1898" s="589"/>
      <c r="L1898" s="590"/>
      <c r="M1898" s="583"/>
      <c r="N1898" s="583"/>
      <c r="O1898" s="846"/>
      <c r="P1898" s="1323"/>
    </row>
    <row r="1899" spans="1:16" s="306" customFormat="1" ht="4.5" customHeight="1" thickTop="1" thickBot="1">
      <c r="A1899" s="300"/>
      <c r="B1899" s="301"/>
      <c r="C1899" s="301"/>
      <c r="D1899" s="301"/>
      <c r="E1899" s="302"/>
      <c r="F1899" s="302"/>
      <c r="G1899" s="302"/>
      <c r="H1899" s="503"/>
      <c r="I1899" s="302"/>
      <c r="J1899" s="304"/>
      <c r="K1899" s="302"/>
      <c r="L1899" s="521"/>
      <c r="M1899" s="302"/>
      <c r="N1899" s="304"/>
      <c r="O1899" s="847"/>
      <c r="P1899" s="1338"/>
    </row>
    <row r="1900" spans="1:16" s="306" customFormat="1" ht="24" customHeight="1" thickBot="1">
      <c r="A1900" s="308"/>
      <c r="B1900" s="1678" t="s">
        <v>1924</v>
      </c>
      <c r="C1900" s="1678"/>
      <c r="D1900" s="1678"/>
      <c r="E1900" s="1678"/>
      <c r="F1900" s="1678"/>
      <c r="G1900" s="1678"/>
      <c r="H1900" s="1678"/>
      <c r="I1900" s="1678"/>
      <c r="J1900" s="1679"/>
      <c r="K1900" s="530" t="s">
        <v>1870</v>
      </c>
      <c r="L1900" s="757"/>
      <c r="M1900" s="1680" t="str">
        <f>IF(O1908=1,SUM($O$1:O1908),"")</f>
        <v/>
      </c>
      <c r="N1900" s="1681"/>
      <c r="O1900" s="848"/>
      <c r="P1900" s="1338"/>
    </row>
    <row r="1901" spans="1:16" s="306" customFormat="1" ht="4.5" customHeight="1" thickBot="1">
      <c r="A1901" s="310"/>
      <c r="B1901" s="311"/>
      <c r="C1901" s="311"/>
      <c r="D1901" s="311"/>
      <c r="E1901" s="311"/>
      <c r="F1901" s="311"/>
      <c r="G1901" s="311"/>
      <c r="H1901" s="504"/>
      <c r="I1901" s="312"/>
      <c r="J1901" s="314"/>
      <c r="K1901" s="312"/>
      <c r="L1901" s="522"/>
      <c r="M1901" s="312"/>
      <c r="N1901" s="314"/>
      <c r="O1901" s="849"/>
      <c r="P1901" s="1338"/>
    </row>
    <row r="1902" spans="1:16" s="306" customFormat="1" ht="20.25" customHeight="1" thickTop="1" thickBot="1">
      <c r="A1902" s="369" t="s">
        <v>1745</v>
      </c>
      <c r="B1902" s="323"/>
      <c r="C1902" s="323"/>
      <c r="D1902" s="323"/>
      <c r="E1902" s="323"/>
      <c r="F1902" s="323"/>
      <c r="G1902" s="323"/>
      <c r="H1902" s="505"/>
      <c r="I1902" s="323"/>
      <c r="J1902" s="323"/>
      <c r="K1902" s="323"/>
      <c r="L1902" s="505"/>
      <c r="M1902" s="323"/>
      <c r="N1902" s="323"/>
      <c r="O1902" s="850"/>
      <c r="P1902" s="1338"/>
    </row>
    <row r="1903" spans="1:16" s="306" customFormat="1" ht="12.75" customHeight="1">
      <c r="A1903" s="317"/>
      <c r="B1903" s="532" t="s">
        <v>1666</v>
      </c>
      <c r="C1903" s="375"/>
      <c r="D1903" s="375"/>
      <c r="E1903" s="375"/>
      <c r="F1903" s="375"/>
      <c r="G1903" s="375"/>
      <c r="H1903" s="506"/>
      <c r="I1903" s="375"/>
      <c r="J1903" s="377"/>
      <c r="K1903" s="531" t="s">
        <v>1750</v>
      </c>
      <c r="L1903" s="523"/>
      <c r="M1903" s="375"/>
      <c r="N1903" s="379"/>
      <c r="O1903" s="851"/>
      <c r="P1903" s="1338"/>
    </row>
    <row r="1904" spans="1:16" s="320" customFormat="1" ht="33" customHeight="1" thickBot="1">
      <c r="A1904" s="319"/>
      <c r="B1904" s="1682" t="str">
        <f>IF($B$12="","",$B$12)</f>
        <v/>
      </c>
      <c r="C1904" s="1683"/>
      <c r="D1904" s="1683"/>
      <c r="E1904" s="1683"/>
      <c r="F1904" s="1683"/>
      <c r="G1904" s="1683"/>
      <c r="H1904" s="1683"/>
      <c r="I1904" s="1683"/>
      <c r="J1904" s="1684"/>
      <c r="K1904" s="1685" t="str">
        <f>IF($K$12="","",$K$12)</f>
        <v/>
      </c>
      <c r="L1904" s="1686"/>
      <c r="M1904" s="1686"/>
      <c r="N1904" s="1687"/>
      <c r="O1904" s="851"/>
      <c r="P1904" s="1338">
        <f>IF(B1904&amp;K1904="",0,1)</f>
        <v>0</v>
      </c>
    </row>
    <row r="1905" spans="1:16" s="306" customFormat="1" ht="4.5" customHeight="1" thickBot="1">
      <c r="A1905" s="321"/>
      <c r="B1905" s="322"/>
      <c r="C1905" s="322"/>
      <c r="D1905" s="322"/>
      <c r="E1905" s="312"/>
      <c r="F1905" s="312"/>
      <c r="G1905" s="312"/>
      <c r="H1905" s="504"/>
      <c r="I1905" s="312"/>
      <c r="J1905" s="314"/>
      <c r="K1905" s="312"/>
      <c r="L1905" s="522"/>
      <c r="M1905" s="312"/>
      <c r="N1905" s="314"/>
      <c r="O1905" s="849"/>
      <c r="P1905" s="1338"/>
    </row>
    <row r="1906" spans="1:16" s="328" customFormat="1" ht="20.25" customHeight="1" thickTop="1" thickBot="1">
      <c r="A1906" s="370" t="s">
        <v>1746</v>
      </c>
      <c r="B1906" s="323"/>
      <c r="C1906" s="323"/>
      <c r="D1906" s="323"/>
      <c r="E1906" s="323"/>
      <c r="F1906" s="323"/>
      <c r="G1906" s="323"/>
      <c r="H1906" s="507"/>
      <c r="I1906" s="323"/>
      <c r="J1906" s="325"/>
      <c r="K1906" s="323"/>
      <c r="L1906" s="524"/>
      <c r="M1906" s="323"/>
      <c r="N1906" s="325"/>
      <c r="O1906" s="850"/>
      <c r="P1906" s="1338"/>
    </row>
    <row r="1907" spans="1:16" s="328" customFormat="1" ht="5.25" customHeight="1">
      <c r="A1907" s="98"/>
      <c r="B1907" s="381"/>
      <c r="C1907" s="382"/>
      <c r="D1907" s="382"/>
      <c r="E1907" s="382"/>
      <c r="F1907" s="382"/>
      <c r="G1907" s="382"/>
      <c r="H1907" s="508"/>
      <c r="I1907" s="382"/>
      <c r="J1907" s="384"/>
      <c r="K1907" s="382"/>
      <c r="L1907" s="525"/>
      <c r="M1907" s="382"/>
      <c r="N1907" s="386"/>
      <c r="O1907" s="852"/>
      <c r="P1907" s="1338"/>
    </row>
    <row r="1908" spans="1:16" s="328" customFormat="1" ht="25.5" customHeight="1">
      <c r="A1908" s="396" t="s">
        <v>291</v>
      </c>
      <c r="B1908" s="1666" t="s">
        <v>123</v>
      </c>
      <c r="C1908" s="1667"/>
      <c r="D1908" s="1668"/>
      <c r="E1908" s="1669"/>
      <c r="F1908" s="1670" t="s">
        <v>1791</v>
      </c>
      <c r="G1908" s="1671"/>
      <c r="H1908" s="1671"/>
      <c r="I1908" s="1672"/>
      <c r="J1908" s="740" t="str">
        <f>IF($J$16="","",$J$16)</f>
        <v/>
      </c>
      <c r="K1908" s="420" t="s">
        <v>1755</v>
      </c>
      <c r="L1908" s="740" t="str">
        <f>IF($L$16="","",$L$16)</f>
        <v/>
      </c>
      <c r="M1908" s="420" t="s">
        <v>1764</v>
      </c>
      <c r="N1908" s="397">
        <f>IF(AND(J1908="",L1908=""),0,IF(J1908="",2,1))</f>
        <v>0</v>
      </c>
      <c r="O1908" s="812">
        <f>IF(D1908&lt;&gt;"",1,0)</f>
        <v>0</v>
      </c>
      <c r="P1908" s="1338">
        <f>IF(D1908&amp;J1908&amp;L1908="",0,1)</f>
        <v>0</v>
      </c>
    </row>
    <row r="1909" spans="1:16" s="328" customFormat="1" ht="5.25" customHeight="1" thickBot="1">
      <c r="A1909" s="98"/>
      <c r="B1909" s="387"/>
      <c r="C1909" s="388"/>
      <c r="D1909" s="388"/>
      <c r="E1909" s="388"/>
      <c r="F1909" s="388"/>
      <c r="G1909" s="388"/>
      <c r="H1909" s="509"/>
      <c r="I1909" s="388"/>
      <c r="J1909" s="390"/>
      <c r="K1909" s="388"/>
      <c r="L1909" s="526"/>
      <c r="M1909" s="388"/>
      <c r="N1909" s="392"/>
      <c r="O1909" s="852"/>
      <c r="P1909" s="1338"/>
    </row>
    <row r="1910" spans="1:16" s="328" customFormat="1" ht="27" customHeight="1" thickBot="1">
      <c r="A1910" s="308"/>
      <c r="B1910" s="1673" t="s">
        <v>1065</v>
      </c>
      <c r="C1910" s="1674"/>
      <c r="D1910" s="1088" t="s">
        <v>1770</v>
      </c>
      <c r="E1910" s="764" t="s">
        <v>1748</v>
      </c>
      <c r="F1910" s="764" t="s">
        <v>1752</v>
      </c>
      <c r="G1910" s="765" t="s">
        <v>1520</v>
      </c>
      <c r="H1910" s="1656" t="s">
        <v>233</v>
      </c>
      <c r="I1910" s="1657"/>
      <c r="J1910" s="1658"/>
      <c r="K1910" s="766" t="s">
        <v>1767</v>
      </c>
      <c r="L1910" s="1656" t="s">
        <v>1749</v>
      </c>
      <c r="M1910" s="1657"/>
      <c r="N1910" s="1658"/>
      <c r="O1910" s="853"/>
      <c r="P1910" s="1338"/>
    </row>
    <row r="1911" spans="1:16" s="328" customFormat="1" ht="29.25" customHeight="1">
      <c r="A1911" s="308"/>
      <c r="B1911" s="1659" t="s">
        <v>1753</v>
      </c>
      <c r="C1911" s="333" t="s">
        <v>598</v>
      </c>
      <c r="D1911" s="726"/>
      <c r="E1911" s="726"/>
      <c r="F1911" s="726"/>
      <c r="G1911" s="726"/>
      <c r="H1911" s="510" t="s">
        <v>1771</v>
      </c>
      <c r="I1911" s="926" t="str">
        <f>IF(D1911&amp;E1911&amp;F1911&amp;G1911="","",SUM(D1911:G1911))</f>
        <v/>
      </c>
      <c r="J1911" s="330" t="s">
        <v>599</v>
      </c>
      <c r="K1911" s="767">
        <v>1.95</v>
      </c>
      <c r="L1911" s="510" t="s">
        <v>1390</v>
      </c>
      <c r="M1911" s="926" t="str">
        <f t="shared" ref="M1911:M1934" si="112">IF(AND(I1911&lt;&gt;"",N$16=1),ROUND(I1911*K1911,4),"")</f>
        <v/>
      </c>
      <c r="N1911" s="330" t="s">
        <v>599</v>
      </c>
      <c r="O1911" s="853"/>
      <c r="P1911" s="1338">
        <f>IF(D1911&amp;E1911&amp;F1911&amp;G1911="",0,1)</f>
        <v>0</v>
      </c>
    </row>
    <row r="1912" spans="1:16" s="328" customFormat="1" ht="29.25" customHeight="1">
      <c r="A1912" s="308"/>
      <c r="B1912" s="1660"/>
      <c r="C1912" s="331" t="s">
        <v>600</v>
      </c>
      <c r="D1912" s="727"/>
      <c r="E1912" s="727"/>
      <c r="F1912" s="727"/>
      <c r="G1912" s="727"/>
      <c r="H1912" s="481" t="s">
        <v>406</v>
      </c>
      <c r="I1912" s="925" t="str">
        <f t="shared" ref="I1912:I1934" si="113">IF(D1912&amp;E1912&amp;F1912&amp;G1912="","",SUM(D1912:G1912))</f>
        <v/>
      </c>
      <c r="J1912" s="331" t="s">
        <v>599</v>
      </c>
      <c r="K1912" s="768">
        <v>1.8</v>
      </c>
      <c r="L1912" s="481" t="s">
        <v>407</v>
      </c>
      <c r="M1912" s="925" t="str">
        <f t="shared" si="112"/>
        <v/>
      </c>
      <c r="N1912" s="331" t="s">
        <v>599</v>
      </c>
      <c r="O1912" s="853"/>
      <c r="P1912" s="1338">
        <f t="shared" ref="P1912:P1934" si="114">IF(D1912&amp;E1912&amp;F1912&amp;G1912="",0,1)</f>
        <v>0</v>
      </c>
    </row>
    <row r="1913" spans="1:16" s="328" customFormat="1" ht="29.25" customHeight="1">
      <c r="A1913" s="308"/>
      <c r="B1913" s="1660"/>
      <c r="C1913" s="331" t="s">
        <v>601</v>
      </c>
      <c r="D1913" s="727"/>
      <c r="E1913" s="727"/>
      <c r="F1913" s="727"/>
      <c r="G1913" s="727"/>
      <c r="H1913" s="481" t="s">
        <v>408</v>
      </c>
      <c r="I1913" s="925" t="str">
        <f t="shared" si="113"/>
        <v/>
      </c>
      <c r="J1913" s="331" t="s">
        <v>599</v>
      </c>
      <c r="K1913" s="768">
        <v>1.65</v>
      </c>
      <c r="L1913" s="481" t="s">
        <v>409</v>
      </c>
      <c r="M1913" s="925" t="str">
        <f t="shared" si="112"/>
        <v/>
      </c>
      <c r="N1913" s="331" t="s">
        <v>599</v>
      </c>
      <c r="O1913" s="853"/>
      <c r="P1913" s="1338">
        <f t="shared" si="114"/>
        <v>0</v>
      </c>
    </row>
    <row r="1914" spans="1:16" s="328" customFormat="1" ht="29.25" customHeight="1">
      <c r="A1914" s="308"/>
      <c r="B1914" s="1660"/>
      <c r="C1914" s="331" t="s">
        <v>602</v>
      </c>
      <c r="D1914" s="727"/>
      <c r="E1914" s="727"/>
      <c r="F1914" s="727"/>
      <c r="G1914" s="727"/>
      <c r="H1914" s="481" t="s">
        <v>410</v>
      </c>
      <c r="I1914" s="925" t="str">
        <f t="shared" si="113"/>
        <v/>
      </c>
      <c r="J1914" s="331" t="s">
        <v>599</v>
      </c>
      <c r="K1914" s="768">
        <v>1.35</v>
      </c>
      <c r="L1914" s="481" t="s">
        <v>411</v>
      </c>
      <c r="M1914" s="925" t="str">
        <f t="shared" si="112"/>
        <v/>
      </c>
      <c r="N1914" s="331" t="s">
        <v>599</v>
      </c>
      <c r="O1914" s="853"/>
      <c r="P1914" s="1338">
        <f t="shared" si="114"/>
        <v>0</v>
      </c>
    </row>
    <row r="1915" spans="1:16" s="328" customFormat="1" ht="29.25" customHeight="1">
      <c r="A1915" s="308"/>
      <c r="B1915" s="1660"/>
      <c r="C1915" s="331" t="s">
        <v>603</v>
      </c>
      <c r="D1915" s="727"/>
      <c r="E1915" s="727"/>
      <c r="F1915" s="727"/>
      <c r="G1915" s="727"/>
      <c r="H1915" s="481" t="s">
        <v>412</v>
      </c>
      <c r="I1915" s="925" t="str">
        <f t="shared" si="113"/>
        <v/>
      </c>
      <c r="J1915" s="331" t="s">
        <v>599</v>
      </c>
      <c r="K1915" s="768">
        <v>1.1000000000000001</v>
      </c>
      <c r="L1915" s="481" t="s">
        <v>413</v>
      </c>
      <c r="M1915" s="925" t="str">
        <f t="shared" si="112"/>
        <v/>
      </c>
      <c r="N1915" s="331" t="s">
        <v>599</v>
      </c>
      <c r="O1915" s="853"/>
      <c r="P1915" s="1338">
        <f t="shared" si="114"/>
        <v>0</v>
      </c>
    </row>
    <row r="1916" spans="1:16" s="328" customFormat="1" ht="29.25" customHeight="1">
      <c r="A1916" s="308"/>
      <c r="B1916" s="1660"/>
      <c r="C1916" s="331" t="s">
        <v>604</v>
      </c>
      <c r="D1916" s="727"/>
      <c r="E1916" s="727"/>
      <c r="F1916" s="727"/>
      <c r="G1916" s="727"/>
      <c r="H1916" s="481" t="s">
        <v>414</v>
      </c>
      <c r="I1916" s="925" t="str">
        <f t="shared" si="113"/>
        <v/>
      </c>
      <c r="J1916" s="331" t="s">
        <v>599</v>
      </c>
      <c r="K1916" s="768">
        <v>0.8</v>
      </c>
      <c r="L1916" s="481" t="s">
        <v>415</v>
      </c>
      <c r="M1916" s="925" t="str">
        <f t="shared" si="112"/>
        <v/>
      </c>
      <c r="N1916" s="331" t="s">
        <v>599</v>
      </c>
      <c r="O1916" s="853"/>
      <c r="P1916" s="1338">
        <f t="shared" si="114"/>
        <v>0</v>
      </c>
    </row>
    <row r="1917" spans="1:16" s="328" customFormat="1" ht="29.25" customHeight="1">
      <c r="A1917" s="308"/>
      <c r="B1917" s="1660"/>
      <c r="C1917" s="331" t="s">
        <v>605</v>
      </c>
      <c r="D1917" s="727"/>
      <c r="E1917" s="727"/>
      <c r="F1917" s="727"/>
      <c r="G1917" s="727"/>
      <c r="H1917" s="481" t="s">
        <v>416</v>
      </c>
      <c r="I1917" s="925" t="str">
        <f t="shared" si="113"/>
        <v/>
      </c>
      <c r="J1917" s="331" t="s">
        <v>599</v>
      </c>
      <c r="K1917" s="768">
        <v>0.35</v>
      </c>
      <c r="L1917" s="481" t="s">
        <v>417</v>
      </c>
      <c r="M1917" s="925" t="str">
        <f t="shared" si="112"/>
        <v/>
      </c>
      <c r="N1917" s="331" t="s">
        <v>599</v>
      </c>
      <c r="O1917" s="853"/>
      <c r="P1917" s="1338">
        <f t="shared" si="114"/>
        <v>0</v>
      </c>
    </row>
    <row r="1918" spans="1:16" s="328" customFormat="1" ht="29.25" customHeight="1" thickBot="1">
      <c r="A1918" s="308"/>
      <c r="B1918" s="1661"/>
      <c r="C1918" s="332" t="s">
        <v>606</v>
      </c>
      <c r="D1918" s="728"/>
      <c r="E1918" s="728"/>
      <c r="F1918" s="728"/>
      <c r="G1918" s="728"/>
      <c r="H1918" s="482" t="s">
        <v>418</v>
      </c>
      <c r="I1918" s="924" t="str">
        <f t="shared" si="113"/>
        <v/>
      </c>
      <c r="J1918" s="332" t="s">
        <v>599</v>
      </c>
      <c r="K1918" s="769">
        <v>0.2</v>
      </c>
      <c r="L1918" s="482" t="s">
        <v>419</v>
      </c>
      <c r="M1918" s="924" t="str">
        <f t="shared" si="112"/>
        <v/>
      </c>
      <c r="N1918" s="332" t="s">
        <v>599</v>
      </c>
      <c r="O1918" s="853"/>
      <c r="P1918" s="1338">
        <f t="shared" si="114"/>
        <v>0</v>
      </c>
    </row>
    <row r="1919" spans="1:16" s="328" customFormat="1" ht="29.25" customHeight="1">
      <c r="A1919" s="308"/>
      <c r="B1919" s="1659" t="s">
        <v>1754</v>
      </c>
      <c r="C1919" s="367" t="s">
        <v>598</v>
      </c>
      <c r="D1919" s="726"/>
      <c r="E1919" s="726"/>
      <c r="F1919" s="726"/>
      <c r="G1919" s="726"/>
      <c r="H1919" s="480" t="s">
        <v>420</v>
      </c>
      <c r="I1919" s="926" t="str">
        <f t="shared" si="113"/>
        <v/>
      </c>
      <c r="J1919" s="333" t="s">
        <v>599</v>
      </c>
      <c r="K1919" s="767">
        <v>1.75</v>
      </c>
      <c r="L1919" s="480" t="s">
        <v>421</v>
      </c>
      <c r="M1919" s="926" t="str">
        <f t="shared" si="112"/>
        <v/>
      </c>
      <c r="N1919" s="333" t="s">
        <v>599</v>
      </c>
      <c r="O1919" s="853"/>
      <c r="P1919" s="1338">
        <f t="shared" si="114"/>
        <v>0</v>
      </c>
    </row>
    <row r="1920" spans="1:16" s="328" customFormat="1" ht="29.25" customHeight="1">
      <c r="A1920" s="308"/>
      <c r="B1920" s="1660"/>
      <c r="C1920" s="368" t="s">
        <v>600</v>
      </c>
      <c r="D1920" s="727"/>
      <c r="E1920" s="727"/>
      <c r="F1920" s="727"/>
      <c r="G1920" s="727"/>
      <c r="H1920" s="481" t="s">
        <v>422</v>
      </c>
      <c r="I1920" s="925" t="str">
        <f t="shared" si="113"/>
        <v/>
      </c>
      <c r="J1920" s="331" t="s">
        <v>599</v>
      </c>
      <c r="K1920" s="768">
        <v>1.45</v>
      </c>
      <c r="L1920" s="481" t="s">
        <v>423</v>
      </c>
      <c r="M1920" s="925" t="str">
        <f t="shared" si="112"/>
        <v/>
      </c>
      <c r="N1920" s="331" t="s">
        <v>599</v>
      </c>
      <c r="O1920" s="853"/>
      <c r="P1920" s="1338">
        <f t="shared" si="114"/>
        <v>0</v>
      </c>
    </row>
    <row r="1921" spans="1:16" s="328" customFormat="1" ht="29.25" customHeight="1">
      <c r="A1921" s="308"/>
      <c r="B1921" s="1660"/>
      <c r="C1921" s="368" t="s">
        <v>620</v>
      </c>
      <c r="D1921" s="727"/>
      <c r="E1921" s="727"/>
      <c r="F1921" s="727"/>
      <c r="G1921" s="727"/>
      <c r="H1921" s="481" t="s">
        <v>424</v>
      </c>
      <c r="I1921" s="925" t="str">
        <f t="shared" si="113"/>
        <v/>
      </c>
      <c r="J1921" s="331" t="s">
        <v>599</v>
      </c>
      <c r="K1921" s="768">
        <v>1.25</v>
      </c>
      <c r="L1921" s="481" t="s">
        <v>425</v>
      </c>
      <c r="M1921" s="925" t="str">
        <f t="shared" si="112"/>
        <v/>
      </c>
      <c r="N1921" s="331" t="s">
        <v>599</v>
      </c>
      <c r="O1921" s="853"/>
      <c r="P1921" s="1338">
        <f t="shared" si="114"/>
        <v>0</v>
      </c>
    </row>
    <row r="1922" spans="1:16" s="328" customFormat="1" ht="29.25" customHeight="1">
      <c r="A1922" s="308"/>
      <c r="B1922" s="1660"/>
      <c r="C1922" s="368" t="s">
        <v>621</v>
      </c>
      <c r="D1922" s="727"/>
      <c r="E1922" s="727"/>
      <c r="F1922" s="727"/>
      <c r="G1922" s="727"/>
      <c r="H1922" s="481" t="s">
        <v>426</v>
      </c>
      <c r="I1922" s="925" t="str">
        <f t="shared" si="113"/>
        <v/>
      </c>
      <c r="J1922" s="331" t="s">
        <v>599</v>
      </c>
      <c r="K1922" s="768">
        <v>0.75</v>
      </c>
      <c r="L1922" s="481" t="s">
        <v>427</v>
      </c>
      <c r="M1922" s="925" t="str">
        <f t="shared" si="112"/>
        <v/>
      </c>
      <c r="N1922" s="331" t="s">
        <v>599</v>
      </c>
      <c r="O1922" s="853"/>
      <c r="P1922" s="1338">
        <f t="shared" si="114"/>
        <v>0</v>
      </c>
    </row>
    <row r="1923" spans="1:16" s="328" customFormat="1" ht="29.25" customHeight="1">
      <c r="A1923" s="308"/>
      <c r="B1923" s="1660"/>
      <c r="C1923" s="368" t="s">
        <v>605</v>
      </c>
      <c r="D1923" s="727"/>
      <c r="E1923" s="727"/>
      <c r="F1923" s="727"/>
      <c r="G1923" s="727"/>
      <c r="H1923" s="481" t="s">
        <v>428</v>
      </c>
      <c r="I1923" s="925" t="str">
        <f t="shared" si="113"/>
        <v/>
      </c>
      <c r="J1923" s="331" t="s">
        <v>599</v>
      </c>
      <c r="K1923" s="768">
        <v>0.2</v>
      </c>
      <c r="L1923" s="481" t="s">
        <v>429</v>
      </c>
      <c r="M1923" s="925" t="str">
        <f t="shared" si="112"/>
        <v/>
      </c>
      <c r="N1923" s="331" t="s">
        <v>599</v>
      </c>
      <c r="O1923" s="853"/>
      <c r="P1923" s="1338">
        <f t="shared" si="114"/>
        <v>0</v>
      </c>
    </row>
    <row r="1924" spans="1:16" s="328" customFormat="1" ht="29.25" customHeight="1" thickBot="1">
      <c r="A1924" s="308"/>
      <c r="B1924" s="1660"/>
      <c r="C1924" s="539" t="s">
        <v>606</v>
      </c>
      <c r="D1924" s="729"/>
      <c r="E1924" s="729"/>
      <c r="F1924" s="729"/>
      <c r="G1924" s="729"/>
      <c r="H1924" s="540" t="s">
        <v>430</v>
      </c>
      <c r="I1924" s="541" t="str">
        <f t="shared" si="113"/>
        <v/>
      </c>
      <c r="J1924" s="542" t="s">
        <v>599</v>
      </c>
      <c r="K1924" s="770">
        <v>0.15</v>
      </c>
      <c r="L1924" s="540" t="s">
        <v>431</v>
      </c>
      <c r="M1924" s="541" t="str">
        <f t="shared" si="112"/>
        <v/>
      </c>
      <c r="N1924" s="542" t="s">
        <v>599</v>
      </c>
      <c r="O1924" s="853"/>
      <c r="P1924" s="1338">
        <f t="shared" si="114"/>
        <v>0</v>
      </c>
    </row>
    <row r="1925" spans="1:16" s="328" customFormat="1" ht="29.25" customHeight="1">
      <c r="A1925" s="308"/>
      <c r="B1925" s="1662" t="s">
        <v>1759</v>
      </c>
      <c r="C1925" s="760" t="s">
        <v>1800</v>
      </c>
      <c r="D1925" s="726"/>
      <c r="E1925" s="726"/>
      <c r="F1925" s="726"/>
      <c r="G1925" s="726"/>
      <c r="H1925" s="480" t="s">
        <v>432</v>
      </c>
      <c r="I1925" s="926" t="str">
        <f t="shared" si="113"/>
        <v/>
      </c>
      <c r="J1925" s="333" t="s">
        <v>599</v>
      </c>
      <c r="K1925" s="767">
        <v>1</v>
      </c>
      <c r="L1925" s="480" t="s">
        <v>433</v>
      </c>
      <c r="M1925" s="926" t="str">
        <f t="shared" si="112"/>
        <v/>
      </c>
      <c r="N1925" s="333" t="s">
        <v>599</v>
      </c>
      <c r="O1925" s="853"/>
      <c r="P1925" s="1338">
        <f t="shared" si="114"/>
        <v>0</v>
      </c>
    </row>
    <row r="1926" spans="1:16" s="328" customFormat="1" ht="29.25" customHeight="1" thickBot="1">
      <c r="A1926" s="308"/>
      <c r="B1926" s="1663"/>
      <c r="C1926" s="870" t="s">
        <v>579</v>
      </c>
      <c r="D1926" s="730"/>
      <c r="E1926" s="730"/>
      <c r="F1926" s="730"/>
      <c r="G1926" s="730"/>
      <c r="H1926" s="543" t="s">
        <v>434</v>
      </c>
      <c r="I1926" s="538" t="str">
        <f t="shared" si="113"/>
        <v/>
      </c>
      <c r="J1926" s="544" t="s">
        <v>599</v>
      </c>
      <c r="K1926" s="771">
        <v>1</v>
      </c>
      <c r="L1926" s="543" t="s">
        <v>435</v>
      </c>
      <c r="M1926" s="538" t="str">
        <f t="shared" si="112"/>
        <v/>
      </c>
      <c r="N1926" s="544" t="s">
        <v>599</v>
      </c>
      <c r="O1926" s="853"/>
      <c r="P1926" s="1338">
        <f t="shared" si="114"/>
        <v>0</v>
      </c>
    </row>
    <row r="1927" spans="1:16" s="328" customFormat="1" ht="29.25" customHeight="1">
      <c r="A1927" s="308"/>
      <c r="B1927" s="1664" t="s">
        <v>1758</v>
      </c>
      <c r="C1927" s="760" t="s">
        <v>1800</v>
      </c>
      <c r="D1927" s="726"/>
      <c r="E1927" s="726"/>
      <c r="F1927" s="726"/>
      <c r="G1927" s="726"/>
      <c r="H1927" s="480" t="s">
        <v>436</v>
      </c>
      <c r="I1927" s="926" t="str">
        <f t="shared" si="113"/>
        <v/>
      </c>
      <c r="J1927" s="333" t="s">
        <v>599</v>
      </c>
      <c r="K1927" s="767">
        <v>0.2</v>
      </c>
      <c r="L1927" s="480" t="s">
        <v>437</v>
      </c>
      <c r="M1927" s="926" t="str">
        <f t="shared" si="112"/>
        <v/>
      </c>
      <c r="N1927" s="333" t="s">
        <v>599</v>
      </c>
      <c r="O1927" s="853"/>
      <c r="P1927" s="1338">
        <f t="shared" si="114"/>
        <v>0</v>
      </c>
    </row>
    <row r="1928" spans="1:16" s="328" customFormat="1" ht="29.25" customHeight="1" thickBot="1">
      <c r="A1928" s="308"/>
      <c r="B1928" s="1665"/>
      <c r="C1928" s="870" t="s">
        <v>579</v>
      </c>
      <c r="D1928" s="730"/>
      <c r="E1928" s="730"/>
      <c r="F1928" s="730"/>
      <c r="G1928" s="730"/>
      <c r="H1928" s="543" t="s">
        <v>438</v>
      </c>
      <c r="I1928" s="538" t="str">
        <f t="shared" si="113"/>
        <v/>
      </c>
      <c r="J1928" s="544" t="s">
        <v>599</v>
      </c>
      <c r="K1928" s="771">
        <v>0.2</v>
      </c>
      <c r="L1928" s="543" t="s">
        <v>439</v>
      </c>
      <c r="M1928" s="538" t="str">
        <f t="shared" si="112"/>
        <v/>
      </c>
      <c r="N1928" s="544" t="s">
        <v>599</v>
      </c>
      <c r="O1928" s="853"/>
      <c r="P1928" s="1338">
        <f t="shared" si="114"/>
        <v>0</v>
      </c>
    </row>
    <row r="1929" spans="1:16" s="328" customFormat="1" ht="29.25" customHeight="1">
      <c r="A1929" s="308"/>
      <c r="B1929" s="1649" t="s">
        <v>1756</v>
      </c>
      <c r="C1929" s="760" t="s">
        <v>1800</v>
      </c>
      <c r="D1929" s="726"/>
      <c r="E1929" s="726"/>
      <c r="F1929" s="726"/>
      <c r="G1929" s="726"/>
      <c r="H1929" s="480" t="s">
        <v>440</v>
      </c>
      <c r="I1929" s="926" t="str">
        <f t="shared" si="113"/>
        <v/>
      </c>
      <c r="J1929" s="333" t="s">
        <v>599</v>
      </c>
      <c r="K1929" s="767">
        <v>1</v>
      </c>
      <c r="L1929" s="480" t="s">
        <v>441</v>
      </c>
      <c r="M1929" s="926" t="str">
        <f t="shared" si="112"/>
        <v/>
      </c>
      <c r="N1929" s="333" t="s">
        <v>599</v>
      </c>
      <c r="O1929" s="853"/>
      <c r="P1929" s="1338">
        <f t="shared" si="114"/>
        <v>0</v>
      </c>
    </row>
    <row r="1930" spans="1:16" s="328" customFormat="1" ht="29.25" customHeight="1" thickBot="1">
      <c r="A1930" s="308"/>
      <c r="B1930" s="1650"/>
      <c r="C1930" s="870" t="s">
        <v>579</v>
      </c>
      <c r="D1930" s="730"/>
      <c r="E1930" s="730"/>
      <c r="F1930" s="730"/>
      <c r="G1930" s="730"/>
      <c r="H1930" s="543" t="s">
        <v>442</v>
      </c>
      <c r="I1930" s="538" t="str">
        <f t="shared" si="113"/>
        <v/>
      </c>
      <c r="J1930" s="544" t="s">
        <v>599</v>
      </c>
      <c r="K1930" s="771">
        <v>1</v>
      </c>
      <c r="L1930" s="543" t="s">
        <v>443</v>
      </c>
      <c r="M1930" s="538" t="str">
        <f t="shared" si="112"/>
        <v/>
      </c>
      <c r="N1930" s="544" t="s">
        <v>599</v>
      </c>
      <c r="O1930" s="853"/>
      <c r="P1930" s="1338">
        <f t="shared" si="114"/>
        <v>0</v>
      </c>
    </row>
    <row r="1931" spans="1:16" s="328" customFormat="1" ht="29.25" customHeight="1">
      <c r="A1931" s="308"/>
      <c r="B1931" s="1649" t="s">
        <v>1757</v>
      </c>
      <c r="C1931" s="760" t="s">
        <v>1800</v>
      </c>
      <c r="D1931" s="731"/>
      <c r="E1931" s="731"/>
      <c r="F1931" s="731"/>
      <c r="G1931" s="731"/>
      <c r="H1931" s="510" t="s">
        <v>444</v>
      </c>
      <c r="I1931" s="926" t="str">
        <f t="shared" si="113"/>
        <v/>
      </c>
      <c r="J1931" s="330" t="s">
        <v>599</v>
      </c>
      <c r="K1931" s="772">
        <v>0.2</v>
      </c>
      <c r="L1931" s="510" t="s">
        <v>445</v>
      </c>
      <c r="M1931" s="926" t="str">
        <f t="shared" si="112"/>
        <v/>
      </c>
      <c r="N1931" s="333" t="s">
        <v>599</v>
      </c>
      <c r="O1931" s="853"/>
      <c r="P1931" s="1338">
        <f t="shared" si="114"/>
        <v>0</v>
      </c>
    </row>
    <row r="1932" spans="1:16" s="328" customFormat="1" ht="29.25" customHeight="1" thickBot="1">
      <c r="A1932" s="308"/>
      <c r="B1932" s="1650"/>
      <c r="C1932" s="870" t="s">
        <v>579</v>
      </c>
      <c r="D1932" s="728"/>
      <c r="E1932" s="728"/>
      <c r="F1932" s="728"/>
      <c r="G1932" s="728"/>
      <c r="H1932" s="482" t="s">
        <v>446</v>
      </c>
      <c r="I1932" s="538" t="str">
        <f t="shared" si="113"/>
        <v/>
      </c>
      <c r="J1932" s="332" t="s">
        <v>599</v>
      </c>
      <c r="K1932" s="769">
        <v>0.2</v>
      </c>
      <c r="L1932" s="482" t="s">
        <v>447</v>
      </c>
      <c r="M1932" s="538" t="str">
        <f t="shared" si="112"/>
        <v/>
      </c>
      <c r="N1932" s="544" t="s">
        <v>599</v>
      </c>
      <c r="O1932" s="853"/>
      <c r="P1932" s="1338">
        <f t="shared" si="114"/>
        <v>0</v>
      </c>
    </row>
    <row r="1933" spans="1:16" s="328" customFormat="1" ht="29.25" customHeight="1" thickBot="1">
      <c r="A1933" s="308"/>
      <c r="B1933" s="1651" t="s">
        <v>1760</v>
      </c>
      <c r="C1933" s="1652"/>
      <c r="D1933" s="732"/>
      <c r="E1933" s="732"/>
      <c r="F1933" s="732"/>
      <c r="G1933" s="732"/>
      <c r="H1933" s="567" t="s">
        <v>448</v>
      </c>
      <c r="I1933" s="568" t="str">
        <f t="shared" si="113"/>
        <v/>
      </c>
      <c r="J1933" s="569" t="s">
        <v>599</v>
      </c>
      <c r="K1933" s="773">
        <v>0.2</v>
      </c>
      <c r="L1933" s="567" t="s">
        <v>449</v>
      </c>
      <c r="M1933" s="568" t="str">
        <f t="shared" si="112"/>
        <v/>
      </c>
      <c r="N1933" s="569" t="s">
        <v>599</v>
      </c>
      <c r="O1933" s="853"/>
      <c r="P1933" s="1338">
        <f t="shared" si="114"/>
        <v>0</v>
      </c>
    </row>
    <row r="1934" spans="1:16" s="328" customFormat="1" ht="29.25" customHeight="1" thickBot="1">
      <c r="A1934" s="308"/>
      <c r="B1934" s="1461" t="s">
        <v>1665</v>
      </c>
      <c r="C1934" s="1653"/>
      <c r="D1934" s="733"/>
      <c r="E1934" s="733"/>
      <c r="F1934" s="733"/>
      <c r="G1934" s="733"/>
      <c r="H1934" s="483" t="s">
        <v>450</v>
      </c>
      <c r="I1934" s="928" t="str">
        <f t="shared" si="113"/>
        <v/>
      </c>
      <c r="J1934" s="922" t="s">
        <v>599</v>
      </c>
      <c r="K1934" s="774">
        <v>1</v>
      </c>
      <c r="L1934" s="483" t="s">
        <v>1572</v>
      </c>
      <c r="M1934" s="928" t="str">
        <f t="shared" si="112"/>
        <v/>
      </c>
      <c r="N1934" s="922" t="s">
        <v>599</v>
      </c>
      <c r="O1934" s="853"/>
      <c r="P1934" s="1338">
        <f t="shared" si="114"/>
        <v>0</v>
      </c>
    </row>
    <row r="1935" spans="1:16" s="337" customFormat="1" ht="29.25" customHeight="1" thickBot="1">
      <c r="A1935" s="334"/>
      <c r="B1935" s="1654" t="s">
        <v>233</v>
      </c>
      <c r="C1935" s="1655"/>
      <c r="D1935" s="227" t="str">
        <f>IF($D1908="","",SUM(D1911:D1934))</f>
        <v/>
      </c>
      <c r="E1935" s="227" t="str">
        <f t="shared" ref="E1935:G1935" si="115">IF($D1908="","",SUM(E1911:E1934))</f>
        <v/>
      </c>
      <c r="F1935" s="227" t="str">
        <f t="shared" si="115"/>
        <v/>
      </c>
      <c r="G1935" s="227" t="str">
        <f t="shared" si="115"/>
        <v/>
      </c>
      <c r="H1935" s="483" t="s">
        <v>1567</v>
      </c>
      <c r="I1935" s="927" t="str">
        <f>IF($D1908="","",SUM(I1911:I1934))</f>
        <v/>
      </c>
      <c r="J1935" s="923" t="s">
        <v>599</v>
      </c>
      <c r="K1935" s="335"/>
      <c r="L1935" s="483" t="s">
        <v>1568</v>
      </c>
      <c r="M1935" s="927" t="str">
        <f>IF($D1908="","",SUM(M1911:M1934))</f>
        <v/>
      </c>
      <c r="N1935" s="923" t="s">
        <v>599</v>
      </c>
      <c r="O1935" s="854"/>
      <c r="P1935" s="1339"/>
    </row>
    <row r="1936" spans="1:16" s="341" customFormat="1" ht="4.5" customHeight="1" thickBot="1">
      <c r="A1936" s="338"/>
      <c r="B1936" s="339"/>
      <c r="C1936" s="339"/>
      <c r="D1936" s="339"/>
      <c r="E1936" s="339"/>
      <c r="F1936" s="339"/>
      <c r="G1936" s="339"/>
      <c r="H1936" s="511"/>
      <c r="I1936" s="339"/>
      <c r="J1936" s="339"/>
      <c r="K1936" s="339"/>
      <c r="L1936" s="527"/>
      <c r="M1936" s="339"/>
      <c r="N1936" s="339"/>
      <c r="O1936" s="855"/>
      <c r="P1936" s="422"/>
    </row>
    <row r="1937" spans="1:16" s="152" customFormat="1" ht="20.25" customHeight="1" thickTop="1" thickBot="1">
      <c r="A1937" s="370" t="s">
        <v>1751</v>
      </c>
      <c r="B1937" s="342"/>
      <c r="C1937" s="342"/>
      <c r="D1937" s="342"/>
      <c r="E1937" s="342"/>
      <c r="F1937" s="342"/>
      <c r="G1937" s="342"/>
      <c r="H1937" s="1621" t="str">
        <f>IF(AND(SUM(D1911:G1934)&gt;0,D1908=""),"W części GR.2 wpisz nazwę miejscowości.","")</f>
        <v/>
      </c>
      <c r="I1937" s="1621"/>
      <c r="J1937" s="1621"/>
      <c r="K1937" s="1621"/>
      <c r="L1937" s="1621"/>
      <c r="M1937" s="1621"/>
      <c r="N1937" s="1621"/>
      <c r="O1937" s="856"/>
      <c r="P1937" s="1340"/>
    </row>
    <row r="1938" spans="1:16" s="348" customFormat="1" ht="30" customHeight="1">
      <c r="A1938" s="346"/>
      <c r="B1938" s="408" t="s">
        <v>1768</v>
      </c>
      <c r="C1938" s="347"/>
      <c r="D1938" s="347"/>
      <c r="E1938" s="347"/>
      <c r="F1938" s="347"/>
      <c r="G1938" s="347"/>
      <c r="H1938" s="512"/>
      <c r="I1938" s="398" t="s">
        <v>1801</v>
      </c>
      <c r="J1938" s="485" t="s">
        <v>1709</v>
      </c>
      <c r="K1938" s="1642" t="str">
        <f>IF(D1908="","",IF(N1908=1,M1935,IF(N1908=2,I1935,"")))</f>
        <v/>
      </c>
      <c r="L1938" s="1642"/>
      <c r="M1938" s="1642"/>
      <c r="N1938" s="423" t="s">
        <v>599</v>
      </c>
      <c r="O1938" s="857"/>
      <c r="P1938" s="1341"/>
    </row>
    <row r="1939" spans="1:16" s="348" customFormat="1" ht="30" customHeight="1">
      <c r="A1939" s="346"/>
      <c r="B1939" s="409" t="s">
        <v>1798</v>
      </c>
      <c r="C1939" s="349"/>
      <c r="D1939" s="349"/>
      <c r="E1939" s="1643" t="s">
        <v>2155</v>
      </c>
      <c r="F1939" s="1644"/>
      <c r="G1939" s="1644"/>
      <c r="H1939" s="1644"/>
      <c r="I1939" s="1645"/>
      <c r="J1939" s="486" t="s">
        <v>1569</v>
      </c>
      <c r="K1939" s="1646" t="str">
        <f>IF(D1908="","",IF(N1908=1,SUM(M1917:M1918,M1923:M1924,M1925,M1927,M1929,M1931),SUM(I1917:I1918,I1923:I1924,I1925,I1927,I1929,I1931)))</f>
        <v/>
      </c>
      <c r="L1939" s="1646"/>
      <c r="M1939" s="1646"/>
      <c r="N1939" s="424" t="s">
        <v>599</v>
      </c>
      <c r="O1939" s="857"/>
      <c r="P1939" s="1341"/>
    </row>
    <row r="1940" spans="1:16" s="348" customFormat="1" ht="30" customHeight="1" thickBot="1">
      <c r="A1940" s="346"/>
      <c r="B1940" s="410" t="s">
        <v>1772</v>
      </c>
      <c r="C1940" s="351"/>
      <c r="D1940" s="351"/>
      <c r="E1940" s="351"/>
      <c r="F1940" s="351"/>
      <c r="G1940" s="351"/>
      <c r="H1940" s="513"/>
      <c r="I1940" s="400" t="s">
        <v>1802</v>
      </c>
      <c r="J1940" s="533" t="s">
        <v>1570</v>
      </c>
      <c r="K1940" s="1647" t="str">
        <f>IF(D1908="","",IF(N1908=1,SUM(M1933),SUM(I1933)))</f>
        <v/>
      </c>
      <c r="L1940" s="1647"/>
      <c r="M1940" s="1647"/>
      <c r="N1940" s="425" t="s">
        <v>599</v>
      </c>
      <c r="O1940" s="857"/>
      <c r="P1940" s="1341"/>
    </row>
    <row r="1941" spans="1:16" s="348" customFormat="1" ht="30" customHeight="1" thickBot="1">
      <c r="A1941" s="346"/>
      <c r="B1941" s="411" t="s">
        <v>1773</v>
      </c>
      <c r="C1941" s="380"/>
      <c r="D1941" s="380"/>
      <c r="E1941" s="380"/>
      <c r="F1941" s="380"/>
      <c r="G1941" s="380"/>
      <c r="H1941" s="514"/>
      <c r="I1941" s="401" t="s">
        <v>1804</v>
      </c>
      <c r="J1941" s="534" t="s">
        <v>1571</v>
      </c>
      <c r="K1941" s="1648" t="str">
        <f>IF(D1908="","",SUM(K1938,-K1939,-K1940))</f>
        <v/>
      </c>
      <c r="L1941" s="1648"/>
      <c r="M1941" s="1648"/>
      <c r="N1941" s="426" t="s">
        <v>599</v>
      </c>
      <c r="O1941" s="857"/>
      <c r="P1941" s="1341"/>
    </row>
    <row r="1942" spans="1:16" s="348" customFormat="1" ht="30" customHeight="1" thickBot="1">
      <c r="A1942" s="346"/>
      <c r="B1942" s="417" t="s">
        <v>1262</v>
      </c>
      <c r="C1942" s="418"/>
      <c r="D1942" s="418"/>
      <c r="E1942" s="418"/>
      <c r="F1942" s="418"/>
      <c r="G1942" s="418"/>
      <c r="H1942" s="515"/>
      <c r="I1942" s="402"/>
      <c r="J1942" s="487" t="s">
        <v>1710</v>
      </c>
      <c r="K1942" s="1633">
        <f>Info!$J$2*2.5*GR!$N$16</f>
        <v>0</v>
      </c>
      <c r="L1942" s="1634"/>
      <c r="M1942" s="1634"/>
      <c r="N1942" s="427" t="s">
        <v>1144</v>
      </c>
      <c r="O1942" s="857"/>
      <c r="P1942" s="1341"/>
    </row>
    <row r="1943" spans="1:16" s="348" customFormat="1" ht="30" customHeight="1" thickBot="1">
      <c r="A1943" s="346"/>
      <c r="B1943" s="417" t="s">
        <v>1873</v>
      </c>
      <c r="C1943" s="418"/>
      <c r="D1943" s="418"/>
      <c r="E1943" s="418"/>
      <c r="F1943" s="418"/>
      <c r="G1943" s="418"/>
      <c r="H1943" s="515"/>
      <c r="I1943" s="402" t="s">
        <v>1805</v>
      </c>
      <c r="J1943" s="487" t="s">
        <v>1711</v>
      </c>
      <c r="K1943" s="1635" t="str">
        <f>IF(D1908="","",ROUND(K1941*K1942,2))</f>
        <v/>
      </c>
      <c r="L1943" s="1635"/>
      <c r="M1943" s="1635"/>
      <c r="N1943" s="427" t="s">
        <v>1144</v>
      </c>
      <c r="O1943" s="857"/>
      <c r="P1943" s="1341"/>
    </row>
    <row r="1944" spans="1:16" s="348" customFormat="1" ht="30" customHeight="1" thickBot="1">
      <c r="A1944" s="346"/>
      <c r="B1944" s="413" t="s">
        <v>2264</v>
      </c>
      <c r="C1944" s="414"/>
      <c r="D1944" s="414"/>
      <c r="E1944" s="414"/>
      <c r="F1944" s="414"/>
      <c r="G1944" s="414"/>
      <c r="H1944" s="516"/>
      <c r="I1944" s="416"/>
      <c r="J1944" s="488" t="s">
        <v>1712</v>
      </c>
      <c r="K1944" s="1636"/>
      <c r="L1944" s="1637"/>
      <c r="M1944" s="1637"/>
      <c r="N1944" s="428" t="s">
        <v>1144</v>
      </c>
      <c r="O1944" s="857"/>
      <c r="P1944" s="1338">
        <f>IF(K1944="",0,1)</f>
        <v>0</v>
      </c>
    </row>
    <row r="1945" spans="1:16" s="348" customFormat="1" ht="30" customHeight="1" thickBot="1">
      <c r="A1945" s="346"/>
      <c r="B1945" s="412" t="s">
        <v>1769</v>
      </c>
      <c r="C1945" s="393"/>
      <c r="D1945" s="393"/>
      <c r="E1945" s="393"/>
      <c r="F1945" s="393"/>
      <c r="G1945" s="393"/>
      <c r="H1945" s="517"/>
      <c r="I1945" s="402" t="s">
        <v>1874</v>
      </c>
      <c r="J1945" s="487" t="s">
        <v>1803</v>
      </c>
      <c r="K1945" s="1638" t="str">
        <f>IF(D1908="","",IF(SUM(K1943,-K1944)&lt;0,"BŁĄD !!!",ROUND(K1943-K1944,2)))</f>
        <v/>
      </c>
      <c r="L1945" s="1638"/>
      <c r="M1945" s="1638"/>
      <c r="N1945" s="429" t="s">
        <v>1144</v>
      </c>
      <c r="O1945" s="857"/>
      <c r="P1945" s="1341"/>
    </row>
    <row r="1946" spans="1:16" s="348" customFormat="1" ht="4.5" customHeight="1" thickBot="1">
      <c r="A1946" s="403"/>
      <c r="B1946" s="404"/>
      <c r="C1946" s="404"/>
      <c r="D1946" s="404"/>
      <c r="E1946" s="404"/>
      <c r="F1946" s="404"/>
      <c r="G1946" s="404"/>
      <c r="H1946" s="518"/>
      <c r="I1946" s="404"/>
      <c r="J1946" s="404"/>
      <c r="K1946" s="404"/>
      <c r="L1946" s="528"/>
      <c r="M1946" s="404"/>
      <c r="N1946" s="404"/>
      <c r="O1946" s="858"/>
      <c r="P1946" s="1341"/>
    </row>
    <row r="1947" spans="1:16" s="357" customFormat="1" ht="20.25" customHeight="1" thickTop="1" thickBot="1">
      <c r="A1947" s="371" t="s">
        <v>1747</v>
      </c>
      <c r="B1947" s="352"/>
      <c r="C1947" s="352"/>
      <c r="D1947" s="352"/>
      <c r="E1947" s="352"/>
      <c r="F1947" s="352"/>
      <c r="G1947" s="352"/>
      <c r="H1947" s="519"/>
      <c r="I1947" s="352"/>
      <c r="J1947" s="354"/>
      <c r="K1947" s="352"/>
      <c r="L1947" s="529"/>
      <c r="M1947" s="352"/>
      <c r="N1947" s="354"/>
      <c r="O1947" s="859"/>
      <c r="P1947" s="1340"/>
    </row>
    <row r="1948" spans="1:16" s="363" customFormat="1" ht="23.25" customHeight="1">
      <c r="A1948" s="358"/>
      <c r="B1948" s="756" t="s">
        <v>1806</v>
      </c>
      <c r="C1948" s="359"/>
      <c r="D1948" s="359"/>
      <c r="E1948" s="359"/>
      <c r="F1948" s="749"/>
      <c r="G1948" s="749"/>
      <c r="H1948" s="749"/>
      <c r="I1948" s="361"/>
      <c r="J1948" s="1639" t="s">
        <v>1807</v>
      </c>
      <c r="K1948" s="1640"/>
      <c r="L1948" s="1640"/>
      <c r="M1948" s="1640"/>
      <c r="N1948" s="1641"/>
      <c r="O1948" s="860"/>
      <c r="P1948" s="1342"/>
    </row>
    <row r="1949" spans="1:16" s="363" customFormat="1" ht="27.75" customHeight="1">
      <c r="A1949" s="358"/>
      <c r="B1949" s="1630"/>
      <c r="C1949" s="1631"/>
      <c r="D1949" s="1631"/>
      <c r="E1949" s="1631"/>
      <c r="F1949" s="1631"/>
      <c r="G1949" s="1631"/>
      <c r="H1949" s="1631"/>
      <c r="I1949" s="1632"/>
      <c r="J1949" s="1630"/>
      <c r="K1949" s="1631"/>
      <c r="L1949" s="1631"/>
      <c r="M1949" s="1631"/>
      <c r="N1949" s="1632"/>
      <c r="O1949" s="860"/>
      <c r="P1949" s="1338">
        <f>IF(B1949&amp;J1949="",0,1)</f>
        <v>0</v>
      </c>
    </row>
    <row r="1950" spans="1:16" s="363" customFormat="1" ht="27.75" customHeight="1">
      <c r="A1950" s="358"/>
      <c r="B1950" s="1624"/>
      <c r="C1950" s="1625"/>
      <c r="D1950" s="1625"/>
      <c r="E1950" s="1625"/>
      <c r="F1950" s="1625"/>
      <c r="G1950" s="1625"/>
      <c r="H1950" s="1625"/>
      <c r="I1950" s="1626"/>
      <c r="J1950" s="1624"/>
      <c r="K1950" s="1625"/>
      <c r="L1950" s="1625"/>
      <c r="M1950" s="1625"/>
      <c r="N1950" s="1626"/>
      <c r="O1950" s="860"/>
      <c r="P1950" s="1338">
        <f t="shared" ref="P1950:P1969" si="116">IF(B1950&amp;J1950="",0,1)</f>
        <v>0</v>
      </c>
    </row>
    <row r="1951" spans="1:16" s="363" customFormat="1" ht="27.75" customHeight="1">
      <c r="A1951" s="358"/>
      <c r="B1951" s="1624"/>
      <c r="C1951" s="1625"/>
      <c r="D1951" s="1625"/>
      <c r="E1951" s="1625"/>
      <c r="F1951" s="1625"/>
      <c r="G1951" s="1625"/>
      <c r="H1951" s="1625"/>
      <c r="I1951" s="1626"/>
      <c r="J1951" s="1624"/>
      <c r="K1951" s="1625"/>
      <c r="L1951" s="1625"/>
      <c r="M1951" s="1625"/>
      <c r="N1951" s="1626"/>
      <c r="O1951" s="860"/>
      <c r="P1951" s="1338">
        <f t="shared" si="116"/>
        <v>0</v>
      </c>
    </row>
    <row r="1952" spans="1:16" s="363" customFormat="1" ht="27.75" customHeight="1">
      <c r="A1952" s="358"/>
      <c r="B1952" s="1624"/>
      <c r="C1952" s="1625"/>
      <c r="D1952" s="1625"/>
      <c r="E1952" s="1625"/>
      <c r="F1952" s="1625"/>
      <c r="G1952" s="1625"/>
      <c r="H1952" s="1625"/>
      <c r="I1952" s="1626"/>
      <c r="J1952" s="1624"/>
      <c r="K1952" s="1625"/>
      <c r="L1952" s="1625"/>
      <c r="M1952" s="1625"/>
      <c r="N1952" s="1626"/>
      <c r="O1952" s="860"/>
      <c r="P1952" s="1338">
        <f t="shared" si="116"/>
        <v>0</v>
      </c>
    </row>
    <row r="1953" spans="1:16" s="363" customFormat="1" ht="27.75" customHeight="1">
      <c r="A1953" s="358"/>
      <c r="B1953" s="1624"/>
      <c r="C1953" s="1625"/>
      <c r="D1953" s="1625"/>
      <c r="E1953" s="1625"/>
      <c r="F1953" s="1625"/>
      <c r="G1953" s="1625"/>
      <c r="H1953" s="1625"/>
      <c r="I1953" s="1626"/>
      <c r="J1953" s="1624"/>
      <c r="K1953" s="1625"/>
      <c r="L1953" s="1625"/>
      <c r="M1953" s="1625"/>
      <c r="N1953" s="1626"/>
      <c r="O1953" s="860"/>
      <c r="P1953" s="1338">
        <f t="shared" si="116"/>
        <v>0</v>
      </c>
    </row>
    <row r="1954" spans="1:16" s="363" customFormat="1" ht="27.75" customHeight="1">
      <c r="A1954" s="358"/>
      <c r="B1954" s="1624"/>
      <c r="C1954" s="1625"/>
      <c r="D1954" s="1625"/>
      <c r="E1954" s="1625"/>
      <c r="F1954" s="1625"/>
      <c r="G1954" s="1625"/>
      <c r="H1954" s="1625"/>
      <c r="I1954" s="1626"/>
      <c r="J1954" s="1624"/>
      <c r="K1954" s="1625"/>
      <c r="L1954" s="1625"/>
      <c r="M1954" s="1625"/>
      <c r="N1954" s="1626"/>
      <c r="O1954" s="860"/>
      <c r="P1954" s="1338">
        <f t="shared" si="116"/>
        <v>0</v>
      </c>
    </row>
    <row r="1955" spans="1:16" s="363" customFormat="1" ht="27.75" customHeight="1">
      <c r="A1955" s="358"/>
      <c r="B1955" s="1624"/>
      <c r="C1955" s="1625"/>
      <c r="D1955" s="1625"/>
      <c r="E1955" s="1625"/>
      <c r="F1955" s="1625"/>
      <c r="G1955" s="1625"/>
      <c r="H1955" s="1625"/>
      <c r="I1955" s="1626"/>
      <c r="J1955" s="1624"/>
      <c r="K1955" s="1625"/>
      <c r="L1955" s="1625"/>
      <c r="M1955" s="1625"/>
      <c r="N1955" s="1626"/>
      <c r="O1955" s="860"/>
      <c r="P1955" s="1338">
        <f t="shared" si="116"/>
        <v>0</v>
      </c>
    </row>
    <row r="1956" spans="1:16" s="363" customFormat="1" ht="27.75" customHeight="1">
      <c r="A1956" s="358"/>
      <c r="B1956" s="1624"/>
      <c r="C1956" s="1625"/>
      <c r="D1956" s="1625"/>
      <c r="E1956" s="1625"/>
      <c r="F1956" s="1625"/>
      <c r="G1956" s="1625"/>
      <c r="H1956" s="1625"/>
      <c r="I1956" s="1626"/>
      <c r="J1956" s="1624"/>
      <c r="K1956" s="1625"/>
      <c r="L1956" s="1625"/>
      <c r="M1956" s="1625"/>
      <c r="N1956" s="1626"/>
      <c r="O1956" s="860"/>
      <c r="P1956" s="1338">
        <f t="shared" si="116"/>
        <v>0</v>
      </c>
    </row>
    <row r="1957" spans="1:16" s="363" customFormat="1" ht="27.75" customHeight="1">
      <c r="A1957" s="358"/>
      <c r="B1957" s="1624"/>
      <c r="C1957" s="1625"/>
      <c r="D1957" s="1625"/>
      <c r="E1957" s="1625"/>
      <c r="F1957" s="1625"/>
      <c r="G1957" s="1625"/>
      <c r="H1957" s="1625"/>
      <c r="I1957" s="1626"/>
      <c r="J1957" s="1624"/>
      <c r="K1957" s="1625"/>
      <c r="L1957" s="1625"/>
      <c r="M1957" s="1625"/>
      <c r="N1957" s="1626"/>
      <c r="O1957" s="860"/>
      <c r="P1957" s="1338">
        <f t="shared" si="116"/>
        <v>0</v>
      </c>
    </row>
    <row r="1958" spans="1:16" s="363" customFormat="1" ht="27.75" customHeight="1">
      <c r="A1958" s="358"/>
      <c r="B1958" s="1624"/>
      <c r="C1958" s="1625"/>
      <c r="D1958" s="1625"/>
      <c r="E1958" s="1625"/>
      <c r="F1958" s="1625"/>
      <c r="G1958" s="1625"/>
      <c r="H1958" s="1625"/>
      <c r="I1958" s="1626"/>
      <c r="J1958" s="1624"/>
      <c r="K1958" s="1625"/>
      <c r="L1958" s="1625"/>
      <c r="M1958" s="1625"/>
      <c r="N1958" s="1626"/>
      <c r="O1958" s="860"/>
      <c r="P1958" s="1338">
        <f t="shared" si="116"/>
        <v>0</v>
      </c>
    </row>
    <row r="1959" spans="1:16" s="363" customFormat="1" ht="27.75" customHeight="1">
      <c r="A1959" s="358"/>
      <c r="B1959" s="1624"/>
      <c r="C1959" s="1625"/>
      <c r="D1959" s="1625"/>
      <c r="E1959" s="1625"/>
      <c r="F1959" s="1625"/>
      <c r="G1959" s="1625"/>
      <c r="H1959" s="1625"/>
      <c r="I1959" s="1626"/>
      <c r="J1959" s="1624"/>
      <c r="K1959" s="1625"/>
      <c r="L1959" s="1625"/>
      <c r="M1959" s="1625"/>
      <c r="N1959" s="1626"/>
      <c r="O1959" s="860"/>
      <c r="P1959" s="1338">
        <f t="shared" si="116"/>
        <v>0</v>
      </c>
    </row>
    <row r="1960" spans="1:16" s="363" customFormat="1" ht="27.75" customHeight="1">
      <c r="A1960" s="358"/>
      <c r="B1960" s="1624"/>
      <c r="C1960" s="1625"/>
      <c r="D1960" s="1625"/>
      <c r="E1960" s="1625"/>
      <c r="F1960" s="1625"/>
      <c r="G1960" s="1625"/>
      <c r="H1960" s="1625"/>
      <c r="I1960" s="1626"/>
      <c r="J1960" s="1624"/>
      <c r="K1960" s="1625"/>
      <c r="L1960" s="1625"/>
      <c r="M1960" s="1625"/>
      <c r="N1960" s="1626"/>
      <c r="O1960" s="860"/>
      <c r="P1960" s="1338">
        <f t="shared" si="116"/>
        <v>0</v>
      </c>
    </row>
    <row r="1961" spans="1:16" s="363" customFormat="1" ht="27.75" customHeight="1">
      <c r="A1961" s="358"/>
      <c r="B1961" s="1624"/>
      <c r="C1961" s="1625"/>
      <c r="D1961" s="1625"/>
      <c r="E1961" s="1625"/>
      <c r="F1961" s="1625"/>
      <c r="G1961" s="1625"/>
      <c r="H1961" s="1625"/>
      <c r="I1961" s="1626"/>
      <c r="J1961" s="1624"/>
      <c r="K1961" s="1625"/>
      <c r="L1961" s="1625"/>
      <c r="M1961" s="1625"/>
      <c r="N1961" s="1626"/>
      <c r="O1961" s="860"/>
      <c r="P1961" s="1338">
        <f t="shared" si="116"/>
        <v>0</v>
      </c>
    </row>
    <row r="1962" spans="1:16" s="363" customFormat="1" ht="27.75" customHeight="1">
      <c r="A1962" s="358"/>
      <c r="B1962" s="1624"/>
      <c r="C1962" s="1625"/>
      <c r="D1962" s="1625"/>
      <c r="E1962" s="1625"/>
      <c r="F1962" s="1625"/>
      <c r="G1962" s="1625"/>
      <c r="H1962" s="1625"/>
      <c r="I1962" s="1626"/>
      <c r="J1962" s="1624"/>
      <c r="K1962" s="1625"/>
      <c r="L1962" s="1625"/>
      <c r="M1962" s="1625"/>
      <c r="N1962" s="1626"/>
      <c r="O1962" s="860"/>
      <c r="P1962" s="1338">
        <f t="shared" si="116"/>
        <v>0</v>
      </c>
    </row>
    <row r="1963" spans="1:16" s="363" customFormat="1" ht="27.75" customHeight="1">
      <c r="A1963" s="358"/>
      <c r="B1963" s="1624"/>
      <c r="C1963" s="1625"/>
      <c r="D1963" s="1625"/>
      <c r="E1963" s="1625"/>
      <c r="F1963" s="1625"/>
      <c r="G1963" s="1625"/>
      <c r="H1963" s="1625"/>
      <c r="I1963" s="1626"/>
      <c r="J1963" s="1624"/>
      <c r="K1963" s="1625"/>
      <c r="L1963" s="1625"/>
      <c r="M1963" s="1625"/>
      <c r="N1963" s="1626"/>
      <c r="O1963" s="860"/>
      <c r="P1963" s="1338">
        <f t="shared" si="116"/>
        <v>0</v>
      </c>
    </row>
    <row r="1964" spans="1:16" s="363" customFormat="1" ht="27.75" customHeight="1">
      <c r="A1964" s="358"/>
      <c r="B1964" s="1624"/>
      <c r="C1964" s="1625"/>
      <c r="D1964" s="1625"/>
      <c r="E1964" s="1625"/>
      <c r="F1964" s="1625"/>
      <c r="G1964" s="1625"/>
      <c r="H1964" s="1625"/>
      <c r="I1964" s="1626"/>
      <c r="J1964" s="1624"/>
      <c r="K1964" s="1625"/>
      <c r="L1964" s="1625"/>
      <c r="M1964" s="1625"/>
      <c r="N1964" s="1626"/>
      <c r="O1964" s="860"/>
      <c r="P1964" s="1338">
        <f t="shared" si="116"/>
        <v>0</v>
      </c>
    </row>
    <row r="1965" spans="1:16" s="363" customFormat="1" ht="27.75" customHeight="1">
      <c r="A1965" s="358"/>
      <c r="B1965" s="1624"/>
      <c r="C1965" s="1625"/>
      <c r="D1965" s="1625"/>
      <c r="E1965" s="1625"/>
      <c r="F1965" s="1625"/>
      <c r="G1965" s="1625"/>
      <c r="H1965" s="1625"/>
      <c r="I1965" s="1626"/>
      <c r="J1965" s="1624"/>
      <c r="K1965" s="1625"/>
      <c r="L1965" s="1625"/>
      <c r="M1965" s="1625"/>
      <c r="N1965" s="1626"/>
      <c r="O1965" s="860"/>
      <c r="P1965" s="1338">
        <f t="shared" si="116"/>
        <v>0</v>
      </c>
    </row>
    <row r="1966" spans="1:16" s="363" customFormat="1" ht="27.75" customHeight="1">
      <c r="A1966" s="358"/>
      <c r="B1966" s="1624"/>
      <c r="C1966" s="1625"/>
      <c r="D1966" s="1625"/>
      <c r="E1966" s="1625"/>
      <c r="F1966" s="1625"/>
      <c r="G1966" s="1625"/>
      <c r="H1966" s="1625"/>
      <c r="I1966" s="1626"/>
      <c r="J1966" s="1624"/>
      <c r="K1966" s="1625"/>
      <c r="L1966" s="1625"/>
      <c r="M1966" s="1625"/>
      <c r="N1966" s="1626"/>
      <c r="O1966" s="860"/>
      <c r="P1966" s="1338">
        <f t="shared" si="116"/>
        <v>0</v>
      </c>
    </row>
    <row r="1967" spans="1:16" s="363" customFormat="1" ht="27.75" customHeight="1">
      <c r="A1967" s="358"/>
      <c r="B1967" s="1624"/>
      <c r="C1967" s="1625"/>
      <c r="D1967" s="1625"/>
      <c r="E1967" s="1625"/>
      <c r="F1967" s="1625"/>
      <c r="G1967" s="1625"/>
      <c r="H1967" s="1625"/>
      <c r="I1967" s="1626"/>
      <c r="J1967" s="1624"/>
      <c r="K1967" s="1625"/>
      <c r="L1967" s="1625"/>
      <c r="M1967" s="1625"/>
      <c r="N1967" s="1626"/>
      <c r="O1967" s="860"/>
      <c r="P1967" s="1338">
        <f t="shared" si="116"/>
        <v>0</v>
      </c>
    </row>
    <row r="1968" spans="1:16" s="363" customFormat="1" ht="27.75" customHeight="1">
      <c r="A1968" s="358"/>
      <c r="B1968" s="1624"/>
      <c r="C1968" s="1625"/>
      <c r="D1968" s="1625"/>
      <c r="E1968" s="1625"/>
      <c r="F1968" s="1625"/>
      <c r="G1968" s="1625"/>
      <c r="H1968" s="1625"/>
      <c r="I1968" s="1626"/>
      <c r="J1968" s="1624"/>
      <c r="K1968" s="1625"/>
      <c r="L1968" s="1625"/>
      <c r="M1968" s="1625"/>
      <c r="N1968" s="1626"/>
      <c r="O1968" s="860"/>
      <c r="P1968" s="1338">
        <f t="shared" si="116"/>
        <v>0</v>
      </c>
    </row>
    <row r="1969" spans="1:16" s="363" customFormat="1" ht="27.75" customHeight="1" thickBot="1">
      <c r="A1969" s="358"/>
      <c r="B1969" s="1627"/>
      <c r="C1969" s="1628"/>
      <c r="D1969" s="1628"/>
      <c r="E1969" s="1628"/>
      <c r="F1969" s="1628"/>
      <c r="G1969" s="1628"/>
      <c r="H1969" s="1628"/>
      <c r="I1969" s="1629"/>
      <c r="J1969" s="1627"/>
      <c r="K1969" s="1628"/>
      <c r="L1969" s="1628"/>
      <c r="M1969" s="1628"/>
      <c r="N1969" s="1629"/>
      <c r="O1969" s="860"/>
      <c r="P1969" s="1338">
        <f t="shared" si="116"/>
        <v>0</v>
      </c>
    </row>
    <row r="1970" spans="1:16" s="363" customFormat="1" ht="26.25" customHeight="1" thickBot="1">
      <c r="A1970" s="358"/>
      <c r="B1970" s="535" t="s">
        <v>1808</v>
      </c>
      <c r="C1970" s="364"/>
      <c r="D1970" s="1622" t="s">
        <v>1111</v>
      </c>
      <c r="E1970" s="1622"/>
      <c r="F1970" s="1622"/>
      <c r="G1970" s="1622"/>
      <c r="H1970" s="1622"/>
      <c r="I1970" s="1622"/>
      <c r="J1970" s="1622"/>
      <c r="K1970" s="1622"/>
      <c r="L1970" s="1622"/>
      <c r="M1970" s="1622"/>
      <c r="N1970" s="1623"/>
      <c r="O1970" s="860"/>
      <c r="P1970" s="1342"/>
    </row>
    <row r="1971" spans="1:16" s="348" customFormat="1" ht="6" customHeight="1" thickBot="1">
      <c r="A1971" s="403"/>
      <c r="B1971" s="404"/>
      <c r="C1971" s="404"/>
      <c r="D1971" s="404"/>
      <c r="E1971" s="404"/>
      <c r="F1971" s="404"/>
      <c r="G1971" s="404"/>
      <c r="H1971" s="518"/>
      <c r="I1971" s="404"/>
      <c r="J1971" s="404"/>
      <c r="K1971" s="404"/>
      <c r="L1971" s="528"/>
      <c r="M1971" s="404"/>
      <c r="N1971" s="404"/>
      <c r="O1971" s="858"/>
      <c r="P1971" s="1341"/>
    </row>
    <row r="1972" spans="1:16" s="341" customFormat="1" ht="14.25" customHeight="1" thickTop="1">
      <c r="A1972" s="395" t="s">
        <v>673</v>
      </c>
      <c r="B1972" s="100" t="s">
        <v>2154</v>
      </c>
      <c r="H1972" s="502"/>
      <c r="L1972" s="520"/>
      <c r="O1972" s="422"/>
      <c r="P1972" s="422"/>
    </row>
    <row r="1973" spans="1:16" s="341" customFormat="1" ht="14.25" customHeight="1">
      <c r="A1973" s="395" t="s">
        <v>751</v>
      </c>
      <c r="B1973" s="100" t="s">
        <v>1762</v>
      </c>
      <c r="H1973" s="502"/>
      <c r="L1973" s="520"/>
      <c r="O1973" s="422"/>
      <c r="P1973" s="422"/>
    </row>
    <row r="1974" spans="1:16" s="341" customFormat="1" ht="14.25" customHeight="1">
      <c r="A1974" s="395" t="s">
        <v>1207</v>
      </c>
      <c r="B1974" s="100" t="s">
        <v>1664</v>
      </c>
      <c r="H1974" s="502"/>
      <c r="L1974" s="520"/>
      <c r="O1974" s="422"/>
      <c r="P1974" s="422"/>
    </row>
    <row r="1975" spans="1:16" s="341" customFormat="1" ht="14.25" customHeight="1">
      <c r="A1975" s="395" t="s">
        <v>1208</v>
      </c>
      <c r="B1975" s="100" t="s">
        <v>1875</v>
      </c>
      <c r="H1975" s="502"/>
      <c r="J1975" s="373"/>
      <c r="L1975" s="520"/>
      <c r="O1975" s="422"/>
      <c r="P1975" s="422"/>
    </row>
    <row r="1976" spans="1:16" s="341" customFormat="1" ht="14.25" customHeight="1">
      <c r="A1976" s="395" t="s">
        <v>496</v>
      </c>
      <c r="B1976" s="100" t="s">
        <v>1763</v>
      </c>
      <c r="H1976" s="502"/>
      <c r="L1976" s="520"/>
      <c r="O1976" s="422"/>
      <c r="P1976" s="422"/>
    </row>
    <row r="1977" spans="1:16" s="341" customFormat="1" ht="14.25" customHeight="1">
      <c r="A1977" s="395" t="s">
        <v>1766</v>
      </c>
      <c r="B1977" s="100" t="s">
        <v>1871</v>
      </c>
      <c r="H1977" s="502"/>
      <c r="L1977" s="520"/>
      <c r="N1977" s="1319" t="str">
        <f ca="1">$A$1&amp;wersja&amp;INFO("wersja")</f>
        <v>GR_2018.1.15.0</v>
      </c>
      <c r="O1977" s="422"/>
      <c r="P1977" s="422"/>
    </row>
    <row r="1978" spans="1:16" s="341" customFormat="1" ht="14.25" customHeight="1">
      <c r="A1978" s="395" t="s">
        <v>1765</v>
      </c>
      <c r="B1978" s="100" t="s">
        <v>1872</v>
      </c>
      <c r="H1978" s="502"/>
      <c r="L1978" s="520"/>
      <c r="O1978" s="422"/>
      <c r="P1978" s="422"/>
    </row>
    <row r="1979" spans="1:16" s="341" customFormat="1" ht="20.25" customHeight="1" thickBot="1">
      <c r="A1979" s="577" t="s">
        <v>1820</v>
      </c>
      <c r="H1979" s="502"/>
      <c r="L1979" s="520"/>
      <c r="N1979" s="592" t="str">
        <f>$N$1</f>
        <v>Załącznik Nr 4 do Uchwały Nr XL/396/17 Rady Miejskiej w Kluczborku z dnia 27 września 2017r.</v>
      </c>
      <c r="O1979" s="844"/>
      <c r="P1979" s="422"/>
    </row>
    <row r="1980" spans="1:16" s="2" customFormat="1" ht="20.25" customHeight="1" thickTop="1">
      <c r="A1980" s="1688" t="s">
        <v>854</v>
      </c>
      <c r="B1980" s="1689"/>
      <c r="C1980" s="1689"/>
      <c r="D1980" s="1690"/>
      <c r="E1980" s="1691" t="s">
        <v>987</v>
      </c>
      <c r="F1980" s="1691"/>
      <c r="G1980" s="1691"/>
      <c r="H1980" s="1691"/>
      <c r="I1980" s="1691"/>
      <c r="J1980" s="1691"/>
      <c r="K1980" s="1691"/>
      <c r="L1980" s="1691"/>
      <c r="M1980" s="1691"/>
      <c r="N1980" s="1691"/>
      <c r="O1980" s="1692"/>
      <c r="P1980" s="1323"/>
    </row>
    <row r="1981" spans="1:16" s="2" customFormat="1" ht="26.25" customHeight="1" thickBot="1">
      <c r="A1981" s="1695"/>
      <c r="B1981" s="1696"/>
      <c r="C1981" s="1696"/>
      <c r="D1981" s="1697"/>
      <c r="E1981" s="1693"/>
      <c r="F1981" s="1693"/>
      <c r="G1981" s="1693"/>
      <c r="H1981" s="1693"/>
      <c r="I1981" s="1693"/>
      <c r="J1981" s="1693"/>
      <c r="K1981" s="1693"/>
      <c r="L1981" s="1693"/>
      <c r="M1981" s="1693"/>
      <c r="N1981" s="1693"/>
      <c r="O1981" s="1694"/>
      <c r="P1981" s="1323"/>
    </row>
    <row r="1982" spans="1:16" s="2" customFormat="1" ht="4.5" customHeight="1">
      <c r="A1982" s="580"/>
      <c r="B1982" s="581"/>
      <c r="C1982" s="581"/>
      <c r="D1982" s="582"/>
      <c r="E1982" s="582"/>
      <c r="F1982" s="582"/>
      <c r="G1982" s="582"/>
      <c r="H1982" s="583"/>
      <c r="I1982" s="583"/>
      <c r="J1982" s="583"/>
      <c r="K1982" s="583"/>
      <c r="L1982" s="584"/>
      <c r="M1982" s="583"/>
      <c r="N1982" s="585"/>
      <c r="O1982" s="845"/>
      <c r="P1982" s="1323"/>
    </row>
    <row r="1983" spans="1:16" s="1" customFormat="1" ht="23.25" customHeight="1">
      <c r="A1983" s="1675" t="s">
        <v>1921</v>
      </c>
      <c r="B1983" s="1676"/>
      <c r="C1983" s="1676"/>
      <c r="D1983" s="1676"/>
      <c r="E1983" s="1676"/>
      <c r="F1983" s="1676"/>
      <c r="G1983" s="1676"/>
      <c r="H1983" s="1676"/>
      <c r="I1983" s="1676"/>
      <c r="J1983" s="1676"/>
      <c r="K1983" s="1676"/>
      <c r="L1983" s="1676"/>
      <c r="M1983" s="1676"/>
      <c r="N1983" s="1676"/>
      <c r="O1983" s="1677"/>
      <c r="P1983" s="1323"/>
    </row>
    <row r="1984" spans="1:16" s="2" customFormat="1" ht="4.5" customHeight="1" thickBot="1">
      <c r="A1984" s="587"/>
      <c r="B1984" s="588"/>
      <c r="C1984" s="588"/>
      <c r="D1984" s="588"/>
      <c r="E1984" s="588"/>
      <c r="F1984" s="588"/>
      <c r="G1984" s="588"/>
      <c r="H1984" s="588"/>
      <c r="I1984" s="588"/>
      <c r="J1984" s="588"/>
      <c r="K1984" s="589"/>
      <c r="L1984" s="590"/>
      <c r="M1984" s="583"/>
      <c r="N1984" s="583"/>
      <c r="O1984" s="846"/>
      <c r="P1984" s="1323"/>
    </row>
    <row r="1985" spans="1:16" s="306" customFormat="1" ht="4.5" customHeight="1" thickTop="1" thickBot="1">
      <c r="A1985" s="300"/>
      <c r="B1985" s="301"/>
      <c r="C1985" s="301"/>
      <c r="D1985" s="301"/>
      <c r="E1985" s="302"/>
      <c r="F1985" s="302"/>
      <c r="G1985" s="302"/>
      <c r="H1985" s="503"/>
      <c r="I1985" s="302"/>
      <c r="J1985" s="304"/>
      <c r="K1985" s="302"/>
      <c r="L1985" s="521"/>
      <c r="M1985" s="302"/>
      <c r="N1985" s="304"/>
      <c r="O1985" s="847"/>
      <c r="P1985" s="1338"/>
    </row>
    <row r="1986" spans="1:16" s="306" customFormat="1" ht="24" customHeight="1" thickBot="1">
      <c r="A1986" s="308"/>
      <c r="B1986" s="1678" t="s">
        <v>1924</v>
      </c>
      <c r="C1986" s="1678"/>
      <c r="D1986" s="1678"/>
      <c r="E1986" s="1678"/>
      <c r="F1986" s="1678"/>
      <c r="G1986" s="1678"/>
      <c r="H1986" s="1678"/>
      <c r="I1986" s="1678"/>
      <c r="J1986" s="1679"/>
      <c r="K1986" s="530" t="s">
        <v>1870</v>
      </c>
      <c r="L1986" s="757"/>
      <c r="M1986" s="1680" t="str">
        <f>IF(O1994=1,SUM($O$1:O1994),"")</f>
        <v/>
      </c>
      <c r="N1986" s="1681"/>
      <c r="O1986" s="848"/>
      <c r="P1986" s="1338"/>
    </row>
    <row r="1987" spans="1:16" s="306" customFormat="1" ht="4.5" customHeight="1" thickBot="1">
      <c r="A1987" s="310"/>
      <c r="B1987" s="311"/>
      <c r="C1987" s="311"/>
      <c r="D1987" s="311"/>
      <c r="E1987" s="311"/>
      <c r="F1987" s="311"/>
      <c r="G1987" s="311"/>
      <c r="H1987" s="504"/>
      <c r="I1987" s="312"/>
      <c r="J1987" s="314"/>
      <c r="K1987" s="312"/>
      <c r="L1987" s="522"/>
      <c r="M1987" s="312"/>
      <c r="N1987" s="314"/>
      <c r="O1987" s="849"/>
      <c r="P1987" s="1338"/>
    </row>
    <row r="1988" spans="1:16" s="306" customFormat="1" ht="20.25" customHeight="1" thickTop="1" thickBot="1">
      <c r="A1988" s="369" t="s">
        <v>1745</v>
      </c>
      <c r="B1988" s="323"/>
      <c r="C1988" s="323"/>
      <c r="D1988" s="323"/>
      <c r="E1988" s="323"/>
      <c r="F1988" s="323"/>
      <c r="G1988" s="323"/>
      <c r="H1988" s="505"/>
      <c r="I1988" s="323"/>
      <c r="J1988" s="323"/>
      <c r="K1988" s="323"/>
      <c r="L1988" s="505"/>
      <c r="M1988" s="323"/>
      <c r="N1988" s="323"/>
      <c r="O1988" s="850"/>
      <c r="P1988" s="1338"/>
    </row>
    <row r="1989" spans="1:16" s="306" customFormat="1" ht="12.75" customHeight="1">
      <c r="A1989" s="317"/>
      <c r="B1989" s="532" t="s">
        <v>1666</v>
      </c>
      <c r="C1989" s="375"/>
      <c r="D1989" s="375"/>
      <c r="E1989" s="375"/>
      <c r="F1989" s="375"/>
      <c r="G1989" s="375"/>
      <c r="H1989" s="506"/>
      <c r="I1989" s="375"/>
      <c r="J1989" s="377"/>
      <c r="K1989" s="531" t="s">
        <v>1750</v>
      </c>
      <c r="L1989" s="523"/>
      <c r="M1989" s="375"/>
      <c r="N1989" s="379"/>
      <c r="O1989" s="851"/>
      <c r="P1989" s="1338"/>
    </row>
    <row r="1990" spans="1:16" s="320" customFormat="1" ht="33" customHeight="1" thickBot="1">
      <c r="A1990" s="319"/>
      <c r="B1990" s="1682" t="str">
        <f>IF($B$12="","",$B$12)</f>
        <v/>
      </c>
      <c r="C1990" s="1683"/>
      <c r="D1990" s="1683"/>
      <c r="E1990" s="1683"/>
      <c r="F1990" s="1683"/>
      <c r="G1990" s="1683"/>
      <c r="H1990" s="1683"/>
      <c r="I1990" s="1683"/>
      <c r="J1990" s="1684"/>
      <c r="K1990" s="1685" t="str">
        <f>IF($K$12="","",$K$12)</f>
        <v/>
      </c>
      <c r="L1990" s="1686"/>
      <c r="M1990" s="1686"/>
      <c r="N1990" s="1687"/>
      <c r="O1990" s="851"/>
      <c r="P1990" s="1338">
        <f>IF(B1990&amp;K1990="",0,1)</f>
        <v>0</v>
      </c>
    </row>
    <row r="1991" spans="1:16" s="306" customFormat="1" ht="4.5" customHeight="1" thickBot="1">
      <c r="A1991" s="321"/>
      <c r="B1991" s="322"/>
      <c r="C1991" s="322"/>
      <c r="D1991" s="322"/>
      <c r="E1991" s="312"/>
      <c r="F1991" s="312"/>
      <c r="G1991" s="312"/>
      <c r="H1991" s="504"/>
      <c r="I1991" s="312"/>
      <c r="J1991" s="314"/>
      <c r="K1991" s="312"/>
      <c r="L1991" s="522"/>
      <c r="M1991" s="312"/>
      <c r="N1991" s="314"/>
      <c r="O1991" s="849"/>
      <c r="P1991" s="1338"/>
    </row>
    <row r="1992" spans="1:16" s="328" customFormat="1" ht="20.25" customHeight="1" thickTop="1" thickBot="1">
      <c r="A1992" s="370" t="s">
        <v>1746</v>
      </c>
      <c r="B1992" s="323"/>
      <c r="C1992" s="323"/>
      <c r="D1992" s="323"/>
      <c r="E1992" s="323"/>
      <c r="F1992" s="323"/>
      <c r="G1992" s="323"/>
      <c r="H1992" s="507"/>
      <c r="I1992" s="323"/>
      <c r="J1992" s="325"/>
      <c r="K1992" s="323"/>
      <c r="L1992" s="524"/>
      <c r="M1992" s="323"/>
      <c r="N1992" s="325"/>
      <c r="O1992" s="850"/>
      <c r="P1992" s="1338"/>
    </row>
    <row r="1993" spans="1:16" s="328" customFormat="1" ht="5.25" customHeight="1">
      <c r="A1993" s="98"/>
      <c r="B1993" s="381"/>
      <c r="C1993" s="382"/>
      <c r="D1993" s="382"/>
      <c r="E1993" s="382"/>
      <c r="F1993" s="382"/>
      <c r="G1993" s="382"/>
      <c r="H1993" s="508"/>
      <c r="I1993" s="382"/>
      <c r="J1993" s="384"/>
      <c r="K1993" s="382"/>
      <c r="L1993" s="525"/>
      <c r="M1993" s="382"/>
      <c r="N1993" s="386"/>
      <c r="O1993" s="852"/>
      <c r="P1993" s="1338"/>
    </row>
    <row r="1994" spans="1:16" s="328" customFormat="1" ht="25.5" customHeight="1">
      <c r="A1994" s="396" t="s">
        <v>291</v>
      </c>
      <c r="B1994" s="1666" t="s">
        <v>123</v>
      </c>
      <c r="C1994" s="1667"/>
      <c r="D1994" s="1668"/>
      <c r="E1994" s="1669"/>
      <c r="F1994" s="1670" t="s">
        <v>1791</v>
      </c>
      <c r="G1994" s="1671"/>
      <c r="H1994" s="1671"/>
      <c r="I1994" s="1672"/>
      <c r="J1994" s="740" t="str">
        <f>IF($J$16="","",$J$16)</f>
        <v/>
      </c>
      <c r="K1994" s="420" t="s">
        <v>1755</v>
      </c>
      <c r="L1994" s="740" t="str">
        <f>IF($L$16="","",$L$16)</f>
        <v/>
      </c>
      <c r="M1994" s="420" t="s">
        <v>1764</v>
      </c>
      <c r="N1994" s="397">
        <f>IF(AND(J1994="",L1994=""),0,IF(J1994="",2,1))</f>
        <v>0</v>
      </c>
      <c r="O1994" s="812">
        <f>IF(D1994&lt;&gt;"",1,0)</f>
        <v>0</v>
      </c>
      <c r="P1994" s="1338">
        <f>IF(D1994&amp;J1994&amp;L1994="",0,1)</f>
        <v>0</v>
      </c>
    </row>
    <row r="1995" spans="1:16" s="328" customFormat="1" ht="5.25" customHeight="1" thickBot="1">
      <c r="A1995" s="98"/>
      <c r="B1995" s="387"/>
      <c r="C1995" s="388"/>
      <c r="D1995" s="388"/>
      <c r="E1995" s="388"/>
      <c r="F1995" s="388"/>
      <c r="G1995" s="388"/>
      <c r="H1995" s="509"/>
      <c r="I1995" s="388"/>
      <c r="J1995" s="390"/>
      <c r="K1995" s="388"/>
      <c r="L1995" s="526"/>
      <c r="M1995" s="388"/>
      <c r="N1995" s="392"/>
      <c r="O1995" s="852"/>
      <c r="P1995" s="1338"/>
    </row>
    <row r="1996" spans="1:16" s="328" customFormat="1" ht="27" customHeight="1" thickBot="1">
      <c r="A1996" s="308"/>
      <c r="B1996" s="1673" t="s">
        <v>1065</v>
      </c>
      <c r="C1996" s="1674"/>
      <c r="D1996" s="1088" t="s">
        <v>1770</v>
      </c>
      <c r="E1996" s="764" t="s">
        <v>1748</v>
      </c>
      <c r="F1996" s="764" t="s">
        <v>1752</v>
      </c>
      <c r="G1996" s="765" t="s">
        <v>1520</v>
      </c>
      <c r="H1996" s="1656" t="s">
        <v>233</v>
      </c>
      <c r="I1996" s="1657"/>
      <c r="J1996" s="1658"/>
      <c r="K1996" s="766" t="s">
        <v>1767</v>
      </c>
      <c r="L1996" s="1656" t="s">
        <v>1749</v>
      </c>
      <c r="M1996" s="1657"/>
      <c r="N1996" s="1658"/>
      <c r="O1996" s="853"/>
      <c r="P1996" s="1338"/>
    </row>
    <row r="1997" spans="1:16" s="328" customFormat="1" ht="29.25" customHeight="1">
      <c r="A1997" s="308"/>
      <c r="B1997" s="1659" t="s">
        <v>1753</v>
      </c>
      <c r="C1997" s="333" t="s">
        <v>598</v>
      </c>
      <c r="D1997" s="726"/>
      <c r="E1997" s="726"/>
      <c r="F1997" s="726"/>
      <c r="G1997" s="726"/>
      <c r="H1997" s="510" t="s">
        <v>1771</v>
      </c>
      <c r="I1997" s="926" t="str">
        <f>IF(D1997&amp;E1997&amp;F1997&amp;G1997="","",SUM(D1997:G1997))</f>
        <v/>
      </c>
      <c r="J1997" s="330" t="s">
        <v>599</v>
      </c>
      <c r="K1997" s="767">
        <v>1.95</v>
      </c>
      <c r="L1997" s="510" t="s">
        <v>1390</v>
      </c>
      <c r="M1997" s="926" t="str">
        <f t="shared" ref="M1997:M2020" si="117">IF(AND(I1997&lt;&gt;"",N$16=1),ROUND(I1997*K1997,4),"")</f>
        <v/>
      </c>
      <c r="N1997" s="330" t="s">
        <v>599</v>
      </c>
      <c r="O1997" s="853"/>
      <c r="P1997" s="1338">
        <f>IF(D1997&amp;E1997&amp;F1997&amp;G1997="",0,1)</f>
        <v>0</v>
      </c>
    </row>
    <row r="1998" spans="1:16" s="328" customFormat="1" ht="29.25" customHeight="1">
      <c r="A1998" s="308"/>
      <c r="B1998" s="1660"/>
      <c r="C1998" s="331" t="s">
        <v>600</v>
      </c>
      <c r="D1998" s="727"/>
      <c r="E1998" s="727"/>
      <c r="F1998" s="727"/>
      <c r="G1998" s="727"/>
      <c r="H1998" s="481" t="s">
        <v>406</v>
      </c>
      <c r="I1998" s="925" t="str">
        <f t="shared" ref="I1998:I2020" si="118">IF(D1998&amp;E1998&amp;F1998&amp;G1998="","",SUM(D1998:G1998))</f>
        <v/>
      </c>
      <c r="J1998" s="331" t="s">
        <v>599</v>
      </c>
      <c r="K1998" s="768">
        <v>1.8</v>
      </c>
      <c r="L1998" s="481" t="s">
        <v>407</v>
      </c>
      <c r="M1998" s="925" t="str">
        <f t="shared" si="117"/>
        <v/>
      </c>
      <c r="N1998" s="331" t="s">
        <v>599</v>
      </c>
      <c r="O1998" s="853"/>
      <c r="P1998" s="1338">
        <f t="shared" ref="P1998:P2020" si="119">IF(D1998&amp;E1998&amp;F1998&amp;G1998="",0,1)</f>
        <v>0</v>
      </c>
    </row>
    <row r="1999" spans="1:16" s="328" customFormat="1" ht="29.25" customHeight="1">
      <c r="A1999" s="308"/>
      <c r="B1999" s="1660"/>
      <c r="C1999" s="331" t="s">
        <v>601</v>
      </c>
      <c r="D1999" s="727"/>
      <c r="E1999" s="727"/>
      <c r="F1999" s="727"/>
      <c r="G1999" s="727"/>
      <c r="H1999" s="481" t="s">
        <v>408</v>
      </c>
      <c r="I1999" s="925" t="str">
        <f t="shared" si="118"/>
        <v/>
      </c>
      <c r="J1999" s="331" t="s">
        <v>599</v>
      </c>
      <c r="K1999" s="768">
        <v>1.65</v>
      </c>
      <c r="L1999" s="481" t="s">
        <v>409</v>
      </c>
      <c r="M1999" s="925" t="str">
        <f t="shared" si="117"/>
        <v/>
      </c>
      <c r="N1999" s="331" t="s">
        <v>599</v>
      </c>
      <c r="O1999" s="853"/>
      <c r="P1999" s="1338">
        <f t="shared" si="119"/>
        <v>0</v>
      </c>
    </row>
    <row r="2000" spans="1:16" s="328" customFormat="1" ht="29.25" customHeight="1">
      <c r="A2000" s="308"/>
      <c r="B2000" s="1660"/>
      <c r="C2000" s="331" t="s">
        <v>602</v>
      </c>
      <c r="D2000" s="727"/>
      <c r="E2000" s="727"/>
      <c r="F2000" s="727"/>
      <c r="G2000" s="727"/>
      <c r="H2000" s="481" t="s">
        <v>410</v>
      </c>
      <c r="I2000" s="925" t="str">
        <f t="shared" si="118"/>
        <v/>
      </c>
      <c r="J2000" s="331" t="s">
        <v>599</v>
      </c>
      <c r="K2000" s="768">
        <v>1.35</v>
      </c>
      <c r="L2000" s="481" t="s">
        <v>411</v>
      </c>
      <c r="M2000" s="925" t="str">
        <f t="shared" si="117"/>
        <v/>
      </c>
      <c r="N2000" s="331" t="s">
        <v>599</v>
      </c>
      <c r="O2000" s="853"/>
      <c r="P2000" s="1338">
        <f t="shared" si="119"/>
        <v>0</v>
      </c>
    </row>
    <row r="2001" spans="1:16" s="328" customFormat="1" ht="29.25" customHeight="1">
      <c r="A2001" s="308"/>
      <c r="B2001" s="1660"/>
      <c r="C2001" s="331" t="s">
        <v>603</v>
      </c>
      <c r="D2001" s="727"/>
      <c r="E2001" s="727"/>
      <c r="F2001" s="727"/>
      <c r="G2001" s="727"/>
      <c r="H2001" s="481" t="s">
        <v>412</v>
      </c>
      <c r="I2001" s="925" t="str">
        <f t="shared" si="118"/>
        <v/>
      </c>
      <c r="J2001" s="331" t="s">
        <v>599</v>
      </c>
      <c r="K2001" s="768">
        <v>1.1000000000000001</v>
      </c>
      <c r="L2001" s="481" t="s">
        <v>413</v>
      </c>
      <c r="M2001" s="925" t="str">
        <f t="shared" si="117"/>
        <v/>
      </c>
      <c r="N2001" s="331" t="s">
        <v>599</v>
      </c>
      <c r="O2001" s="853"/>
      <c r="P2001" s="1338">
        <f t="shared" si="119"/>
        <v>0</v>
      </c>
    </row>
    <row r="2002" spans="1:16" s="328" customFormat="1" ht="29.25" customHeight="1">
      <c r="A2002" s="308"/>
      <c r="B2002" s="1660"/>
      <c r="C2002" s="331" t="s">
        <v>604</v>
      </c>
      <c r="D2002" s="727"/>
      <c r="E2002" s="727"/>
      <c r="F2002" s="727"/>
      <c r="G2002" s="727"/>
      <c r="H2002" s="481" t="s">
        <v>414</v>
      </c>
      <c r="I2002" s="925" t="str">
        <f t="shared" si="118"/>
        <v/>
      </c>
      <c r="J2002" s="331" t="s">
        <v>599</v>
      </c>
      <c r="K2002" s="768">
        <v>0.8</v>
      </c>
      <c r="L2002" s="481" t="s">
        <v>415</v>
      </c>
      <c r="M2002" s="925" t="str">
        <f t="shared" si="117"/>
        <v/>
      </c>
      <c r="N2002" s="331" t="s">
        <v>599</v>
      </c>
      <c r="O2002" s="853"/>
      <c r="P2002" s="1338">
        <f t="shared" si="119"/>
        <v>0</v>
      </c>
    </row>
    <row r="2003" spans="1:16" s="328" customFormat="1" ht="29.25" customHeight="1">
      <c r="A2003" s="308"/>
      <c r="B2003" s="1660"/>
      <c r="C2003" s="331" t="s">
        <v>605</v>
      </c>
      <c r="D2003" s="727"/>
      <c r="E2003" s="727"/>
      <c r="F2003" s="727"/>
      <c r="G2003" s="727"/>
      <c r="H2003" s="481" t="s">
        <v>416</v>
      </c>
      <c r="I2003" s="925" t="str">
        <f t="shared" si="118"/>
        <v/>
      </c>
      <c r="J2003" s="331" t="s">
        <v>599</v>
      </c>
      <c r="K2003" s="768">
        <v>0.35</v>
      </c>
      <c r="L2003" s="481" t="s">
        <v>417</v>
      </c>
      <c r="M2003" s="925" t="str">
        <f t="shared" si="117"/>
        <v/>
      </c>
      <c r="N2003" s="331" t="s">
        <v>599</v>
      </c>
      <c r="O2003" s="853"/>
      <c r="P2003" s="1338">
        <f t="shared" si="119"/>
        <v>0</v>
      </c>
    </row>
    <row r="2004" spans="1:16" s="328" customFormat="1" ht="29.25" customHeight="1" thickBot="1">
      <c r="A2004" s="308"/>
      <c r="B2004" s="1661"/>
      <c r="C2004" s="332" t="s">
        <v>606</v>
      </c>
      <c r="D2004" s="728"/>
      <c r="E2004" s="728"/>
      <c r="F2004" s="728"/>
      <c r="G2004" s="728"/>
      <c r="H2004" s="482" t="s">
        <v>418</v>
      </c>
      <c r="I2004" s="924" t="str">
        <f t="shared" si="118"/>
        <v/>
      </c>
      <c r="J2004" s="332" t="s">
        <v>599</v>
      </c>
      <c r="K2004" s="769">
        <v>0.2</v>
      </c>
      <c r="L2004" s="482" t="s">
        <v>419</v>
      </c>
      <c r="M2004" s="924" t="str">
        <f t="shared" si="117"/>
        <v/>
      </c>
      <c r="N2004" s="332" t="s">
        <v>599</v>
      </c>
      <c r="O2004" s="853"/>
      <c r="P2004" s="1338">
        <f t="shared" si="119"/>
        <v>0</v>
      </c>
    </row>
    <row r="2005" spans="1:16" s="328" customFormat="1" ht="29.25" customHeight="1">
      <c r="A2005" s="308"/>
      <c r="B2005" s="1659" t="s">
        <v>1754</v>
      </c>
      <c r="C2005" s="367" t="s">
        <v>598</v>
      </c>
      <c r="D2005" s="726"/>
      <c r="E2005" s="726"/>
      <c r="F2005" s="726"/>
      <c r="G2005" s="726"/>
      <c r="H2005" s="480" t="s">
        <v>420</v>
      </c>
      <c r="I2005" s="926" t="str">
        <f t="shared" si="118"/>
        <v/>
      </c>
      <c r="J2005" s="333" t="s">
        <v>599</v>
      </c>
      <c r="K2005" s="767">
        <v>1.75</v>
      </c>
      <c r="L2005" s="480" t="s">
        <v>421</v>
      </c>
      <c r="M2005" s="926" t="str">
        <f t="shared" si="117"/>
        <v/>
      </c>
      <c r="N2005" s="333" t="s">
        <v>599</v>
      </c>
      <c r="O2005" s="853"/>
      <c r="P2005" s="1338">
        <f t="shared" si="119"/>
        <v>0</v>
      </c>
    </row>
    <row r="2006" spans="1:16" s="328" customFormat="1" ht="29.25" customHeight="1">
      <c r="A2006" s="308"/>
      <c r="B2006" s="1660"/>
      <c r="C2006" s="368" t="s">
        <v>600</v>
      </c>
      <c r="D2006" s="727"/>
      <c r="E2006" s="727"/>
      <c r="F2006" s="727"/>
      <c r="G2006" s="727"/>
      <c r="H2006" s="481" t="s">
        <v>422</v>
      </c>
      <c r="I2006" s="925" t="str">
        <f t="shared" si="118"/>
        <v/>
      </c>
      <c r="J2006" s="331" t="s">
        <v>599</v>
      </c>
      <c r="K2006" s="768">
        <v>1.45</v>
      </c>
      <c r="L2006" s="481" t="s">
        <v>423</v>
      </c>
      <c r="M2006" s="925" t="str">
        <f t="shared" si="117"/>
        <v/>
      </c>
      <c r="N2006" s="331" t="s">
        <v>599</v>
      </c>
      <c r="O2006" s="853"/>
      <c r="P2006" s="1338">
        <f t="shared" si="119"/>
        <v>0</v>
      </c>
    </row>
    <row r="2007" spans="1:16" s="328" customFormat="1" ht="29.25" customHeight="1">
      <c r="A2007" s="308"/>
      <c r="B2007" s="1660"/>
      <c r="C2007" s="368" t="s">
        <v>620</v>
      </c>
      <c r="D2007" s="727"/>
      <c r="E2007" s="727"/>
      <c r="F2007" s="727"/>
      <c r="G2007" s="727"/>
      <c r="H2007" s="481" t="s">
        <v>424</v>
      </c>
      <c r="I2007" s="925" t="str">
        <f t="shared" si="118"/>
        <v/>
      </c>
      <c r="J2007" s="331" t="s">
        <v>599</v>
      </c>
      <c r="K2007" s="768">
        <v>1.25</v>
      </c>
      <c r="L2007" s="481" t="s">
        <v>425</v>
      </c>
      <c r="M2007" s="925" t="str">
        <f t="shared" si="117"/>
        <v/>
      </c>
      <c r="N2007" s="331" t="s">
        <v>599</v>
      </c>
      <c r="O2007" s="853"/>
      <c r="P2007" s="1338">
        <f t="shared" si="119"/>
        <v>0</v>
      </c>
    </row>
    <row r="2008" spans="1:16" s="328" customFormat="1" ht="29.25" customHeight="1">
      <c r="A2008" s="308"/>
      <c r="B2008" s="1660"/>
      <c r="C2008" s="368" t="s">
        <v>621</v>
      </c>
      <c r="D2008" s="727"/>
      <c r="E2008" s="727"/>
      <c r="F2008" s="727"/>
      <c r="G2008" s="727"/>
      <c r="H2008" s="481" t="s">
        <v>426</v>
      </c>
      <c r="I2008" s="925" t="str">
        <f t="shared" si="118"/>
        <v/>
      </c>
      <c r="J2008" s="331" t="s">
        <v>599</v>
      </c>
      <c r="K2008" s="768">
        <v>0.75</v>
      </c>
      <c r="L2008" s="481" t="s">
        <v>427</v>
      </c>
      <c r="M2008" s="925" t="str">
        <f t="shared" si="117"/>
        <v/>
      </c>
      <c r="N2008" s="331" t="s">
        <v>599</v>
      </c>
      <c r="O2008" s="853"/>
      <c r="P2008" s="1338">
        <f t="shared" si="119"/>
        <v>0</v>
      </c>
    </row>
    <row r="2009" spans="1:16" s="328" customFormat="1" ht="29.25" customHeight="1">
      <c r="A2009" s="308"/>
      <c r="B2009" s="1660"/>
      <c r="C2009" s="368" t="s">
        <v>605</v>
      </c>
      <c r="D2009" s="727"/>
      <c r="E2009" s="727"/>
      <c r="F2009" s="727"/>
      <c r="G2009" s="727"/>
      <c r="H2009" s="481" t="s">
        <v>428</v>
      </c>
      <c r="I2009" s="925" t="str">
        <f t="shared" si="118"/>
        <v/>
      </c>
      <c r="J2009" s="331" t="s">
        <v>599</v>
      </c>
      <c r="K2009" s="768">
        <v>0.2</v>
      </c>
      <c r="L2009" s="481" t="s">
        <v>429</v>
      </c>
      <c r="M2009" s="925" t="str">
        <f t="shared" si="117"/>
        <v/>
      </c>
      <c r="N2009" s="331" t="s">
        <v>599</v>
      </c>
      <c r="O2009" s="853"/>
      <c r="P2009" s="1338">
        <f t="shared" si="119"/>
        <v>0</v>
      </c>
    </row>
    <row r="2010" spans="1:16" s="328" customFormat="1" ht="29.25" customHeight="1" thickBot="1">
      <c r="A2010" s="308"/>
      <c r="B2010" s="1660"/>
      <c r="C2010" s="539" t="s">
        <v>606</v>
      </c>
      <c r="D2010" s="729"/>
      <c r="E2010" s="729"/>
      <c r="F2010" s="729"/>
      <c r="G2010" s="729"/>
      <c r="H2010" s="540" t="s">
        <v>430</v>
      </c>
      <c r="I2010" s="541" t="str">
        <f t="shared" si="118"/>
        <v/>
      </c>
      <c r="J2010" s="542" t="s">
        <v>599</v>
      </c>
      <c r="K2010" s="770">
        <v>0.15</v>
      </c>
      <c r="L2010" s="540" t="s">
        <v>431</v>
      </c>
      <c r="M2010" s="541" t="str">
        <f t="shared" si="117"/>
        <v/>
      </c>
      <c r="N2010" s="542" t="s">
        <v>599</v>
      </c>
      <c r="O2010" s="853"/>
      <c r="P2010" s="1338">
        <f t="shared" si="119"/>
        <v>0</v>
      </c>
    </row>
    <row r="2011" spans="1:16" s="328" customFormat="1" ht="29.25" customHeight="1">
      <c r="A2011" s="308"/>
      <c r="B2011" s="1662" t="s">
        <v>1759</v>
      </c>
      <c r="C2011" s="760" t="s">
        <v>1800</v>
      </c>
      <c r="D2011" s="726"/>
      <c r="E2011" s="726"/>
      <c r="F2011" s="726"/>
      <c r="G2011" s="726"/>
      <c r="H2011" s="480" t="s">
        <v>432</v>
      </c>
      <c r="I2011" s="926" t="str">
        <f t="shared" si="118"/>
        <v/>
      </c>
      <c r="J2011" s="333" t="s">
        <v>599</v>
      </c>
      <c r="K2011" s="767">
        <v>1</v>
      </c>
      <c r="L2011" s="480" t="s">
        <v>433</v>
      </c>
      <c r="M2011" s="926" t="str">
        <f t="shared" si="117"/>
        <v/>
      </c>
      <c r="N2011" s="333" t="s">
        <v>599</v>
      </c>
      <c r="O2011" s="853"/>
      <c r="P2011" s="1338">
        <f t="shared" si="119"/>
        <v>0</v>
      </c>
    </row>
    <row r="2012" spans="1:16" s="328" customFormat="1" ht="29.25" customHeight="1" thickBot="1">
      <c r="A2012" s="308"/>
      <c r="B2012" s="1663"/>
      <c r="C2012" s="870" t="s">
        <v>579</v>
      </c>
      <c r="D2012" s="730"/>
      <c r="E2012" s="730"/>
      <c r="F2012" s="730"/>
      <c r="G2012" s="730"/>
      <c r="H2012" s="543" t="s">
        <v>434</v>
      </c>
      <c r="I2012" s="538" t="str">
        <f t="shared" si="118"/>
        <v/>
      </c>
      <c r="J2012" s="544" t="s">
        <v>599</v>
      </c>
      <c r="K2012" s="771">
        <v>1</v>
      </c>
      <c r="L2012" s="543" t="s">
        <v>435</v>
      </c>
      <c r="M2012" s="538" t="str">
        <f t="shared" si="117"/>
        <v/>
      </c>
      <c r="N2012" s="544" t="s">
        <v>599</v>
      </c>
      <c r="O2012" s="853"/>
      <c r="P2012" s="1338">
        <f t="shared" si="119"/>
        <v>0</v>
      </c>
    </row>
    <row r="2013" spans="1:16" s="328" customFormat="1" ht="29.25" customHeight="1">
      <c r="A2013" s="308"/>
      <c r="B2013" s="1664" t="s">
        <v>1758</v>
      </c>
      <c r="C2013" s="760" t="s">
        <v>1800</v>
      </c>
      <c r="D2013" s="726"/>
      <c r="E2013" s="726"/>
      <c r="F2013" s="726"/>
      <c r="G2013" s="726"/>
      <c r="H2013" s="480" t="s">
        <v>436</v>
      </c>
      <c r="I2013" s="926" t="str">
        <f t="shared" si="118"/>
        <v/>
      </c>
      <c r="J2013" s="333" t="s">
        <v>599</v>
      </c>
      <c r="K2013" s="767">
        <v>0.2</v>
      </c>
      <c r="L2013" s="480" t="s">
        <v>437</v>
      </c>
      <c r="M2013" s="926" t="str">
        <f t="shared" si="117"/>
        <v/>
      </c>
      <c r="N2013" s="333" t="s">
        <v>599</v>
      </c>
      <c r="O2013" s="853"/>
      <c r="P2013" s="1338">
        <f t="shared" si="119"/>
        <v>0</v>
      </c>
    </row>
    <row r="2014" spans="1:16" s="328" customFormat="1" ht="29.25" customHeight="1" thickBot="1">
      <c r="A2014" s="308"/>
      <c r="B2014" s="1665"/>
      <c r="C2014" s="870" t="s">
        <v>579</v>
      </c>
      <c r="D2014" s="730"/>
      <c r="E2014" s="730"/>
      <c r="F2014" s="730"/>
      <c r="G2014" s="730"/>
      <c r="H2014" s="543" t="s">
        <v>438</v>
      </c>
      <c r="I2014" s="538" t="str">
        <f t="shared" si="118"/>
        <v/>
      </c>
      <c r="J2014" s="544" t="s">
        <v>599</v>
      </c>
      <c r="K2014" s="771">
        <v>0.2</v>
      </c>
      <c r="L2014" s="543" t="s">
        <v>439</v>
      </c>
      <c r="M2014" s="538" t="str">
        <f t="shared" si="117"/>
        <v/>
      </c>
      <c r="N2014" s="544" t="s">
        <v>599</v>
      </c>
      <c r="O2014" s="853"/>
      <c r="P2014" s="1338">
        <f t="shared" si="119"/>
        <v>0</v>
      </c>
    </row>
    <row r="2015" spans="1:16" s="328" customFormat="1" ht="29.25" customHeight="1">
      <c r="A2015" s="308"/>
      <c r="B2015" s="1649" t="s">
        <v>1756</v>
      </c>
      <c r="C2015" s="760" t="s">
        <v>1800</v>
      </c>
      <c r="D2015" s="726"/>
      <c r="E2015" s="726"/>
      <c r="F2015" s="726"/>
      <c r="G2015" s="726"/>
      <c r="H2015" s="480" t="s">
        <v>440</v>
      </c>
      <c r="I2015" s="926" t="str">
        <f t="shared" si="118"/>
        <v/>
      </c>
      <c r="J2015" s="333" t="s">
        <v>599</v>
      </c>
      <c r="K2015" s="767">
        <v>1</v>
      </c>
      <c r="L2015" s="480" t="s">
        <v>441</v>
      </c>
      <c r="M2015" s="926" t="str">
        <f t="shared" si="117"/>
        <v/>
      </c>
      <c r="N2015" s="333" t="s">
        <v>599</v>
      </c>
      <c r="O2015" s="853"/>
      <c r="P2015" s="1338">
        <f t="shared" si="119"/>
        <v>0</v>
      </c>
    </row>
    <row r="2016" spans="1:16" s="328" customFormat="1" ht="29.25" customHeight="1" thickBot="1">
      <c r="A2016" s="308"/>
      <c r="B2016" s="1650"/>
      <c r="C2016" s="870" t="s">
        <v>579</v>
      </c>
      <c r="D2016" s="730"/>
      <c r="E2016" s="730"/>
      <c r="F2016" s="730"/>
      <c r="G2016" s="730"/>
      <c r="H2016" s="543" t="s">
        <v>442</v>
      </c>
      <c r="I2016" s="538" t="str">
        <f t="shared" si="118"/>
        <v/>
      </c>
      <c r="J2016" s="544" t="s">
        <v>599</v>
      </c>
      <c r="K2016" s="771">
        <v>1</v>
      </c>
      <c r="L2016" s="543" t="s">
        <v>443</v>
      </c>
      <c r="M2016" s="538" t="str">
        <f t="shared" si="117"/>
        <v/>
      </c>
      <c r="N2016" s="544" t="s">
        <v>599</v>
      </c>
      <c r="O2016" s="853"/>
      <c r="P2016" s="1338">
        <f t="shared" si="119"/>
        <v>0</v>
      </c>
    </row>
    <row r="2017" spans="1:16" s="328" customFormat="1" ht="29.25" customHeight="1">
      <c r="A2017" s="308"/>
      <c r="B2017" s="1649" t="s">
        <v>1757</v>
      </c>
      <c r="C2017" s="760" t="s">
        <v>1800</v>
      </c>
      <c r="D2017" s="731"/>
      <c r="E2017" s="731"/>
      <c r="F2017" s="731"/>
      <c r="G2017" s="731"/>
      <c r="H2017" s="510" t="s">
        <v>444</v>
      </c>
      <c r="I2017" s="926" t="str">
        <f t="shared" si="118"/>
        <v/>
      </c>
      <c r="J2017" s="330" t="s">
        <v>599</v>
      </c>
      <c r="K2017" s="772">
        <v>0.2</v>
      </c>
      <c r="L2017" s="510" t="s">
        <v>445</v>
      </c>
      <c r="M2017" s="926" t="str">
        <f t="shared" si="117"/>
        <v/>
      </c>
      <c r="N2017" s="333" t="s">
        <v>599</v>
      </c>
      <c r="O2017" s="853"/>
      <c r="P2017" s="1338">
        <f t="shared" si="119"/>
        <v>0</v>
      </c>
    </row>
    <row r="2018" spans="1:16" s="328" customFormat="1" ht="29.25" customHeight="1" thickBot="1">
      <c r="A2018" s="308"/>
      <c r="B2018" s="1650"/>
      <c r="C2018" s="870" t="s">
        <v>579</v>
      </c>
      <c r="D2018" s="728"/>
      <c r="E2018" s="728"/>
      <c r="F2018" s="728"/>
      <c r="G2018" s="728"/>
      <c r="H2018" s="482" t="s">
        <v>446</v>
      </c>
      <c r="I2018" s="538" t="str">
        <f t="shared" si="118"/>
        <v/>
      </c>
      <c r="J2018" s="332" t="s">
        <v>599</v>
      </c>
      <c r="K2018" s="769">
        <v>0.2</v>
      </c>
      <c r="L2018" s="482" t="s">
        <v>447</v>
      </c>
      <c r="M2018" s="538" t="str">
        <f t="shared" si="117"/>
        <v/>
      </c>
      <c r="N2018" s="544" t="s">
        <v>599</v>
      </c>
      <c r="O2018" s="853"/>
      <c r="P2018" s="1338">
        <f t="shared" si="119"/>
        <v>0</v>
      </c>
    </row>
    <row r="2019" spans="1:16" s="328" customFormat="1" ht="29.25" customHeight="1" thickBot="1">
      <c r="A2019" s="308"/>
      <c r="B2019" s="1651" t="s">
        <v>1760</v>
      </c>
      <c r="C2019" s="1652"/>
      <c r="D2019" s="732"/>
      <c r="E2019" s="732"/>
      <c r="F2019" s="732"/>
      <c r="G2019" s="732"/>
      <c r="H2019" s="567" t="s">
        <v>448</v>
      </c>
      <c r="I2019" s="568" t="str">
        <f t="shared" si="118"/>
        <v/>
      </c>
      <c r="J2019" s="569" t="s">
        <v>599</v>
      </c>
      <c r="K2019" s="773">
        <v>0.2</v>
      </c>
      <c r="L2019" s="567" t="s">
        <v>449</v>
      </c>
      <c r="M2019" s="568" t="str">
        <f t="shared" si="117"/>
        <v/>
      </c>
      <c r="N2019" s="569" t="s">
        <v>599</v>
      </c>
      <c r="O2019" s="853"/>
      <c r="P2019" s="1338">
        <f t="shared" si="119"/>
        <v>0</v>
      </c>
    </row>
    <row r="2020" spans="1:16" s="328" customFormat="1" ht="29.25" customHeight="1" thickBot="1">
      <c r="A2020" s="308"/>
      <c r="B2020" s="1461" t="s">
        <v>1665</v>
      </c>
      <c r="C2020" s="1653"/>
      <c r="D2020" s="733"/>
      <c r="E2020" s="733"/>
      <c r="F2020" s="733"/>
      <c r="G2020" s="733"/>
      <c r="H2020" s="483" t="s">
        <v>450</v>
      </c>
      <c r="I2020" s="928" t="str">
        <f t="shared" si="118"/>
        <v/>
      </c>
      <c r="J2020" s="922" t="s">
        <v>599</v>
      </c>
      <c r="K2020" s="774">
        <v>1</v>
      </c>
      <c r="L2020" s="483" t="s">
        <v>1572</v>
      </c>
      <c r="M2020" s="928" t="str">
        <f t="shared" si="117"/>
        <v/>
      </c>
      <c r="N2020" s="922" t="s">
        <v>599</v>
      </c>
      <c r="O2020" s="853"/>
      <c r="P2020" s="1338">
        <f t="shared" si="119"/>
        <v>0</v>
      </c>
    </row>
    <row r="2021" spans="1:16" s="337" customFormat="1" ht="29.25" customHeight="1" thickBot="1">
      <c r="A2021" s="334"/>
      <c r="B2021" s="1654" t="s">
        <v>233</v>
      </c>
      <c r="C2021" s="1655"/>
      <c r="D2021" s="227" t="str">
        <f>IF($D1994="","",SUM(D1997:D2020))</f>
        <v/>
      </c>
      <c r="E2021" s="227" t="str">
        <f t="shared" ref="E2021:G2021" si="120">IF($D1994="","",SUM(E1997:E2020))</f>
        <v/>
      </c>
      <c r="F2021" s="227" t="str">
        <f t="shared" si="120"/>
        <v/>
      </c>
      <c r="G2021" s="227" t="str">
        <f t="shared" si="120"/>
        <v/>
      </c>
      <c r="H2021" s="483" t="s">
        <v>1567</v>
      </c>
      <c r="I2021" s="927" t="str">
        <f>IF($D1994="","",SUM(I1997:I2020))</f>
        <v/>
      </c>
      <c r="J2021" s="923" t="s">
        <v>599</v>
      </c>
      <c r="K2021" s="335"/>
      <c r="L2021" s="483" t="s">
        <v>1568</v>
      </c>
      <c r="M2021" s="927" t="str">
        <f>IF($D1994="","",SUM(M1997:M2020))</f>
        <v/>
      </c>
      <c r="N2021" s="923" t="s">
        <v>599</v>
      </c>
      <c r="O2021" s="854"/>
      <c r="P2021" s="1339"/>
    </row>
    <row r="2022" spans="1:16" s="341" customFormat="1" ht="4.5" customHeight="1" thickBot="1">
      <c r="A2022" s="338"/>
      <c r="B2022" s="339"/>
      <c r="C2022" s="339"/>
      <c r="D2022" s="339"/>
      <c r="E2022" s="339"/>
      <c r="F2022" s="339"/>
      <c r="G2022" s="339"/>
      <c r="H2022" s="511"/>
      <c r="I2022" s="339"/>
      <c r="J2022" s="339"/>
      <c r="K2022" s="339"/>
      <c r="L2022" s="527"/>
      <c r="M2022" s="339"/>
      <c r="N2022" s="339"/>
      <c r="O2022" s="855"/>
      <c r="P2022" s="422"/>
    </row>
    <row r="2023" spans="1:16" s="152" customFormat="1" ht="20.25" customHeight="1" thickTop="1" thickBot="1">
      <c r="A2023" s="370" t="s">
        <v>1751</v>
      </c>
      <c r="B2023" s="342"/>
      <c r="C2023" s="342"/>
      <c r="D2023" s="342"/>
      <c r="E2023" s="342"/>
      <c r="F2023" s="342"/>
      <c r="G2023" s="342"/>
      <c r="H2023" s="1621" t="str">
        <f>IF(AND(SUM(D1997:G2020)&gt;0,D1994=""),"W części GR.2 wpisz nazwę miejscowości.","")</f>
        <v/>
      </c>
      <c r="I2023" s="1621"/>
      <c r="J2023" s="1621"/>
      <c r="K2023" s="1621"/>
      <c r="L2023" s="1621"/>
      <c r="M2023" s="1621"/>
      <c r="N2023" s="1621"/>
      <c r="O2023" s="856"/>
      <c r="P2023" s="1340"/>
    </row>
    <row r="2024" spans="1:16" s="348" customFormat="1" ht="30" customHeight="1">
      <c r="A2024" s="346"/>
      <c r="B2024" s="408" t="s">
        <v>1768</v>
      </c>
      <c r="C2024" s="347"/>
      <c r="D2024" s="347"/>
      <c r="E2024" s="347"/>
      <c r="F2024" s="347"/>
      <c r="G2024" s="347"/>
      <c r="H2024" s="512"/>
      <c r="I2024" s="398" t="s">
        <v>1801</v>
      </c>
      <c r="J2024" s="485" t="s">
        <v>1709</v>
      </c>
      <c r="K2024" s="1642" t="str">
        <f>IF(D1994="","",IF(N1994=1,M2021,IF(N1994=2,I2021,"")))</f>
        <v/>
      </c>
      <c r="L2024" s="1642"/>
      <c r="M2024" s="1642"/>
      <c r="N2024" s="423" t="s">
        <v>599</v>
      </c>
      <c r="O2024" s="857"/>
      <c r="P2024" s="1341"/>
    </row>
    <row r="2025" spans="1:16" s="348" customFormat="1" ht="30" customHeight="1">
      <c r="A2025" s="346"/>
      <c r="B2025" s="409" t="s">
        <v>1798</v>
      </c>
      <c r="C2025" s="349"/>
      <c r="D2025" s="349"/>
      <c r="E2025" s="1643" t="s">
        <v>2155</v>
      </c>
      <c r="F2025" s="1644"/>
      <c r="G2025" s="1644"/>
      <c r="H2025" s="1644"/>
      <c r="I2025" s="1645"/>
      <c r="J2025" s="486" t="s">
        <v>1569</v>
      </c>
      <c r="K2025" s="1646" t="str">
        <f>IF(D1994="","",IF(N1994=1,SUM(M2003:M2004,M2009:M2010,M2011,M2013,M2015,M2017),SUM(I2003:I2004,I2009:I2010,I2011,I2013,I2015,I2017)))</f>
        <v/>
      </c>
      <c r="L2025" s="1646"/>
      <c r="M2025" s="1646"/>
      <c r="N2025" s="424" t="s">
        <v>599</v>
      </c>
      <c r="O2025" s="857"/>
      <c r="P2025" s="1341"/>
    </row>
    <row r="2026" spans="1:16" s="348" customFormat="1" ht="30" customHeight="1" thickBot="1">
      <c r="A2026" s="346"/>
      <c r="B2026" s="410" t="s">
        <v>1772</v>
      </c>
      <c r="C2026" s="351"/>
      <c r="D2026" s="351"/>
      <c r="E2026" s="351"/>
      <c r="F2026" s="351"/>
      <c r="G2026" s="351"/>
      <c r="H2026" s="513"/>
      <c r="I2026" s="400" t="s">
        <v>1802</v>
      </c>
      <c r="J2026" s="533" t="s">
        <v>1570</v>
      </c>
      <c r="K2026" s="1647" t="str">
        <f>IF(D1994="","",IF(N1994=1,SUM(M2019),SUM(I2019)))</f>
        <v/>
      </c>
      <c r="L2026" s="1647"/>
      <c r="M2026" s="1647"/>
      <c r="N2026" s="425" t="s">
        <v>599</v>
      </c>
      <c r="O2026" s="857"/>
      <c r="P2026" s="1341"/>
    </row>
    <row r="2027" spans="1:16" s="348" customFormat="1" ht="30" customHeight="1" thickBot="1">
      <c r="A2027" s="346"/>
      <c r="B2027" s="411" t="s">
        <v>1773</v>
      </c>
      <c r="C2027" s="380"/>
      <c r="D2027" s="380"/>
      <c r="E2027" s="380"/>
      <c r="F2027" s="380"/>
      <c r="G2027" s="380"/>
      <c r="H2027" s="514"/>
      <c r="I2027" s="401" t="s">
        <v>1804</v>
      </c>
      <c r="J2027" s="534" t="s">
        <v>1571</v>
      </c>
      <c r="K2027" s="1648" t="str">
        <f>IF(D1994="","",SUM(K2024,-K2025,-K2026))</f>
        <v/>
      </c>
      <c r="L2027" s="1648"/>
      <c r="M2027" s="1648"/>
      <c r="N2027" s="426" t="s">
        <v>599</v>
      </c>
      <c r="O2027" s="857"/>
      <c r="P2027" s="1341"/>
    </row>
    <row r="2028" spans="1:16" s="348" customFormat="1" ht="30" customHeight="1" thickBot="1">
      <c r="A2028" s="346"/>
      <c r="B2028" s="417" t="s">
        <v>1262</v>
      </c>
      <c r="C2028" s="418"/>
      <c r="D2028" s="418"/>
      <c r="E2028" s="418"/>
      <c r="F2028" s="418"/>
      <c r="G2028" s="418"/>
      <c r="H2028" s="515"/>
      <c r="I2028" s="402"/>
      <c r="J2028" s="487" t="s">
        <v>1710</v>
      </c>
      <c r="K2028" s="1633">
        <f>Info!$J$2*2.5*GR!$N$16</f>
        <v>0</v>
      </c>
      <c r="L2028" s="1634"/>
      <c r="M2028" s="1634"/>
      <c r="N2028" s="427" t="s">
        <v>1144</v>
      </c>
      <c r="O2028" s="857"/>
      <c r="P2028" s="1341"/>
    </row>
    <row r="2029" spans="1:16" s="348" customFormat="1" ht="30" customHeight="1" thickBot="1">
      <c r="A2029" s="346"/>
      <c r="B2029" s="417" t="s">
        <v>1873</v>
      </c>
      <c r="C2029" s="418"/>
      <c r="D2029" s="418"/>
      <c r="E2029" s="418"/>
      <c r="F2029" s="418"/>
      <c r="G2029" s="418"/>
      <c r="H2029" s="515"/>
      <c r="I2029" s="402" t="s">
        <v>1805</v>
      </c>
      <c r="J2029" s="487" t="s">
        <v>1711</v>
      </c>
      <c r="K2029" s="1635" t="str">
        <f>IF(D1994="","",ROUND(K2027*K2028,2))</f>
        <v/>
      </c>
      <c r="L2029" s="1635"/>
      <c r="M2029" s="1635"/>
      <c r="N2029" s="427" t="s">
        <v>1144</v>
      </c>
      <c r="O2029" s="857"/>
      <c r="P2029" s="1341"/>
    </row>
    <row r="2030" spans="1:16" s="348" customFormat="1" ht="30" customHeight="1" thickBot="1">
      <c r="A2030" s="346"/>
      <c r="B2030" s="413" t="s">
        <v>2264</v>
      </c>
      <c r="C2030" s="414"/>
      <c r="D2030" s="414"/>
      <c r="E2030" s="414"/>
      <c r="F2030" s="414"/>
      <c r="G2030" s="414"/>
      <c r="H2030" s="516"/>
      <c r="I2030" s="416"/>
      <c r="J2030" s="488" t="s">
        <v>1712</v>
      </c>
      <c r="K2030" s="1636"/>
      <c r="L2030" s="1637"/>
      <c r="M2030" s="1637"/>
      <c r="N2030" s="428" t="s">
        <v>1144</v>
      </c>
      <c r="O2030" s="857"/>
      <c r="P2030" s="1338">
        <f>IF(K2030="",0,1)</f>
        <v>0</v>
      </c>
    </row>
    <row r="2031" spans="1:16" s="348" customFormat="1" ht="30" customHeight="1" thickBot="1">
      <c r="A2031" s="346"/>
      <c r="B2031" s="412" t="s">
        <v>1769</v>
      </c>
      <c r="C2031" s="393"/>
      <c r="D2031" s="393"/>
      <c r="E2031" s="393"/>
      <c r="F2031" s="393"/>
      <c r="G2031" s="393"/>
      <c r="H2031" s="517"/>
      <c r="I2031" s="402" t="s">
        <v>1874</v>
      </c>
      <c r="J2031" s="487" t="s">
        <v>1803</v>
      </c>
      <c r="K2031" s="1638" t="str">
        <f>IF(D1994="","",IF(SUM(K2029,-K2030)&lt;0,"BŁĄD !!!",ROUND(K2029-K2030,2)))</f>
        <v/>
      </c>
      <c r="L2031" s="1638"/>
      <c r="M2031" s="1638"/>
      <c r="N2031" s="429" t="s">
        <v>1144</v>
      </c>
      <c r="O2031" s="857"/>
      <c r="P2031" s="1341"/>
    </row>
    <row r="2032" spans="1:16" s="348" customFormat="1" ht="4.5" customHeight="1" thickBot="1">
      <c r="A2032" s="403"/>
      <c r="B2032" s="404"/>
      <c r="C2032" s="404"/>
      <c r="D2032" s="404"/>
      <c r="E2032" s="404"/>
      <c r="F2032" s="404"/>
      <c r="G2032" s="404"/>
      <c r="H2032" s="518"/>
      <c r="I2032" s="404"/>
      <c r="J2032" s="404"/>
      <c r="K2032" s="404"/>
      <c r="L2032" s="528"/>
      <c r="M2032" s="404"/>
      <c r="N2032" s="404"/>
      <c r="O2032" s="858"/>
      <c r="P2032" s="1341"/>
    </row>
    <row r="2033" spans="1:16" s="357" customFormat="1" ht="20.25" customHeight="1" thickTop="1" thickBot="1">
      <c r="A2033" s="371" t="s">
        <v>1747</v>
      </c>
      <c r="B2033" s="352"/>
      <c r="C2033" s="352"/>
      <c r="D2033" s="352"/>
      <c r="E2033" s="352"/>
      <c r="F2033" s="352"/>
      <c r="G2033" s="352"/>
      <c r="H2033" s="519"/>
      <c r="I2033" s="352"/>
      <c r="J2033" s="354"/>
      <c r="K2033" s="352"/>
      <c r="L2033" s="529"/>
      <c r="M2033" s="352"/>
      <c r="N2033" s="354"/>
      <c r="O2033" s="859"/>
      <c r="P2033" s="1340"/>
    </row>
    <row r="2034" spans="1:16" s="363" customFormat="1" ht="23.25" customHeight="1">
      <c r="A2034" s="358"/>
      <c r="B2034" s="756" t="s">
        <v>1806</v>
      </c>
      <c r="C2034" s="359"/>
      <c r="D2034" s="359"/>
      <c r="E2034" s="359"/>
      <c r="F2034" s="749"/>
      <c r="G2034" s="749"/>
      <c r="H2034" s="749"/>
      <c r="I2034" s="361"/>
      <c r="J2034" s="1639" t="s">
        <v>1807</v>
      </c>
      <c r="K2034" s="1640"/>
      <c r="L2034" s="1640"/>
      <c r="M2034" s="1640"/>
      <c r="N2034" s="1641"/>
      <c r="O2034" s="860"/>
      <c r="P2034" s="1342"/>
    </row>
    <row r="2035" spans="1:16" s="363" customFormat="1" ht="27.75" customHeight="1">
      <c r="A2035" s="358"/>
      <c r="B2035" s="1630"/>
      <c r="C2035" s="1631"/>
      <c r="D2035" s="1631"/>
      <c r="E2035" s="1631"/>
      <c r="F2035" s="1631"/>
      <c r="G2035" s="1631"/>
      <c r="H2035" s="1631"/>
      <c r="I2035" s="1632"/>
      <c r="J2035" s="1630"/>
      <c r="K2035" s="1631"/>
      <c r="L2035" s="1631"/>
      <c r="M2035" s="1631"/>
      <c r="N2035" s="1632"/>
      <c r="O2035" s="860"/>
      <c r="P2035" s="1338">
        <f>IF(B2035&amp;J2035="",0,1)</f>
        <v>0</v>
      </c>
    </row>
    <row r="2036" spans="1:16" s="363" customFormat="1" ht="27.75" customHeight="1">
      <c r="A2036" s="358"/>
      <c r="B2036" s="1624"/>
      <c r="C2036" s="1625"/>
      <c r="D2036" s="1625"/>
      <c r="E2036" s="1625"/>
      <c r="F2036" s="1625"/>
      <c r="G2036" s="1625"/>
      <c r="H2036" s="1625"/>
      <c r="I2036" s="1626"/>
      <c r="J2036" s="1624"/>
      <c r="K2036" s="1625"/>
      <c r="L2036" s="1625"/>
      <c r="M2036" s="1625"/>
      <c r="N2036" s="1626"/>
      <c r="O2036" s="860"/>
      <c r="P2036" s="1338">
        <f t="shared" ref="P2036:P2055" si="121">IF(B2036&amp;J2036="",0,1)</f>
        <v>0</v>
      </c>
    </row>
    <row r="2037" spans="1:16" s="363" customFormat="1" ht="27.75" customHeight="1">
      <c r="A2037" s="358"/>
      <c r="B2037" s="1624"/>
      <c r="C2037" s="1625"/>
      <c r="D2037" s="1625"/>
      <c r="E2037" s="1625"/>
      <c r="F2037" s="1625"/>
      <c r="G2037" s="1625"/>
      <c r="H2037" s="1625"/>
      <c r="I2037" s="1626"/>
      <c r="J2037" s="1624"/>
      <c r="K2037" s="1625"/>
      <c r="L2037" s="1625"/>
      <c r="M2037" s="1625"/>
      <c r="N2037" s="1626"/>
      <c r="O2037" s="860"/>
      <c r="P2037" s="1338">
        <f t="shared" si="121"/>
        <v>0</v>
      </c>
    </row>
    <row r="2038" spans="1:16" s="363" customFormat="1" ht="27.75" customHeight="1">
      <c r="A2038" s="358"/>
      <c r="B2038" s="1624"/>
      <c r="C2038" s="1625"/>
      <c r="D2038" s="1625"/>
      <c r="E2038" s="1625"/>
      <c r="F2038" s="1625"/>
      <c r="G2038" s="1625"/>
      <c r="H2038" s="1625"/>
      <c r="I2038" s="1626"/>
      <c r="J2038" s="1624"/>
      <c r="K2038" s="1625"/>
      <c r="L2038" s="1625"/>
      <c r="M2038" s="1625"/>
      <c r="N2038" s="1626"/>
      <c r="O2038" s="860"/>
      <c r="P2038" s="1338">
        <f t="shared" si="121"/>
        <v>0</v>
      </c>
    </row>
    <row r="2039" spans="1:16" s="363" customFormat="1" ht="27.75" customHeight="1">
      <c r="A2039" s="358"/>
      <c r="B2039" s="1624"/>
      <c r="C2039" s="1625"/>
      <c r="D2039" s="1625"/>
      <c r="E2039" s="1625"/>
      <c r="F2039" s="1625"/>
      <c r="G2039" s="1625"/>
      <c r="H2039" s="1625"/>
      <c r="I2039" s="1626"/>
      <c r="J2039" s="1624"/>
      <c r="K2039" s="1625"/>
      <c r="L2039" s="1625"/>
      <c r="M2039" s="1625"/>
      <c r="N2039" s="1626"/>
      <c r="O2039" s="860"/>
      <c r="P2039" s="1338">
        <f t="shared" si="121"/>
        <v>0</v>
      </c>
    </row>
    <row r="2040" spans="1:16" s="363" customFormat="1" ht="27.75" customHeight="1">
      <c r="A2040" s="358"/>
      <c r="B2040" s="1624"/>
      <c r="C2040" s="1625"/>
      <c r="D2040" s="1625"/>
      <c r="E2040" s="1625"/>
      <c r="F2040" s="1625"/>
      <c r="G2040" s="1625"/>
      <c r="H2040" s="1625"/>
      <c r="I2040" s="1626"/>
      <c r="J2040" s="1624"/>
      <c r="K2040" s="1625"/>
      <c r="L2040" s="1625"/>
      <c r="M2040" s="1625"/>
      <c r="N2040" s="1626"/>
      <c r="O2040" s="860"/>
      <c r="P2040" s="1338">
        <f t="shared" si="121"/>
        <v>0</v>
      </c>
    </row>
    <row r="2041" spans="1:16" s="363" customFormat="1" ht="27.75" customHeight="1">
      <c r="A2041" s="358"/>
      <c r="B2041" s="1624"/>
      <c r="C2041" s="1625"/>
      <c r="D2041" s="1625"/>
      <c r="E2041" s="1625"/>
      <c r="F2041" s="1625"/>
      <c r="G2041" s="1625"/>
      <c r="H2041" s="1625"/>
      <c r="I2041" s="1626"/>
      <c r="J2041" s="1624"/>
      <c r="K2041" s="1625"/>
      <c r="L2041" s="1625"/>
      <c r="M2041" s="1625"/>
      <c r="N2041" s="1626"/>
      <c r="O2041" s="860"/>
      <c r="P2041" s="1338">
        <f t="shared" si="121"/>
        <v>0</v>
      </c>
    </row>
    <row r="2042" spans="1:16" s="363" customFormat="1" ht="27.75" customHeight="1">
      <c r="A2042" s="358"/>
      <c r="B2042" s="1624"/>
      <c r="C2042" s="1625"/>
      <c r="D2042" s="1625"/>
      <c r="E2042" s="1625"/>
      <c r="F2042" s="1625"/>
      <c r="G2042" s="1625"/>
      <c r="H2042" s="1625"/>
      <c r="I2042" s="1626"/>
      <c r="J2042" s="1624"/>
      <c r="K2042" s="1625"/>
      <c r="L2042" s="1625"/>
      <c r="M2042" s="1625"/>
      <c r="N2042" s="1626"/>
      <c r="O2042" s="860"/>
      <c r="P2042" s="1338">
        <f t="shared" si="121"/>
        <v>0</v>
      </c>
    </row>
    <row r="2043" spans="1:16" s="363" customFormat="1" ht="27.75" customHeight="1">
      <c r="A2043" s="358"/>
      <c r="B2043" s="1624"/>
      <c r="C2043" s="1625"/>
      <c r="D2043" s="1625"/>
      <c r="E2043" s="1625"/>
      <c r="F2043" s="1625"/>
      <c r="G2043" s="1625"/>
      <c r="H2043" s="1625"/>
      <c r="I2043" s="1626"/>
      <c r="J2043" s="1624"/>
      <c r="K2043" s="1625"/>
      <c r="L2043" s="1625"/>
      <c r="M2043" s="1625"/>
      <c r="N2043" s="1626"/>
      <c r="O2043" s="860"/>
      <c r="P2043" s="1338">
        <f t="shared" si="121"/>
        <v>0</v>
      </c>
    </row>
    <row r="2044" spans="1:16" s="363" customFormat="1" ht="27.75" customHeight="1">
      <c r="A2044" s="358"/>
      <c r="B2044" s="1624"/>
      <c r="C2044" s="1625"/>
      <c r="D2044" s="1625"/>
      <c r="E2044" s="1625"/>
      <c r="F2044" s="1625"/>
      <c r="G2044" s="1625"/>
      <c r="H2044" s="1625"/>
      <c r="I2044" s="1626"/>
      <c r="J2044" s="1624"/>
      <c r="K2044" s="1625"/>
      <c r="L2044" s="1625"/>
      <c r="M2044" s="1625"/>
      <c r="N2044" s="1626"/>
      <c r="O2044" s="860"/>
      <c r="P2044" s="1338">
        <f t="shared" si="121"/>
        <v>0</v>
      </c>
    </row>
    <row r="2045" spans="1:16" s="363" customFormat="1" ht="27.75" customHeight="1">
      <c r="A2045" s="358"/>
      <c r="B2045" s="1624"/>
      <c r="C2045" s="1625"/>
      <c r="D2045" s="1625"/>
      <c r="E2045" s="1625"/>
      <c r="F2045" s="1625"/>
      <c r="G2045" s="1625"/>
      <c r="H2045" s="1625"/>
      <c r="I2045" s="1626"/>
      <c r="J2045" s="1624"/>
      <c r="K2045" s="1625"/>
      <c r="L2045" s="1625"/>
      <c r="M2045" s="1625"/>
      <c r="N2045" s="1626"/>
      <c r="O2045" s="860"/>
      <c r="P2045" s="1338">
        <f t="shared" si="121"/>
        <v>0</v>
      </c>
    </row>
    <row r="2046" spans="1:16" s="363" customFormat="1" ht="27.75" customHeight="1">
      <c r="A2046" s="358"/>
      <c r="B2046" s="1624"/>
      <c r="C2046" s="1625"/>
      <c r="D2046" s="1625"/>
      <c r="E2046" s="1625"/>
      <c r="F2046" s="1625"/>
      <c r="G2046" s="1625"/>
      <c r="H2046" s="1625"/>
      <c r="I2046" s="1626"/>
      <c r="J2046" s="1624"/>
      <c r="K2046" s="1625"/>
      <c r="L2046" s="1625"/>
      <c r="M2046" s="1625"/>
      <c r="N2046" s="1626"/>
      <c r="O2046" s="860"/>
      <c r="P2046" s="1338">
        <f t="shared" si="121"/>
        <v>0</v>
      </c>
    </row>
    <row r="2047" spans="1:16" s="363" customFormat="1" ht="27.75" customHeight="1">
      <c r="A2047" s="358"/>
      <c r="B2047" s="1624"/>
      <c r="C2047" s="1625"/>
      <c r="D2047" s="1625"/>
      <c r="E2047" s="1625"/>
      <c r="F2047" s="1625"/>
      <c r="G2047" s="1625"/>
      <c r="H2047" s="1625"/>
      <c r="I2047" s="1626"/>
      <c r="J2047" s="1624"/>
      <c r="K2047" s="1625"/>
      <c r="L2047" s="1625"/>
      <c r="M2047" s="1625"/>
      <c r="N2047" s="1626"/>
      <c r="O2047" s="860"/>
      <c r="P2047" s="1338">
        <f t="shared" si="121"/>
        <v>0</v>
      </c>
    </row>
    <row r="2048" spans="1:16" s="363" customFormat="1" ht="27.75" customHeight="1">
      <c r="A2048" s="358"/>
      <c r="B2048" s="1624"/>
      <c r="C2048" s="1625"/>
      <c r="D2048" s="1625"/>
      <c r="E2048" s="1625"/>
      <c r="F2048" s="1625"/>
      <c r="G2048" s="1625"/>
      <c r="H2048" s="1625"/>
      <c r="I2048" s="1626"/>
      <c r="J2048" s="1624"/>
      <c r="K2048" s="1625"/>
      <c r="L2048" s="1625"/>
      <c r="M2048" s="1625"/>
      <c r="N2048" s="1626"/>
      <c r="O2048" s="860"/>
      <c r="P2048" s="1338">
        <f t="shared" si="121"/>
        <v>0</v>
      </c>
    </row>
    <row r="2049" spans="1:16" s="363" customFormat="1" ht="27.75" customHeight="1">
      <c r="A2049" s="358"/>
      <c r="B2049" s="1624"/>
      <c r="C2049" s="1625"/>
      <c r="D2049" s="1625"/>
      <c r="E2049" s="1625"/>
      <c r="F2049" s="1625"/>
      <c r="G2049" s="1625"/>
      <c r="H2049" s="1625"/>
      <c r="I2049" s="1626"/>
      <c r="J2049" s="1624"/>
      <c r="K2049" s="1625"/>
      <c r="L2049" s="1625"/>
      <c r="M2049" s="1625"/>
      <c r="N2049" s="1626"/>
      <c r="O2049" s="860"/>
      <c r="P2049" s="1338">
        <f t="shared" si="121"/>
        <v>0</v>
      </c>
    </row>
    <row r="2050" spans="1:16" s="363" customFormat="1" ht="27.75" customHeight="1">
      <c r="A2050" s="358"/>
      <c r="B2050" s="1624"/>
      <c r="C2050" s="1625"/>
      <c r="D2050" s="1625"/>
      <c r="E2050" s="1625"/>
      <c r="F2050" s="1625"/>
      <c r="G2050" s="1625"/>
      <c r="H2050" s="1625"/>
      <c r="I2050" s="1626"/>
      <c r="J2050" s="1624"/>
      <c r="K2050" s="1625"/>
      <c r="L2050" s="1625"/>
      <c r="M2050" s="1625"/>
      <c r="N2050" s="1626"/>
      <c r="O2050" s="860"/>
      <c r="P2050" s="1338">
        <f t="shared" si="121"/>
        <v>0</v>
      </c>
    </row>
    <row r="2051" spans="1:16" s="363" customFormat="1" ht="27.75" customHeight="1">
      <c r="A2051" s="358"/>
      <c r="B2051" s="1624"/>
      <c r="C2051" s="1625"/>
      <c r="D2051" s="1625"/>
      <c r="E2051" s="1625"/>
      <c r="F2051" s="1625"/>
      <c r="G2051" s="1625"/>
      <c r="H2051" s="1625"/>
      <c r="I2051" s="1626"/>
      <c r="J2051" s="1624"/>
      <c r="K2051" s="1625"/>
      <c r="L2051" s="1625"/>
      <c r="M2051" s="1625"/>
      <c r="N2051" s="1626"/>
      <c r="O2051" s="860"/>
      <c r="P2051" s="1338">
        <f t="shared" si="121"/>
        <v>0</v>
      </c>
    </row>
    <row r="2052" spans="1:16" s="363" customFormat="1" ht="27.75" customHeight="1">
      <c r="A2052" s="358"/>
      <c r="B2052" s="1624"/>
      <c r="C2052" s="1625"/>
      <c r="D2052" s="1625"/>
      <c r="E2052" s="1625"/>
      <c r="F2052" s="1625"/>
      <c r="G2052" s="1625"/>
      <c r="H2052" s="1625"/>
      <c r="I2052" s="1626"/>
      <c r="J2052" s="1624"/>
      <c r="K2052" s="1625"/>
      <c r="L2052" s="1625"/>
      <c r="M2052" s="1625"/>
      <c r="N2052" s="1626"/>
      <c r="O2052" s="860"/>
      <c r="P2052" s="1338">
        <f t="shared" si="121"/>
        <v>0</v>
      </c>
    </row>
    <row r="2053" spans="1:16" s="363" customFormat="1" ht="27.75" customHeight="1">
      <c r="A2053" s="358"/>
      <c r="B2053" s="1624"/>
      <c r="C2053" s="1625"/>
      <c r="D2053" s="1625"/>
      <c r="E2053" s="1625"/>
      <c r="F2053" s="1625"/>
      <c r="G2053" s="1625"/>
      <c r="H2053" s="1625"/>
      <c r="I2053" s="1626"/>
      <c r="J2053" s="1624"/>
      <c r="K2053" s="1625"/>
      <c r="L2053" s="1625"/>
      <c r="M2053" s="1625"/>
      <c r="N2053" s="1626"/>
      <c r="O2053" s="860"/>
      <c r="P2053" s="1338">
        <f t="shared" si="121"/>
        <v>0</v>
      </c>
    </row>
    <row r="2054" spans="1:16" s="363" customFormat="1" ht="27.75" customHeight="1">
      <c r="A2054" s="358"/>
      <c r="B2054" s="1624"/>
      <c r="C2054" s="1625"/>
      <c r="D2054" s="1625"/>
      <c r="E2054" s="1625"/>
      <c r="F2054" s="1625"/>
      <c r="G2054" s="1625"/>
      <c r="H2054" s="1625"/>
      <c r="I2054" s="1626"/>
      <c r="J2054" s="1624"/>
      <c r="K2054" s="1625"/>
      <c r="L2054" s="1625"/>
      <c r="M2054" s="1625"/>
      <c r="N2054" s="1626"/>
      <c r="O2054" s="860"/>
      <c r="P2054" s="1338">
        <f t="shared" si="121"/>
        <v>0</v>
      </c>
    </row>
    <row r="2055" spans="1:16" s="363" customFormat="1" ht="27.75" customHeight="1" thickBot="1">
      <c r="A2055" s="358"/>
      <c r="B2055" s="1627"/>
      <c r="C2055" s="1628"/>
      <c r="D2055" s="1628"/>
      <c r="E2055" s="1628"/>
      <c r="F2055" s="1628"/>
      <c r="G2055" s="1628"/>
      <c r="H2055" s="1628"/>
      <c r="I2055" s="1629"/>
      <c r="J2055" s="1627"/>
      <c r="K2055" s="1628"/>
      <c r="L2055" s="1628"/>
      <c r="M2055" s="1628"/>
      <c r="N2055" s="1629"/>
      <c r="O2055" s="860"/>
      <c r="P2055" s="1338">
        <f t="shared" si="121"/>
        <v>0</v>
      </c>
    </row>
    <row r="2056" spans="1:16" s="363" customFormat="1" ht="26.25" customHeight="1" thickBot="1">
      <c r="A2056" s="358"/>
      <c r="B2056" s="535" t="s">
        <v>1808</v>
      </c>
      <c r="C2056" s="364"/>
      <c r="D2056" s="1622" t="s">
        <v>1111</v>
      </c>
      <c r="E2056" s="1622"/>
      <c r="F2056" s="1622"/>
      <c r="G2056" s="1622"/>
      <c r="H2056" s="1622"/>
      <c r="I2056" s="1622"/>
      <c r="J2056" s="1622"/>
      <c r="K2056" s="1622"/>
      <c r="L2056" s="1622"/>
      <c r="M2056" s="1622"/>
      <c r="N2056" s="1623"/>
      <c r="O2056" s="860"/>
      <c r="P2056" s="1342"/>
    </row>
    <row r="2057" spans="1:16" s="348" customFormat="1" ht="6" customHeight="1" thickBot="1">
      <c r="A2057" s="403"/>
      <c r="B2057" s="404"/>
      <c r="C2057" s="404"/>
      <c r="D2057" s="404"/>
      <c r="E2057" s="404"/>
      <c r="F2057" s="404"/>
      <c r="G2057" s="404"/>
      <c r="H2057" s="518"/>
      <c r="I2057" s="404"/>
      <c r="J2057" s="404"/>
      <c r="K2057" s="404"/>
      <c r="L2057" s="528"/>
      <c r="M2057" s="404"/>
      <c r="N2057" s="404"/>
      <c r="O2057" s="858"/>
      <c r="P2057" s="1341"/>
    </row>
    <row r="2058" spans="1:16" s="341" customFormat="1" ht="14.25" customHeight="1" thickTop="1">
      <c r="A2058" s="395" t="s">
        <v>673</v>
      </c>
      <c r="B2058" s="100" t="s">
        <v>2154</v>
      </c>
      <c r="H2058" s="502"/>
      <c r="L2058" s="520"/>
      <c r="O2058" s="422"/>
      <c r="P2058" s="422"/>
    </row>
    <row r="2059" spans="1:16" s="341" customFormat="1" ht="14.25" customHeight="1">
      <c r="A2059" s="395" t="s">
        <v>751</v>
      </c>
      <c r="B2059" s="100" t="s">
        <v>1762</v>
      </c>
      <c r="H2059" s="502"/>
      <c r="L2059" s="520"/>
      <c r="O2059" s="422"/>
      <c r="P2059" s="422"/>
    </row>
    <row r="2060" spans="1:16" s="341" customFormat="1" ht="14.25" customHeight="1">
      <c r="A2060" s="395" t="s">
        <v>1207</v>
      </c>
      <c r="B2060" s="100" t="s">
        <v>1664</v>
      </c>
      <c r="H2060" s="502"/>
      <c r="L2060" s="520"/>
      <c r="O2060" s="422"/>
      <c r="P2060" s="422"/>
    </row>
    <row r="2061" spans="1:16" s="341" customFormat="1" ht="14.25" customHeight="1">
      <c r="A2061" s="395" t="s">
        <v>1208</v>
      </c>
      <c r="B2061" s="100" t="s">
        <v>1875</v>
      </c>
      <c r="H2061" s="502"/>
      <c r="J2061" s="373"/>
      <c r="L2061" s="520"/>
      <c r="O2061" s="422"/>
      <c r="P2061" s="422"/>
    </row>
    <row r="2062" spans="1:16" s="341" customFormat="1" ht="14.25" customHeight="1">
      <c r="A2062" s="395" t="s">
        <v>496</v>
      </c>
      <c r="B2062" s="100" t="s">
        <v>1763</v>
      </c>
      <c r="H2062" s="502"/>
      <c r="L2062" s="520"/>
      <c r="O2062" s="422"/>
      <c r="P2062" s="422"/>
    </row>
    <row r="2063" spans="1:16" s="341" customFormat="1" ht="14.25" customHeight="1">
      <c r="A2063" s="395" t="s">
        <v>1766</v>
      </c>
      <c r="B2063" s="100" t="s">
        <v>1871</v>
      </c>
      <c r="H2063" s="502"/>
      <c r="L2063" s="520"/>
      <c r="N2063" s="1319" t="str">
        <f ca="1">$A$1&amp;wersja&amp;INFO("wersja")</f>
        <v>GR_2018.1.15.0</v>
      </c>
      <c r="O2063" s="422"/>
      <c r="P2063" s="422"/>
    </row>
    <row r="2064" spans="1:16" s="341" customFormat="1" ht="14.25" customHeight="1">
      <c r="A2064" s="395" t="s">
        <v>1765</v>
      </c>
      <c r="B2064" s="100" t="s">
        <v>1872</v>
      </c>
      <c r="H2064" s="502"/>
      <c r="L2064" s="520"/>
      <c r="O2064" s="422"/>
      <c r="P2064" s="422"/>
    </row>
    <row r="2065" spans="1:16" s="341" customFormat="1" ht="20.25" customHeight="1" thickBot="1">
      <c r="A2065" s="577" t="s">
        <v>1820</v>
      </c>
      <c r="H2065" s="502"/>
      <c r="L2065" s="520"/>
      <c r="N2065" s="592" t="str">
        <f>$N$1</f>
        <v>Załącznik Nr 4 do Uchwały Nr XL/396/17 Rady Miejskiej w Kluczborku z dnia 27 września 2017r.</v>
      </c>
      <c r="O2065" s="844"/>
      <c r="P2065" s="422"/>
    </row>
    <row r="2066" spans="1:16" s="2" customFormat="1" ht="20.25" customHeight="1" thickTop="1">
      <c r="A2066" s="1688" t="s">
        <v>854</v>
      </c>
      <c r="B2066" s="1689"/>
      <c r="C2066" s="1689"/>
      <c r="D2066" s="1690"/>
      <c r="E2066" s="1691" t="s">
        <v>987</v>
      </c>
      <c r="F2066" s="1691"/>
      <c r="G2066" s="1691"/>
      <c r="H2066" s="1691"/>
      <c r="I2066" s="1691"/>
      <c r="J2066" s="1691"/>
      <c r="K2066" s="1691"/>
      <c r="L2066" s="1691"/>
      <c r="M2066" s="1691"/>
      <c r="N2066" s="1691"/>
      <c r="O2066" s="1692"/>
      <c r="P2066" s="1323"/>
    </row>
    <row r="2067" spans="1:16" s="2" customFormat="1" ht="26.25" customHeight="1" thickBot="1">
      <c r="A2067" s="1695"/>
      <c r="B2067" s="1696"/>
      <c r="C2067" s="1696"/>
      <c r="D2067" s="1697"/>
      <c r="E2067" s="1693"/>
      <c r="F2067" s="1693"/>
      <c r="G2067" s="1693"/>
      <c r="H2067" s="1693"/>
      <c r="I2067" s="1693"/>
      <c r="J2067" s="1693"/>
      <c r="K2067" s="1693"/>
      <c r="L2067" s="1693"/>
      <c r="M2067" s="1693"/>
      <c r="N2067" s="1693"/>
      <c r="O2067" s="1694"/>
      <c r="P2067" s="1323"/>
    </row>
    <row r="2068" spans="1:16" s="2" customFormat="1" ht="4.5" customHeight="1">
      <c r="A2068" s="580"/>
      <c r="B2068" s="581"/>
      <c r="C2068" s="581"/>
      <c r="D2068" s="582"/>
      <c r="E2068" s="582"/>
      <c r="F2068" s="582"/>
      <c r="G2068" s="582"/>
      <c r="H2068" s="583"/>
      <c r="I2068" s="583"/>
      <c r="J2068" s="583"/>
      <c r="K2068" s="583"/>
      <c r="L2068" s="584"/>
      <c r="M2068" s="583"/>
      <c r="N2068" s="585"/>
      <c r="O2068" s="845"/>
      <c r="P2068" s="1323"/>
    </row>
    <row r="2069" spans="1:16" s="1" customFormat="1" ht="23.25" customHeight="1">
      <c r="A2069" s="1675" t="s">
        <v>1921</v>
      </c>
      <c r="B2069" s="1676"/>
      <c r="C2069" s="1676"/>
      <c r="D2069" s="1676"/>
      <c r="E2069" s="1676"/>
      <c r="F2069" s="1676"/>
      <c r="G2069" s="1676"/>
      <c r="H2069" s="1676"/>
      <c r="I2069" s="1676"/>
      <c r="J2069" s="1676"/>
      <c r="K2069" s="1676"/>
      <c r="L2069" s="1676"/>
      <c r="M2069" s="1676"/>
      <c r="N2069" s="1676"/>
      <c r="O2069" s="1677"/>
      <c r="P2069" s="1323"/>
    </row>
    <row r="2070" spans="1:16" s="2" customFormat="1" ht="4.5" customHeight="1" thickBot="1">
      <c r="A2070" s="587"/>
      <c r="B2070" s="588"/>
      <c r="C2070" s="588"/>
      <c r="D2070" s="588"/>
      <c r="E2070" s="588"/>
      <c r="F2070" s="588"/>
      <c r="G2070" s="588"/>
      <c r="H2070" s="588"/>
      <c r="I2070" s="588"/>
      <c r="J2070" s="588"/>
      <c r="K2070" s="589"/>
      <c r="L2070" s="590"/>
      <c r="M2070" s="583"/>
      <c r="N2070" s="583"/>
      <c r="O2070" s="846"/>
      <c r="P2070" s="1323"/>
    </row>
    <row r="2071" spans="1:16" s="306" customFormat="1" ht="4.5" customHeight="1" thickTop="1" thickBot="1">
      <c r="A2071" s="300"/>
      <c r="B2071" s="301"/>
      <c r="C2071" s="301"/>
      <c r="D2071" s="301"/>
      <c r="E2071" s="302"/>
      <c r="F2071" s="302"/>
      <c r="G2071" s="302"/>
      <c r="H2071" s="503"/>
      <c r="I2071" s="302"/>
      <c r="J2071" s="304"/>
      <c r="K2071" s="302"/>
      <c r="L2071" s="521"/>
      <c r="M2071" s="302"/>
      <c r="N2071" s="304"/>
      <c r="O2071" s="847"/>
      <c r="P2071" s="1338"/>
    </row>
    <row r="2072" spans="1:16" s="306" customFormat="1" ht="24" customHeight="1" thickBot="1">
      <c r="A2072" s="308"/>
      <c r="B2072" s="1678" t="s">
        <v>1924</v>
      </c>
      <c r="C2072" s="1678"/>
      <c r="D2072" s="1678"/>
      <c r="E2072" s="1678"/>
      <c r="F2072" s="1678"/>
      <c r="G2072" s="1678"/>
      <c r="H2072" s="1678"/>
      <c r="I2072" s="1678"/>
      <c r="J2072" s="1679"/>
      <c r="K2072" s="530" t="s">
        <v>1870</v>
      </c>
      <c r="L2072" s="757"/>
      <c r="M2072" s="1680" t="str">
        <f>IF(O2080=1,SUM($O$1:O2080),"")</f>
        <v/>
      </c>
      <c r="N2072" s="1681"/>
      <c r="O2072" s="848"/>
      <c r="P2072" s="1338"/>
    </row>
    <row r="2073" spans="1:16" s="306" customFormat="1" ht="4.5" customHeight="1" thickBot="1">
      <c r="A2073" s="310"/>
      <c r="B2073" s="311"/>
      <c r="C2073" s="311"/>
      <c r="D2073" s="311"/>
      <c r="E2073" s="311"/>
      <c r="F2073" s="311"/>
      <c r="G2073" s="311"/>
      <c r="H2073" s="504"/>
      <c r="I2073" s="312"/>
      <c r="J2073" s="314"/>
      <c r="K2073" s="312"/>
      <c r="L2073" s="522"/>
      <c r="M2073" s="312"/>
      <c r="N2073" s="314"/>
      <c r="O2073" s="849"/>
      <c r="P2073" s="1338"/>
    </row>
    <row r="2074" spans="1:16" s="306" customFormat="1" ht="20.25" customHeight="1" thickTop="1" thickBot="1">
      <c r="A2074" s="369" t="s">
        <v>1745</v>
      </c>
      <c r="B2074" s="323"/>
      <c r="C2074" s="323"/>
      <c r="D2074" s="323"/>
      <c r="E2074" s="323"/>
      <c r="F2074" s="323"/>
      <c r="G2074" s="323"/>
      <c r="H2074" s="505"/>
      <c r="I2074" s="323"/>
      <c r="J2074" s="323"/>
      <c r="K2074" s="323"/>
      <c r="L2074" s="505"/>
      <c r="M2074" s="323"/>
      <c r="N2074" s="323"/>
      <c r="O2074" s="850"/>
      <c r="P2074" s="1338"/>
    </row>
    <row r="2075" spans="1:16" s="306" customFormat="1" ht="12.75" customHeight="1">
      <c r="A2075" s="317"/>
      <c r="B2075" s="532" t="s">
        <v>1666</v>
      </c>
      <c r="C2075" s="375"/>
      <c r="D2075" s="375"/>
      <c r="E2075" s="375"/>
      <c r="F2075" s="375"/>
      <c r="G2075" s="375"/>
      <c r="H2075" s="506"/>
      <c r="I2075" s="375"/>
      <c r="J2075" s="377"/>
      <c r="K2075" s="531" t="s">
        <v>1750</v>
      </c>
      <c r="L2075" s="523"/>
      <c r="M2075" s="375"/>
      <c r="N2075" s="379"/>
      <c r="O2075" s="851"/>
      <c r="P2075" s="1338"/>
    </row>
    <row r="2076" spans="1:16" s="320" customFormat="1" ht="33" customHeight="1" thickBot="1">
      <c r="A2076" s="319"/>
      <c r="B2076" s="1682" t="str">
        <f>IF($B$12="","",$B$12)</f>
        <v/>
      </c>
      <c r="C2076" s="1683"/>
      <c r="D2076" s="1683"/>
      <c r="E2076" s="1683"/>
      <c r="F2076" s="1683"/>
      <c r="G2076" s="1683"/>
      <c r="H2076" s="1683"/>
      <c r="I2076" s="1683"/>
      <c r="J2076" s="1684"/>
      <c r="K2076" s="1685" t="str">
        <f>IF($K$12="","",$K$12)</f>
        <v/>
      </c>
      <c r="L2076" s="1686"/>
      <c r="M2076" s="1686"/>
      <c r="N2076" s="1687"/>
      <c r="O2076" s="851"/>
      <c r="P2076" s="1338">
        <f>IF(B2076&amp;K2076="",0,1)</f>
        <v>0</v>
      </c>
    </row>
    <row r="2077" spans="1:16" s="306" customFormat="1" ht="4.5" customHeight="1" thickBot="1">
      <c r="A2077" s="321"/>
      <c r="B2077" s="322"/>
      <c r="C2077" s="322"/>
      <c r="D2077" s="322"/>
      <c r="E2077" s="312"/>
      <c r="F2077" s="312"/>
      <c r="G2077" s="312"/>
      <c r="H2077" s="504"/>
      <c r="I2077" s="312"/>
      <c r="J2077" s="314"/>
      <c r="K2077" s="312"/>
      <c r="L2077" s="522"/>
      <c r="M2077" s="312"/>
      <c r="N2077" s="314"/>
      <c r="O2077" s="849"/>
      <c r="P2077" s="1338"/>
    </row>
    <row r="2078" spans="1:16" s="328" customFormat="1" ht="20.25" customHeight="1" thickTop="1" thickBot="1">
      <c r="A2078" s="370" t="s">
        <v>1746</v>
      </c>
      <c r="B2078" s="323"/>
      <c r="C2078" s="323"/>
      <c r="D2078" s="323"/>
      <c r="E2078" s="323"/>
      <c r="F2078" s="323"/>
      <c r="G2078" s="323"/>
      <c r="H2078" s="507"/>
      <c r="I2078" s="323"/>
      <c r="J2078" s="325"/>
      <c r="K2078" s="323"/>
      <c r="L2078" s="524"/>
      <c r="M2078" s="323"/>
      <c r="N2078" s="325"/>
      <c r="O2078" s="850"/>
      <c r="P2078" s="1338"/>
    </row>
    <row r="2079" spans="1:16" s="328" customFormat="1" ht="5.25" customHeight="1">
      <c r="A2079" s="98"/>
      <c r="B2079" s="381"/>
      <c r="C2079" s="382"/>
      <c r="D2079" s="382"/>
      <c r="E2079" s="382"/>
      <c r="F2079" s="382"/>
      <c r="G2079" s="382"/>
      <c r="H2079" s="508"/>
      <c r="I2079" s="382"/>
      <c r="J2079" s="384"/>
      <c r="K2079" s="382"/>
      <c r="L2079" s="525"/>
      <c r="M2079" s="382"/>
      <c r="N2079" s="386"/>
      <c r="O2079" s="852"/>
      <c r="P2079" s="1338"/>
    </row>
    <row r="2080" spans="1:16" s="328" customFormat="1" ht="25.5" customHeight="1">
      <c r="A2080" s="396" t="s">
        <v>291</v>
      </c>
      <c r="B2080" s="1666" t="s">
        <v>123</v>
      </c>
      <c r="C2080" s="1667"/>
      <c r="D2080" s="1668"/>
      <c r="E2080" s="1669"/>
      <c r="F2080" s="1670" t="s">
        <v>1791</v>
      </c>
      <c r="G2080" s="1671"/>
      <c r="H2080" s="1671"/>
      <c r="I2080" s="1672"/>
      <c r="J2080" s="740" t="str">
        <f>IF($J$16="","",$J$16)</f>
        <v/>
      </c>
      <c r="K2080" s="420" t="s">
        <v>1755</v>
      </c>
      <c r="L2080" s="740" t="str">
        <f>IF($L$16="","",$L$16)</f>
        <v/>
      </c>
      <c r="M2080" s="420" t="s">
        <v>1764</v>
      </c>
      <c r="N2080" s="397">
        <f>IF(AND(J2080="",L2080=""),0,IF(J2080="",2,1))</f>
        <v>0</v>
      </c>
      <c r="O2080" s="812">
        <f>IF(D2080&lt;&gt;"",1,0)</f>
        <v>0</v>
      </c>
      <c r="P2080" s="1338">
        <f>IF(D2080&amp;J2080&amp;L2080="",0,1)</f>
        <v>0</v>
      </c>
    </row>
    <row r="2081" spans="1:16" s="328" customFormat="1" ht="5.25" customHeight="1" thickBot="1">
      <c r="A2081" s="98"/>
      <c r="B2081" s="387"/>
      <c r="C2081" s="388"/>
      <c r="D2081" s="388"/>
      <c r="E2081" s="388"/>
      <c r="F2081" s="388"/>
      <c r="G2081" s="388"/>
      <c r="H2081" s="509"/>
      <c r="I2081" s="388"/>
      <c r="J2081" s="390"/>
      <c r="K2081" s="388"/>
      <c r="L2081" s="526"/>
      <c r="M2081" s="388"/>
      <c r="N2081" s="392"/>
      <c r="O2081" s="852"/>
      <c r="P2081" s="1338"/>
    </row>
    <row r="2082" spans="1:16" s="328" customFormat="1" ht="27" customHeight="1" thickBot="1">
      <c r="A2082" s="308"/>
      <c r="B2082" s="1673" t="s">
        <v>1065</v>
      </c>
      <c r="C2082" s="1674"/>
      <c r="D2082" s="1088" t="s">
        <v>1770</v>
      </c>
      <c r="E2082" s="764" t="s">
        <v>1748</v>
      </c>
      <c r="F2082" s="764" t="s">
        <v>1752</v>
      </c>
      <c r="G2082" s="765" t="s">
        <v>1520</v>
      </c>
      <c r="H2082" s="1656" t="s">
        <v>233</v>
      </c>
      <c r="I2082" s="1657"/>
      <c r="J2082" s="1658"/>
      <c r="K2082" s="766" t="s">
        <v>1767</v>
      </c>
      <c r="L2082" s="1656" t="s">
        <v>1749</v>
      </c>
      <c r="M2082" s="1657"/>
      <c r="N2082" s="1658"/>
      <c r="O2082" s="853"/>
      <c r="P2082" s="1338"/>
    </row>
    <row r="2083" spans="1:16" s="328" customFormat="1" ht="29.25" customHeight="1">
      <c r="A2083" s="308"/>
      <c r="B2083" s="1659" t="s">
        <v>1753</v>
      </c>
      <c r="C2083" s="333" t="s">
        <v>598</v>
      </c>
      <c r="D2083" s="726"/>
      <c r="E2083" s="726"/>
      <c r="F2083" s="726"/>
      <c r="G2083" s="726"/>
      <c r="H2083" s="510" t="s">
        <v>1771</v>
      </c>
      <c r="I2083" s="926" t="str">
        <f>IF(D2083&amp;E2083&amp;F2083&amp;G2083="","",SUM(D2083:G2083))</f>
        <v/>
      </c>
      <c r="J2083" s="330" t="s">
        <v>599</v>
      </c>
      <c r="K2083" s="767">
        <v>1.95</v>
      </c>
      <c r="L2083" s="510" t="s">
        <v>1390</v>
      </c>
      <c r="M2083" s="926" t="str">
        <f t="shared" ref="M2083:M2106" si="122">IF(AND(I2083&lt;&gt;"",N$16=1),ROUND(I2083*K2083,4),"")</f>
        <v/>
      </c>
      <c r="N2083" s="330" t="s">
        <v>599</v>
      </c>
      <c r="O2083" s="853"/>
      <c r="P2083" s="1338">
        <f>IF(D2083&amp;E2083&amp;F2083&amp;G2083="",0,1)</f>
        <v>0</v>
      </c>
    </row>
    <row r="2084" spans="1:16" s="328" customFormat="1" ht="29.25" customHeight="1">
      <c r="A2084" s="308"/>
      <c r="B2084" s="1660"/>
      <c r="C2084" s="331" t="s">
        <v>600</v>
      </c>
      <c r="D2084" s="727"/>
      <c r="E2084" s="727"/>
      <c r="F2084" s="727"/>
      <c r="G2084" s="727"/>
      <c r="H2084" s="481" t="s">
        <v>406</v>
      </c>
      <c r="I2084" s="925" t="str">
        <f t="shared" ref="I2084:I2106" si="123">IF(D2084&amp;E2084&amp;F2084&amp;G2084="","",SUM(D2084:G2084))</f>
        <v/>
      </c>
      <c r="J2084" s="331" t="s">
        <v>599</v>
      </c>
      <c r="K2084" s="768">
        <v>1.8</v>
      </c>
      <c r="L2084" s="481" t="s">
        <v>407</v>
      </c>
      <c r="M2084" s="925" t="str">
        <f t="shared" si="122"/>
        <v/>
      </c>
      <c r="N2084" s="331" t="s">
        <v>599</v>
      </c>
      <c r="O2084" s="853"/>
      <c r="P2084" s="1338">
        <f t="shared" ref="P2084:P2106" si="124">IF(D2084&amp;E2084&amp;F2084&amp;G2084="",0,1)</f>
        <v>0</v>
      </c>
    </row>
    <row r="2085" spans="1:16" s="328" customFormat="1" ht="29.25" customHeight="1">
      <c r="A2085" s="308"/>
      <c r="B2085" s="1660"/>
      <c r="C2085" s="331" t="s">
        <v>601</v>
      </c>
      <c r="D2085" s="727"/>
      <c r="E2085" s="727"/>
      <c r="F2085" s="727"/>
      <c r="G2085" s="727"/>
      <c r="H2085" s="481" t="s">
        <v>408</v>
      </c>
      <c r="I2085" s="925" t="str">
        <f t="shared" si="123"/>
        <v/>
      </c>
      <c r="J2085" s="331" t="s">
        <v>599</v>
      </c>
      <c r="K2085" s="768">
        <v>1.65</v>
      </c>
      <c r="L2085" s="481" t="s">
        <v>409</v>
      </c>
      <c r="M2085" s="925" t="str">
        <f t="shared" si="122"/>
        <v/>
      </c>
      <c r="N2085" s="331" t="s">
        <v>599</v>
      </c>
      <c r="O2085" s="853"/>
      <c r="P2085" s="1338">
        <f t="shared" si="124"/>
        <v>0</v>
      </c>
    </row>
    <row r="2086" spans="1:16" s="328" customFormat="1" ht="29.25" customHeight="1">
      <c r="A2086" s="308"/>
      <c r="B2086" s="1660"/>
      <c r="C2086" s="331" t="s">
        <v>602</v>
      </c>
      <c r="D2086" s="727"/>
      <c r="E2086" s="727"/>
      <c r="F2086" s="727"/>
      <c r="G2086" s="727"/>
      <c r="H2086" s="481" t="s">
        <v>410</v>
      </c>
      <c r="I2086" s="925" t="str">
        <f t="shared" si="123"/>
        <v/>
      </c>
      <c r="J2086" s="331" t="s">
        <v>599</v>
      </c>
      <c r="K2086" s="768">
        <v>1.35</v>
      </c>
      <c r="L2086" s="481" t="s">
        <v>411</v>
      </c>
      <c r="M2086" s="925" t="str">
        <f t="shared" si="122"/>
        <v/>
      </c>
      <c r="N2086" s="331" t="s">
        <v>599</v>
      </c>
      <c r="O2086" s="853"/>
      <c r="P2086" s="1338">
        <f t="shared" si="124"/>
        <v>0</v>
      </c>
    </row>
    <row r="2087" spans="1:16" s="328" customFormat="1" ht="29.25" customHeight="1">
      <c r="A2087" s="308"/>
      <c r="B2087" s="1660"/>
      <c r="C2087" s="331" t="s">
        <v>603</v>
      </c>
      <c r="D2087" s="727"/>
      <c r="E2087" s="727"/>
      <c r="F2087" s="727"/>
      <c r="G2087" s="727"/>
      <c r="H2087" s="481" t="s">
        <v>412</v>
      </c>
      <c r="I2087" s="925" t="str">
        <f t="shared" si="123"/>
        <v/>
      </c>
      <c r="J2087" s="331" t="s">
        <v>599</v>
      </c>
      <c r="K2087" s="768">
        <v>1.1000000000000001</v>
      </c>
      <c r="L2087" s="481" t="s">
        <v>413</v>
      </c>
      <c r="M2087" s="925" t="str">
        <f t="shared" si="122"/>
        <v/>
      </c>
      <c r="N2087" s="331" t="s">
        <v>599</v>
      </c>
      <c r="O2087" s="853"/>
      <c r="P2087" s="1338">
        <f t="shared" si="124"/>
        <v>0</v>
      </c>
    </row>
    <row r="2088" spans="1:16" s="328" customFormat="1" ht="29.25" customHeight="1">
      <c r="A2088" s="308"/>
      <c r="B2088" s="1660"/>
      <c r="C2088" s="331" t="s">
        <v>604</v>
      </c>
      <c r="D2088" s="727"/>
      <c r="E2088" s="727"/>
      <c r="F2088" s="727"/>
      <c r="G2088" s="727"/>
      <c r="H2088" s="481" t="s">
        <v>414</v>
      </c>
      <c r="I2088" s="925" t="str">
        <f t="shared" si="123"/>
        <v/>
      </c>
      <c r="J2088" s="331" t="s">
        <v>599</v>
      </c>
      <c r="K2088" s="768">
        <v>0.8</v>
      </c>
      <c r="L2088" s="481" t="s">
        <v>415</v>
      </c>
      <c r="M2088" s="925" t="str">
        <f t="shared" si="122"/>
        <v/>
      </c>
      <c r="N2088" s="331" t="s">
        <v>599</v>
      </c>
      <c r="O2088" s="853"/>
      <c r="P2088" s="1338">
        <f t="shared" si="124"/>
        <v>0</v>
      </c>
    </row>
    <row r="2089" spans="1:16" s="328" customFormat="1" ht="29.25" customHeight="1">
      <c r="A2089" s="308"/>
      <c r="B2089" s="1660"/>
      <c r="C2089" s="331" t="s">
        <v>605</v>
      </c>
      <c r="D2089" s="727"/>
      <c r="E2089" s="727"/>
      <c r="F2089" s="727"/>
      <c r="G2089" s="727"/>
      <c r="H2089" s="481" t="s">
        <v>416</v>
      </c>
      <c r="I2089" s="925" t="str">
        <f t="shared" si="123"/>
        <v/>
      </c>
      <c r="J2089" s="331" t="s">
        <v>599</v>
      </c>
      <c r="K2089" s="768">
        <v>0.35</v>
      </c>
      <c r="L2089" s="481" t="s">
        <v>417</v>
      </c>
      <c r="M2089" s="925" t="str">
        <f t="shared" si="122"/>
        <v/>
      </c>
      <c r="N2089" s="331" t="s">
        <v>599</v>
      </c>
      <c r="O2089" s="853"/>
      <c r="P2089" s="1338">
        <f t="shared" si="124"/>
        <v>0</v>
      </c>
    </row>
    <row r="2090" spans="1:16" s="328" customFormat="1" ht="29.25" customHeight="1" thickBot="1">
      <c r="A2090" s="308"/>
      <c r="B2090" s="1661"/>
      <c r="C2090" s="332" t="s">
        <v>606</v>
      </c>
      <c r="D2090" s="728"/>
      <c r="E2090" s="728"/>
      <c r="F2090" s="728"/>
      <c r="G2090" s="728"/>
      <c r="H2090" s="482" t="s">
        <v>418</v>
      </c>
      <c r="I2090" s="924" t="str">
        <f t="shared" si="123"/>
        <v/>
      </c>
      <c r="J2090" s="332" t="s">
        <v>599</v>
      </c>
      <c r="K2090" s="769">
        <v>0.2</v>
      </c>
      <c r="L2090" s="482" t="s">
        <v>419</v>
      </c>
      <c r="M2090" s="924" t="str">
        <f t="shared" si="122"/>
        <v/>
      </c>
      <c r="N2090" s="332" t="s">
        <v>599</v>
      </c>
      <c r="O2090" s="853"/>
      <c r="P2090" s="1338">
        <f t="shared" si="124"/>
        <v>0</v>
      </c>
    </row>
    <row r="2091" spans="1:16" s="328" customFormat="1" ht="29.25" customHeight="1">
      <c r="A2091" s="308"/>
      <c r="B2091" s="1659" t="s">
        <v>1754</v>
      </c>
      <c r="C2091" s="367" t="s">
        <v>598</v>
      </c>
      <c r="D2091" s="726"/>
      <c r="E2091" s="726"/>
      <c r="F2091" s="726"/>
      <c r="G2091" s="726"/>
      <c r="H2091" s="480" t="s">
        <v>420</v>
      </c>
      <c r="I2091" s="926" t="str">
        <f t="shared" si="123"/>
        <v/>
      </c>
      <c r="J2091" s="333" t="s">
        <v>599</v>
      </c>
      <c r="K2091" s="767">
        <v>1.75</v>
      </c>
      <c r="L2091" s="480" t="s">
        <v>421</v>
      </c>
      <c r="M2091" s="926" t="str">
        <f t="shared" si="122"/>
        <v/>
      </c>
      <c r="N2091" s="333" t="s">
        <v>599</v>
      </c>
      <c r="O2091" s="853"/>
      <c r="P2091" s="1338">
        <f t="shared" si="124"/>
        <v>0</v>
      </c>
    </row>
    <row r="2092" spans="1:16" s="328" customFormat="1" ht="29.25" customHeight="1">
      <c r="A2092" s="308"/>
      <c r="B2092" s="1660"/>
      <c r="C2092" s="368" t="s">
        <v>600</v>
      </c>
      <c r="D2092" s="727"/>
      <c r="E2092" s="727"/>
      <c r="F2092" s="727"/>
      <c r="G2092" s="727"/>
      <c r="H2092" s="481" t="s">
        <v>422</v>
      </c>
      <c r="I2092" s="925" t="str">
        <f t="shared" si="123"/>
        <v/>
      </c>
      <c r="J2092" s="331" t="s">
        <v>599</v>
      </c>
      <c r="K2092" s="768">
        <v>1.45</v>
      </c>
      <c r="L2092" s="481" t="s">
        <v>423</v>
      </c>
      <c r="M2092" s="925" t="str">
        <f t="shared" si="122"/>
        <v/>
      </c>
      <c r="N2092" s="331" t="s">
        <v>599</v>
      </c>
      <c r="O2092" s="853"/>
      <c r="P2092" s="1338">
        <f t="shared" si="124"/>
        <v>0</v>
      </c>
    </row>
    <row r="2093" spans="1:16" s="328" customFormat="1" ht="29.25" customHeight="1">
      <c r="A2093" s="308"/>
      <c r="B2093" s="1660"/>
      <c r="C2093" s="368" t="s">
        <v>620</v>
      </c>
      <c r="D2093" s="727"/>
      <c r="E2093" s="727"/>
      <c r="F2093" s="727"/>
      <c r="G2093" s="727"/>
      <c r="H2093" s="481" t="s">
        <v>424</v>
      </c>
      <c r="I2093" s="925" t="str">
        <f t="shared" si="123"/>
        <v/>
      </c>
      <c r="J2093" s="331" t="s">
        <v>599</v>
      </c>
      <c r="K2093" s="768">
        <v>1.25</v>
      </c>
      <c r="L2093" s="481" t="s">
        <v>425</v>
      </c>
      <c r="M2093" s="925" t="str">
        <f t="shared" si="122"/>
        <v/>
      </c>
      <c r="N2093" s="331" t="s">
        <v>599</v>
      </c>
      <c r="O2093" s="853"/>
      <c r="P2093" s="1338">
        <f t="shared" si="124"/>
        <v>0</v>
      </c>
    </row>
    <row r="2094" spans="1:16" s="328" customFormat="1" ht="29.25" customHeight="1">
      <c r="A2094" s="308"/>
      <c r="B2094" s="1660"/>
      <c r="C2094" s="368" t="s">
        <v>621</v>
      </c>
      <c r="D2094" s="727"/>
      <c r="E2094" s="727"/>
      <c r="F2094" s="727"/>
      <c r="G2094" s="727"/>
      <c r="H2094" s="481" t="s">
        <v>426</v>
      </c>
      <c r="I2094" s="925" t="str">
        <f t="shared" si="123"/>
        <v/>
      </c>
      <c r="J2094" s="331" t="s">
        <v>599</v>
      </c>
      <c r="K2094" s="768">
        <v>0.75</v>
      </c>
      <c r="L2094" s="481" t="s">
        <v>427</v>
      </c>
      <c r="M2094" s="925" t="str">
        <f t="shared" si="122"/>
        <v/>
      </c>
      <c r="N2094" s="331" t="s">
        <v>599</v>
      </c>
      <c r="O2094" s="853"/>
      <c r="P2094" s="1338">
        <f t="shared" si="124"/>
        <v>0</v>
      </c>
    </row>
    <row r="2095" spans="1:16" s="328" customFormat="1" ht="29.25" customHeight="1">
      <c r="A2095" s="308"/>
      <c r="B2095" s="1660"/>
      <c r="C2095" s="368" t="s">
        <v>605</v>
      </c>
      <c r="D2095" s="727"/>
      <c r="E2095" s="727"/>
      <c r="F2095" s="727"/>
      <c r="G2095" s="727"/>
      <c r="H2095" s="481" t="s">
        <v>428</v>
      </c>
      <c r="I2095" s="925" t="str">
        <f t="shared" si="123"/>
        <v/>
      </c>
      <c r="J2095" s="331" t="s">
        <v>599</v>
      </c>
      <c r="K2095" s="768">
        <v>0.2</v>
      </c>
      <c r="L2095" s="481" t="s">
        <v>429</v>
      </c>
      <c r="M2095" s="925" t="str">
        <f t="shared" si="122"/>
        <v/>
      </c>
      <c r="N2095" s="331" t="s">
        <v>599</v>
      </c>
      <c r="O2095" s="853"/>
      <c r="P2095" s="1338">
        <f t="shared" si="124"/>
        <v>0</v>
      </c>
    </row>
    <row r="2096" spans="1:16" s="328" customFormat="1" ht="29.25" customHeight="1" thickBot="1">
      <c r="A2096" s="308"/>
      <c r="B2096" s="1660"/>
      <c r="C2096" s="539" t="s">
        <v>606</v>
      </c>
      <c r="D2096" s="729"/>
      <c r="E2096" s="729"/>
      <c r="F2096" s="729"/>
      <c r="G2096" s="729"/>
      <c r="H2096" s="540" t="s">
        <v>430</v>
      </c>
      <c r="I2096" s="541" t="str">
        <f t="shared" si="123"/>
        <v/>
      </c>
      <c r="J2096" s="542" t="s">
        <v>599</v>
      </c>
      <c r="K2096" s="770">
        <v>0.15</v>
      </c>
      <c r="L2096" s="540" t="s">
        <v>431</v>
      </c>
      <c r="M2096" s="541" t="str">
        <f t="shared" si="122"/>
        <v/>
      </c>
      <c r="N2096" s="542" t="s">
        <v>599</v>
      </c>
      <c r="O2096" s="853"/>
      <c r="P2096" s="1338">
        <f t="shared" si="124"/>
        <v>0</v>
      </c>
    </row>
    <row r="2097" spans="1:16" s="328" customFormat="1" ht="29.25" customHeight="1">
      <c r="A2097" s="308"/>
      <c r="B2097" s="1662" t="s">
        <v>1759</v>
      </c>
      <c r="C2097" s="760" t="s">
        <v>1800</v>
      </c>
      <c r="D2097" s="726"/>
      <c r="E2097" s="726"/>
      <c r="F2097" s="726"/>
      <c r="G2097" s="726"/>
      <c r="H2097" s="480" t="s">
        <v>432</v>
      </c>
      <c r="I2097" s="926" t="str">
        <f t="shared" si="123"/>
        <v/>
      </c>
      <c r="J2097" s="333" t="s">
        <v>599</v>
      </c>
      <c r="K2097" s="767">
        <v>1</v>
      </c>
      <c r="L2097" s="480" t="s">
        <v>433</v>
      </c>
      <c r="M2097" s="926" t="str">
        <f t="shared" si="122"/>
        <v/>
      </c>
      <c r="N2097" s="333" t="s">
        <v>599</v>
      </c>
      <c r="O2097" s="853"/>
      <c r="P2097" s="1338">
        <f t="shared" si="124"/>
        <v>0</v>
      </c>
    </row>
    <row r="2098" spans="1:16" s="328" customFormat="1" ht="29.25" customHeight="1" thickBot="1">
      <c r="A2098" s="308"/>
      <c r="B2098" s="1663"/>
      <c r="C2098" s="870" t="s">
        <v>579</v>
      </c>
      <c r="D2098" s="730"/>
      <c r="E2098" s="730"/>
      <c r="F2098" s="730"/>
      <c r="G2098" s="730"/>
      <c r="H2098" s="543" t="s">
        <v>434</v>
      </c>
      <c r="I2098" s="538" t="str">
        <f t="shared" si="123"/>
        <v/>
      </c>
      <c r="J2098" s="544" t="s">
        <v>599</v>
      </c>
      <c r="K2098" s="771">
        <v>1</v>
      </c>
      <c r="L2098" s="543" t="s">
        <v>435</v>
      </c>
      <c r="M2098" s="538" t="str">
        <f t="shared" si="122"/>
        <v/>
      </c>
      <c r="N2098" s="544" t="s">
        <v>599</v>
      </c>
      <c r="O2098" s="853"/>
      <c r="P2098" s="1338">
        <f t="shared" si="124"/>
        <v>0</v>
      </c>
    </row>
    <row r="2099" spans="1:16" s="328" customFormat="1" ht="29.25" customHeight="1">
      <c r="A2099" s="308"/>
      <c r="B2099" s="1664" t="s">
        <v>1758</v>
      </c>
      <c r="C2099" s="760" t="s">
        <v>1800</v>
      </c>
      <c r="D2099" s="726"/>
      <c r="E2099" s="726"/>
      <c r="F2099" s="726"/>
      <c r="G2099" s="726"/>
      <c r="H2099" s="480" t="s">
        <v>436</v>
      </c>
      <c r="I2099" s="926" t="str">
        <f t="shared" si="123"/>
        <v/>
      </c>
      <c r="J2099" s="333" t="s">
        <v>599</v>
      </c>
      <c r="K2099" s="767">
        <v>0.2</v>
      </c>
      <c r="L2099" s="480" t="s">
        <v>437</v>
      </c>
      <c r="M2099" s="926" t="str">
        <f t="shared" si="122"/>
        <v/>
      </c>
      <c r="N2099" s="333" t="s">
        <v>599</v>
      </c>
      <c r="O2099" s="853"/>
      <c r="P2099" s="1338">
        <f t="shared" si="124"/>
        <v>0</v>
      </c>
    </row>
    <row r="2100" spans="1:16" s="328" customFormat="1" ht="29.25" customHeight="1" thickBot="1">
      <c r="A2100" s="308"/>
      <c r="B2100" s="1665"/>
      <c r="C2100" s="870" t="s">
        <v>579</v>
      </c>
      <c r="D2100" s="730"/>
      <c r="E2100" s="730"/>
      <c r="F2100" s="730"/>
      <c r="G2100" s="730"/>
      <c r="H2100" s="543" t="s">
        <v>438</v>
      </c>
      <c r="I2100" s="538" t="str">
        <f t="shared" si="123"/>
        <v/>
      </c>
      <c r="J2100" s="544" t="s">
        <v>599</v>
      </c>
      <c r="K2100" s="771">
        <v>0.2</v>
      </c>
      <c r="L2100" s="543" t="s">
        <v>439</v>
      </c>
      <c r="M2100" s="538" t="str">
        <f t="shared" si="122"/>
        <v/>
      </c>
      <c r="N2100" s="544" t="s">
        <v>599</v>
      </c>
      <c r="O2100" s="853"/>
      <c r="P2100" s="1338">
        <f t="shared" si="124"/>
        <v>0</v>
      </c>
    </row>
    <row r="2101" spans="1:16" s="328" customFormat="1" ht="29.25" customHeight="1">
      <c r="A2101" s="308"/>
      <c r="B2101" s="1649" t="s">
        <v>1756</v>
      </c>
      <c r="C2101" s="760" t="s">
        <v>1800</v>
      </c>
      <c r="D2101" s="726"/>
      <c r="E2101" s="726"/>
      <c r="F2101" s="726"/>
      <c r="G2101" s="726"/>
      <c r="H2101" s="480" t="s">
        <v>440</v>
      </c>
      <c r="I2101" s="926" t="str">
        <f t="shared" si="123"/>
        <v/>
      </c>
      <c r="J2101" s="333" t="s">
        <v>599</v>
      </c>
      <c r="K2101" s="767">
        <v>1</v>
      </c>
      <c r="L2101" s="480" t="s">
        <v>441</v>
      </c>
      <c r="M2101" s="926" t="str">
        <f t="shared" si="122"/>
        <v/>
      </c>
      <c r="N2101" s="333" t="s">
        <v>599</v>
      </c>
      <c r="O2101" s="853"/>
      <c r="P2101" s="1338">
        <f t="shared" si="124"/>
        <v>0</v>
      </c>
    </row>
    <row r="2102" spans="1:16" s="328" customFormat="1" ht="29.25" customHeight="1" thickBot="1">
      <c r="A2102" s="308"/>
      <c r="B2102" s="1650"/>
      <c r="C2102" s="870" t="s">
        <v>579</v>
      </c>
      <c r="D2102" s="730"/>
      <c r="E2102" s="730"/>
      <c r="F2102" s="730"/>
      <c r="G2102" s="730"/>
      <c r="H2102" s="543" t="s">
        <v>442</v>
      </c>
      <c r="I2102" s="538" t="str">
        <f t="shared" si="123"/>
        <v/>
      </c>
      <c r="J2102" s="544" t="s">
        <v>599</v>
      </c>
      <c r="K2102" s="771">
        <v>1</v>
      </c>
      <c r="L2102" s="543" t="s">
        <v>443</v>
      </c>
      <c r="M2102" s="538" t="str">
        <f t="shared" si="122"/>
        <v/>
      </c>
      <c r="N2102" s="544" t="s">
        <v>599</v>
      </c>
      <c r="O2102" s="853"/>
      <c r="P2102" s="1338">
        <f t="shared" si="124"/>
        <v>0</v>
      </c>
    </row>
    <row r="2103" spans="1:16" s="328" customFormat="1" ht="29.25" customHeight="1">
      <c r="A2103" s="308"/>
      <c r="B2103" s="1649" t="s">
        <v>1757</v>
      </c>
      <c r="C2103" s="760" t="s">
        <v>1800</v>
      </c>
      <c r="D2103" s="731"/>
      <c r="E2103" s="731"/>
      <c r="F2103" s="731"/>
      <c r="G2103" s="731"/>
      <c r="H2103" s="510" t="s">
        <v>444</v>
      </c>
      <c r="I2103" s="926" t="str">
        <f t="shared" si="123"/>
        <v/>
      </c>
      <c r="J2103" s="330" t="s">
        <v>599</v>
      </c>
      <c r="K2103" s="772">
        <v>0.2</v>
      </c>
      <c r="L2103" s="510" t="s">
        <v>445</v>
      </c>
      <c r="M2103" s="926" t="str">
        <f t="shared" si="122"/>
        <v/>
      </c>
      <c r="N2103" s="333" t="s">
        <v>599</v>
      </c>
      <c r="O2103" s="853"/>
      <c r="P2103" s="1338">
        <f t="shared" si="124"/>
        <v>0</v>
      </c>
    </row>
    <row r="2104" spans="1:16" s="328" customFormat="1" ht="29.25" customHeight="1" thickBot="1">
      <c r="A2104" s="308"/>
      <c r="B2104" s="1650"/>
      <c r="C2104" s="870" t="s">
        <v>579</v>
      </c>
      <c r="D2104" s="728"/>
      <c r="E2104" s="728"/>
      <c r="F2104" s="728"/>
      <c r="G2104" s="728"/>
      <c r="H2104" s="482" t="s">
        <v>446</v>
      </c>
      <c r="I2104" s="538" t="str">
        <f t="shared" si="123"/>
        <v/>
      </c>
      <c r="J2104" s="332" t="s">
        <v>599</v>
      </c>
      <c r="K2104" s="769">
        <v>0.2</v>
      </c>
      <c r="L2104" s="482" t="s">
        <v>447</v>
      </c>
      <c r="M2104" s="538" t="str">
        <f t="shared" si="122"/>
        <v/>
      </c>
      <c r="N2104" s="544" t="s">
        <v>599</v>
      </c>
      <c r="O2104" s="853"/>
      <c r="P2104" s="1338">
        <f t="shared" si="124"/>
        <v>0</v>
      </c>
    </row>
    <row r="2105" spans="1:16" s="328" customFormat="1" ht="29.25" customHeight="1" thickBot="1">
      <c r="A2105" s="308"/>
      <c r="B2105" s="1651" t="s">
        <v>1760</v>
      </c>
      <c r="C2105" s="1652"/>
      <c r="D2105" s="732"/>
      <c r="E2105" s="732"/>
      <c r="F2105" s="732"/>
      <c r="G2105" s="732"/>
      <c r="H2105" s="567" t="s">
        <v>448</v>
      </c>
      <c r="I2105" s="568" t="str">
        <f t="shared" si="123"/>
        <v/>
      </c>
      <c r="J2105" s="569" t="s">
        <v>599</v>
      </c>
      <c r="K2105" s="773">
        <v>0.2</v>
      </c>
      <c r="L2105" s="567" t="s">
        <v>449</v>
      </c>
      <c r="M2105" s="568" t="str">
        <f t="shared" si="122"/>
        <v/>
      </c>
      <c r="N2105" s="569" t="s">
        <v>599</v>
      </c>
      <c r="O2105" s="853"/>
      <c r="P2105" s="1338">
        <f t="shared" si="124"/>
        <v>0</v>
      </c>
    </row>
    <row r="2106" spans="1:16" s="328" customFormat="1" ht="29.25" customHeight="1" thickBot="1">
      <c r="A2106" s="308"/>
      <c r="B2106" s="1461" t="s">
        <v>1665</v>
      </c>
      <c r="C2106" s="1653"/>
      <c r="D2106" s="733"/>
      <c r="E2106" s="733"/>
      <c r="F2106" s="733"/>
      <c r="G2106" s="733"/>
      <c r="H2106" s="483" t="s">
        <v>450</v>
      </c>
      <c r="I2106" s="928" t="str">
        <f t="shared" si="123"/>
        <v/>
      </c>
      <c r="J2106" s="922" t="s">
        <v>599</v>
      </c>
      <c r="K2106" s="774">
        <v>1</v>
      </c>
      <c r="L2106" s="483" t="s">
        <v>1572</v>
      </c>
      <c r="M2106" s="928" t="str">
        <f t="shared" si="122"/>
        <v/>
      </c>
      <c r="N2106" s="922" t="s">
        <v>599</v>
      </c>
      <c r="O2106" s="853"/>
      <c r="P2106" s="1338">
        <f t="shared" si="124"/>
        <v>0</v>
      </c>
    </row>
    <row r="2107" spans="1:16" s="337" customFormat="1" ht="29.25" customHeight="1" thickBot="1">
      <c r="A2107" s="334"/>
      <c r="B2107" s="1654" t="s">
        <v>233</v>
      </c>
      <c r="C2107" s="1655"/>
      <c r="D2107" s="227" t="str">
        <f>IF($D2080="","",SUM(D2083:D2106))</f>
        <v/>
      </c>
      <c r="E2107" s="227" t="str">
        <f t="shared" ref="E2107:G2107" si="125">IF($D2080="","",SUM(E2083:E2106))</f>
        <v/>
      </c>
      <c r="F2107" s="227" t="str">
        <f t="shared" si="125"/>
        <v/>
      </c>
      <c r="G2107" s="227" t="str">
        <f t="shared" si="125"/>
        <v/>
      </c>
      <c r="H2107" s="483" t="s">
        <v>1567</v>
      </c>
      <c r="I2107" s="927" t="str">
        <f>IF($D2080="","",SUM(I2083:I2106))</f>
        <v/>
      </c>
      <c r="J2107" s="923" t="s">
        <v>599</v>
      </c>
      <c r="K2107" s="335"/>
      <c r="L2107" s="483" t="s">
        <v>1568</v>
      </c>
      <c r="M2107" s="927" t="str">
        <f>IF($D2080="","",SUM(M2083:M2106))</f>
        <v/>
      </c>
      <c r="N2107" s="923" t="s">
        <v>599</v>
      </c>
      <c r="O2107" s="854"/>
      <c r="P2107" s="1339"/>
    </row>
    <row r="2108" spans="1:16" s="341" customFormat="1" ht="4.5" customHeight="1" thickBot="1">
      <c r="A2108" s="338"/>
      <c r="B2108" s="339"/>
      <c r="C2108" s="339"/>
      <c r="D2108" s="339"/>
      <c r="E2108" s="339"/>
      <c r="F2108" s="339"/>
      <c r="G2108" s="339"/>
      <c r="H2108" s="511"/>
      <c r="I2108" s="339"/>
      <c r="J2108" s="339"/>
      <c r="K2108" s="339"/>
      <c r="L2108" s="527"/>
      <c r="M2108" s="339"/>
      <c r="N2108" s="339"/>
      <c r="O2108" s="855"/>
      <c r="P2108" s="422"/>
    </row>
    <row r="2109" spans="1:16" s="152" customFormat="1" ht="20.25" customHeight="1" thickTop="1" thickBot="1">
      <c r="A2109" s="370" t="s">
        <v>1751</v>
      </c>
      <c r="B2109" s="342"/>
      <c r="C2109" s="342"/>
      <c r="D2109" s="342"/>
      <c r="E2109" s="342"/>
      <c r="F2109" s="342"/>
      <c r="G2109" s="342"/>
      <c r="H2109" s="1621" t="str">
        <f>IF(AND(SUM(D2083:G2106)&gt;0,D2080=""),"W części GR.2 wpisz nazwę miejscowości.","")</f>
        <v/>
      </c>
      <c r="I2109" s="1621"/>
      <c r="J2109" s="1621"/>
      <c r="K2109" s="1621"/>
      <c r="L2109" s="1621"/>
      <c r="M2109" s="1621"/>
      <c r="N2109" s="1621"/>
      <c r="O2109" s="856"/>
      <c r="P2109" s="1340"/>
    </row>
    <row r="2110" spans="1:16" s="348" customFormat="1" ht="30" customHeight="1">
      <c r="A2110" s="346"/>
      <c r="B2110" s="408" t="s">
        <v>1768</v>
      </c>
      <c r="C2110" s="347"/>
      <c r="D2110" s="347"/>
      <c r="E2110" s="347"/>
      <c r="F2110" s="347"/>
      <c r="G2110" s="347"/>
      <c r="H2110" s="512"/>
      <c r="I2110" s="398" t="s">
        <v>1801</v>
      </c>
      <c r="J2110" s="485" t="s">
        <v>1709</v>
      </c>
      <c r="K2110" s="1642" t="str">
        <f>IF(D2080="","",IF(N2080=1,M2107,IF(N2080=2,I2107,"")))</f>
        <v/>
      </c>
      <c r="L2110" s="1642"/>
      <c r="M2110" s="1642"/>
      <c r="N2110" s="423" t="s">
        <v>599</v>
      </c>
      <c r="O2110" s="857"/>
      <c r="P2110" s="1341"/>
    </row>
    <row r="2111" spans="1:16" s="348" customFormat="1" ht="30" customHeight="1">
      <c r="A2111" s="346"/>
      <c r="B2111" s="409" t="s">
        <v>1798</v>
      </c>
      <c r="C2111" s="349"/>
      <c r="D2111" s="349"/>
      <c r="E2111" s="1643" t="s">
        <v>2155</v>
      </c>
      <c r="F2111" s="1644"/>
      <c r="G2111" s="1644"/>
      <c r="H2111" s="1644"/>
      <c r="I2111" s="1645"/>
      <c r="J2111" s="486" t="s">
        <v>1569</v>
      </c>
      <c r="K2111" s="1646" t="str">
        <f>IF(D2080="","",IF(N2080=1,SUM(M2089:M2090,M2095:M2096,M2097,M2099,M2101,M2103),SUM(I2089:I2090,I2095:I2096,I2097,I2099,I2101,I2103)))</f>
        <v/>
      </c>
      <c r="L2111" s="1646"/>
      <c r="M2111" s="1646"/>
      <c r="N2111" s="424" t="s">
        <v>599</v>
      </c>
      <c r="O2111" s="857"/>
      <c r="P2111" s="1341"/>
    </row>
    <row r="2112" spans="1:16" s="348" customFormat="1" ht="30" customHeight="1" thickBot="1">
      <c r="A2112" s="346"/>
      <c r="B2112" s="410" t="s">
        <v>1772</v>
      </c>
      <c r="C2112" s="351"/>
      <c r="D2112" s="351"/>
      <c r="E2112" s="351"/>
      <c r="F2112" s="351"/>
      <c r="G2112" s="351"/>
      <c r="H2112" s="513"/>
      <c r="I2112" s="400" t="s">
        <v>1802</v>
      </c>
      <c r="J2112" s="533" t="s">
        <v>1570</v>
      </c>
      <c r="K2112" s="1647" t="str">
        <f>IF(D2080="","",IF(N2080=1,SUM(M2105),SUM(I2105)))</f>
        <v/>
      </c>
      <c r="L2112" s="1647"/>
      <c r="M2112" s="1647"/>
      <c r="N2112" s="425" t="s">
        <v>599</v>
      </c>
      <c r="O2112" s="857"/>
      <c r="P2112" s="1341"/>
    </row>
    <row r="2113" spans="1:16" s="348" customFormat="1" ht="30" customHeight="1" thickBot="1">
      <c r="A2113" s="346"/>
      <c r="B2113" s="411" t="s">
        <v>1773</v>
      </c>
      <c r="C2113" s="380"/>
      <c r="D2113" s="380"/>
      <c r="E2113" s="380"/>
      <c r="F2113" s="380"/>
      <c r="G2113" s="380"/>
      <c r="H2113" s="514"/>
      <c r="I2113" s="401" t="s">
        <v>1804</v>
      </c>
      <c r="J2113" s="534" t="s">
        <v>1571</v>
      </c>
      <c r="K2113" s="1648" t="str">
        <f>IF(D2080="","",SUM(K2110,-K2111,-K2112))</f>
        <v/>
      </c>
      <c r="L2113" s="1648"/>
      <c r="M2113" s="1648"/>
      <c r="N2113" s="426" t="s">
        <v>599</v>
      </c>
      <c r="O2113" s="857"/>
      <c r="P2113" s="1341"/>
    </row>
    <row r="2114" spans="1:16" s="348" customFormat="1" ht="30" customHeight="1" thickBot="1">
      <c r="A2114" s="346"/>
      <c r="B2114" s="417" t="s">
        <v>1262</v>
      </c>
      <c r="C2114" s="418"/>
      <c r="D2114" s="418"/>
      <c r="E2114" s="418"/>
      <c r="F2114" s="418"/>
      <c r="G2114" s="418"/>
      <c r="H2114" s="515"/>
      <c r="I2114" s="402"/>
      <c r="J2114" s="487" t="s">
        <v>1710</v>
      </c>
      <c r="K2114" s="1633">
        <f>Info!$J$2*2.5*GR!$N$16</f>
        <v>0</v>
      </c>
      <c r="L2114" s="1634"/>
      <c r="M2114" s="1634"/>
      <c r="N2114" s="427" t="s">
        <v>1144</v>
      </c>
      <c r="O2114" s="857"/>
      <c r="P2114" s="1341"/>
    </row>
    <row r="2115" spans="1:16" s="348" customFormat="1" ht="30" customHeight="1" thickBot="1">
      <c r="A2115" s="346"/>
      <c r="B2115" s="417" t="s">
        <v>1873</v>
      </c>
      <c r="C2115" s="418"/>
      <c r="D2115" s="418"/>
      <c r="E2115" s="418"/>
      <c r="F2115" s="418"/>
      <c r="G2115" s="418"/>
      <c r="H2115" s="515"/>
      <c r="I2115" s="402" t="s">
        <v>1805</v>
      </c>
      <c r="J2115" s="487" t="s">
        <v>1711</v>
      </c>
      <c r="K2115" s="1635" t="str">
        <f>IF(D2080="","",ROUND(K2113*K2114,2))</f>
        <v/>
      </c>
      <c r="L2115" s="1635"/>
      <c r="M2115" s="1635"/>
      <c r="N2115" s="427" t="s">
        <v>1144</v>
      </c>
      <c r="O2115" s="857"/>
      <c r="P2115" s="1341"/>
    </row>
    <row r="2116" spans="1:16" s="348" customFormat="1" ht="30" customHeight="1" thickBot="1">
      <c r="A2116" s="346"/>
      <c r="B2116" s="413" t="s">
        <v>2264</v>
      </c>
      <c r="C2116" s="414"/>
      <c r="D2116" s="414"/>
      <c r="E2116" s="414"/>
      <c r="F2116" s="414"/>
      <c r="G2116" s="414"/>
      <c r="H2116" s="516"/>
      <c r="I2116" s="416"/>
      <c r="J2116" s="488" t="s">
        <v>1712</v>
      </c>
      <c r="K2116" s="1636"/>
      <c r="L2116" s="1637"/>
      <c r="M2116" s="1637"/>
      <c r="N2116" s="428" t="s">
        <v>1144</v>
      </c>
      <c r="O2116" s="857"/>
      <c r="P2116" s="1338">
        <f>IF(K2116="",0,1)</f>
        <v>0</v>
      </c>
    </row>
    <row r="2117" spans="1:16" s="348" customFormat="1" ht="30" customHeight="1" thickBot="1">
      <c r="A2117" s="346"/>
      <c r="B2117" s="412" t="s">
        <v>1769</v>
      </c>
      <c r="C2117" s="393"/>
      <c r="D2117" s="393"/>
      <c r="E2117" s="393"/>
      <c r="F2117" s="393"/>
      <c r="G2117" s="393"/>
      <c r="H2117" s="517"/>
      <c r="I2117" s="402" t="s">
        <v>1874</v>
      </c>
      <c r="J2117" s="487" t="s">
        <v>1803</v>
      </c>
      <c r="K2117" s="1638" t="str">
        <f>IF(D2080="","",IF(SUM(K2115,-K2116)&lt;0,"BŁĄD !!!",ROUND(K2115-K2116,2)))</f>
        <v/>
      </c>
      <c r="L2117" s="1638"/>
      <c r="M2117" s="1638"/>
      <c r="N2117" s="429" t="s">
        <v>1144</v>
      </c>
      <c r="O2117" s="857"/>
      <c r="P2117" s="1341"/>
    </row>
    <row r="2118" spans="1:16" s="348" customFormat="1" ht="4.5" customHeight="1" thickBot="1">
      <c r="A2118" s="403"/>
      <c r="B2118" s="404"/>
      <c r="C2118" s="404"/>
      <c r="D2118" s="404"/>
      <c r="E2118" s="404"/>
      <c r="F2118" s="404"/>
      <c r="G2118" s="404"/>
      <c r="H2118" s="518"/>
      <c r="I2118" s="404"/>
      <c r="J2118" s="404"/>
      <c r="K2118" s="404"/>
      <c r="L2118" s="528"/>
      <c r="M2118" s="404"/>
      <c r="N2118" s="404"/>
      <c r="O2118" s="858"/>
      <c r="P2118" s="1341"/>
    </row>
    <row r="2119" spans="1:16" s="357" customFormat="1" ht="20.25" customHeight="1" thickTop="1" thickBot="1">
      <c r="A2119" s="371" t="s">
        <v>1747</v>
      </c>
      <c r="B2119" s="352"/>
      <c r="C2119" s="352"/>
      <c r="D2119" s="352"/>
      <c r="E2119" s="352"/>
      <c r="F2119" s="352"/>
      <c r="G2119" s="352"/>
      <c r="H2119" s="519"/>
      <c r="I2119" s="352"/>
      <c r="J2119" s="354"/>
      <c r="K2119" s="352"/>
      <c r="L2119" s="529"/>
      <c r="M2119" s="352"/>
      <c r="N2119" s="354"/>
      <c r="O2119" s="859"/>
      <c r="P2119" s="1340"/>
    </row>
    <row r="2120" spans="1:16" s="363" customFormat="1" ht="23.25" customHeight="1">
      <c r="A2120" s="358"/>
      <c r="B2120" s="756" t="s">
        <v>1806</v>
      </c>
      <c r="C2120" s="359"/>
      <c r="D2120" s="359"/>
      <c r="E2120" s="359"/>
      <c r="F2120" s="749"/>
      <c r="G2120" s="749"/>
      <c r="H2120" s="749"/>
      <c r="I2120" s="361"/>
      <c r="J2120" s="1639" t="s">
        <v>1807</v>
      </c>
      <c r="K2120" s="1640"/>
      <c r="L2120" s="1640"/>
      <c r="M2120" s="1640"/>
      <c r="N2120" s="1641"/>
      <c r="O2120" s="860"/>
      <c r="P2120" s="1342"/>
    </row>
    <row r="2121" spans="1:16" s="363" customFormat="1" ht="27.75" customHeight="1">
      <c r="A2121" s="358"/>
      <c r="B2121" s="1630"/>
      <c r="C2121" s="1631"/>
      <c r="D2121" s="1631"/>
      <c r="E2121" s="1631"/>
      <c r="F2121" s="1631"/>
      <c r="G2121" s="1631"/>
      <c r="H2121" s="1631"/>
      <c r="I2121" s="1632"/>
      <c r="J2121" s="1630"/>
      <c r="K2121" s="1631"/>
      <c r="L2121" s="1631"/>
      <c r="M2121" s="1631"/>
      <c r="N2121" s="1632"/>
      <c r="O2121" s="860"/>
      <c r="P2121" s="1338">
        <f>IF(B2121&amp;J2121="",0,1)</f>
        <v>0</v>
      </c>
    </row>
    <row r="2122" spans="1:16" s="363" customFormat="1" ht="27.75" customHeight="1">
      <c r="A2122" s="358"/>
      <c r="B2122" s="1624"/>
      <c r="C2122" s="1625"/>
      <c r="D2122" s="1625"/>
      <c r="E2122" s="1625"/>
      <c r="F2122" s="1625"/>
      <c r="G2122" s="1625"/>
      <c r="H2122" s="1625"/>
      <c r="I2122" s="1626"/>
      <c r="J2122" s="1624"/>
      <c r="K2122" s="1625"/>
      <c r="L2122" s="1625"/>
      <c r="M2122" s="1625"/>
      <c r="N2122" s="1626"/>
      <c r="O2122" s="860"/>
      <c r="P2122" s="1338">
        <f t="shared" ref="P2122:P2141" si="126">IF(B2122&amp;J2122="",0,1)</f>
        <v>0</v>
      </c>
    </row>
    <row r="2123" spans="1:16" s="363" customFormat="1" ht="27.75" customHeight="1">
      <c r="A2123" s="358"/>
      <c r="B2123" s="1624"/>
      <c r="C2123" s="1625"/>
      <c r="D2123" s="1625"/>
      <c r="E2123" s="1625"/>
      <c r="F2123" s="1625"/>
      <c r="G2123" s="1625"/>
      <c r="H2123" s="1625"/>
      <c r="I2123" s="1626"/>
      <c r="J2123" s="1624"/>
      <c r="K2123" s="1625"/>
      <c r="L2123" s="1625"/>
      <c r="M2123" s="1625"/>
      <c r="N2123" s="1626"/>
      <c r="O2123" s="860"/>
      <c r="P2123" s="1338">
        <f t="shared" si="126"/>
        <v>0</v>
      </c>
    </row>
    <row r="2124" spans="1:16" s="363" customFormat="1" ht="27.75" customHeight="1">
      <c r="A2124" s="358"/>
      <c r="B2124" s="1624"/>
      <c r="C2124" s="1625"/>
      <c r="D2124" s="1625"/>
      <c r="E2124" s="1625"/>
      <c r="F2124" s="1625"/>
      <c r="G2124" s="1625"/>
      <c r="H2124" s="1625"/>
      <c r="I2124" s="1626"/>
      <c r="J2124" s="1624"/>
      <c r="K2124" s="1625"/>
      <c r="L2124" s="1625"/>
      <c r="M2124" s="1625"/>
      <c r="N2124" s="1626"/>
      <c r="O2124" s="860"/>
      <c r="P2124" s="1338">
        <f t="shared" si="126"/>
        <v>0</v>
      </c>
    </row>
    <row r="2125" spans="1:16" s="363" customFormat="1" ht="27.75" customHeight="1">
      <c r="A2125" s="358"/>
      <c r="B2125" s="1624"/>
      <c r="C2125" s="1625"/>
      <c r="D2125" s="1625"/>
      <c r="E2125" s="1625"/>
      <c r="F2125" s="1625"/>
      <c r="G2125" s="1625"/>
      <c r="H2125" s="1625"/>
      <c r="I2125" s="1626"/>
      <c r="J2125" s="1624"/>
      <c r="K2125" s="1625"/>
      <c r="L2125" s="1625"/>
      <c r="M2125" s="1625"/>
      <c r="N2125" s="1626"/>
      <c r="O2125" s="860"/>
      <c r="P2125" s="1338">
        <f t="shared" si="126"/>
        <v>0</v>
      </c>
    </row>
    <row r="2126" spans="1:16" s="363" customFormat="1" ht="27.75" customHeight="1">
      <c r="A2126" s="358"/>
      <c r="B2126" s="1624"/>
      <c r="C2126" s="1625"/>
      <c r="D2126" s="1625"/>
      <c r="E2126" s="1625"/>
      <c r="F2126" s="1625"/>
      <c r="G2126" s="1625"/>
      <c r="H2126" s="1625"/>
      <c r="I2126" s="1626"/>
      <c r="J2126" s="1624"/>
      <c r="K2126" s="1625"/>
      <c r="L2126" s="1625"/>
      <c r="M2126" s="1625"/>
      <c r="N2126" s="1626"/>
      <c r="O2126" s="860"/>
      <c r="P2126" s="1338">
        <f t="shared" si="126"/>
        <v>0</v>
      </c>
    </row>
    <row r="2127" spans="1:16" s="363" customFormat="1" ht="27.75" customHeight="1">
      <c r="A2127" s="358"/>
      <c r="B2127" s="1624"/>
      <c r="C2127" s="1625"/>
      <c r="D2127" s="1625"/>
      <c r="E2127" s="1625"/>
      <c r="F2127" s="1625"/>
      <c r="G2127" s="1625"/>
      <c r="H2127" s="1625"/>
      <c r="I2127" s="1626"/>
      <c r="J2127" s="1624"/>
      <c r="K2127" s="1625"/>
      <c r="L2127" s="1625"/>
      <c r="M2127" s="1625"/>
      <c r="N2127" s="1626"/>
      <c r="O2127" s="860"/>
      <c r="P2127" s="1338">
        <f t="shared" si="126"/>
        <v>0</v>
      </c>
    </row>
    <row r="2128" spans="1:16" s="363" customFormat="1" ht="27.75" customHeight="1">
      <c r="A2128" s="358"/>
      <c r="B2128" s="1624"/>
      <c r="C2128" s="1625"/>
      <c r="D2128" s="1625"/>
      <c r="E2128" s="1625"/>
      <c r="F2128" s="1625"/>
      <c r="G2128" s="1625"/>
      <c r="H2128" s="1625"/>
      <c r="I2128" s="1626"/>
      <c r="J2128" s="1624"/>
      <c r="K2128" s="1625"/>
      <c r="L2128" s="1625"/>
      <c r="M2128" s="1625"/>
      <c r="N2128" s="1626"/>
      <c r="O2128" s="860"/>
      <c r="P2128" s="1338">
        <f t="shared" si="126"/>
        <v>0</v>
      </c>
    </row>
    <row r="2129" spans="1:16" s="363" customFormat="1" ht="27.75" customHeight="1">
      <c r="A2129" s="358"/>
      <c r="B2129" s="1624"/>
      <c r="C2129" s="1625"/>
      <c r="D2129" s="1625"/>
      <c r="E2129" s="1625"/>
      <c r="F2129" s="1625"/>
      <c r="G2129" s="1625"/>
      <c r="H2129" s="1625"/>
      <c r="I2129" s="1626"/>
      <c r="J2129" s="1624"/>
      <c r="K2129" s="1625"/>
      <c r="L2129" s="1625"/>
      <c r="M2129" s="1625"/>
      <c r="N2129" s="1626"/>
      <c r="O2129" s="860"/>
      <c r="P2129" s="1338">
        <f t="shared" si="126"/>
        <v>0</v>
      </c>
    </row>
    <row r="2130" spans="1:16" s="363" customFormat="1" ht="27.75" customHeight="1">
      <c r="A2130" s="358"/>
      <c r="B2130" s="1624"/>
      <c r="C2130" s="1625"/>
      <c r="D2130" s="1625"/>
      <c r="E2130" s="1625"/>
      <c r="F2130" s="1625"/>
      <c r="G2130" s="1625"/>
      <c r="H2130" s="1625"/>
      <c r="I2130" s="1626"/>
      <c r="J2130" s="1624"/>
      <c r="K2130" s="1625"/>
      <c r="L2130" s="1625"/>
      <c r="M2130" s="1625"/>
      <c r="N2130" s="1626"/>
      <c r="O2130" s="860"/>
      <c r="P2130" s="1338">
        <f t="shared" si="126"/>
        <v>0</v>
      </c>
    </row>
    <row r="2131" spans="1:16" s="363" customFormat="1" ht="27.75" customHeight="1">
      <c r="A2131" s="358"/>
      <c r="B2131" s="1624"/>
      <c r="C2131" s="1625"/>
      <c r="D2131" s="1625"/>
      <c r="E2131" s="1625"/>
      <c r="F2131" s="1625"/>
      <c r="G2131" s="1625"/>
      <c r="H2131" s="1625"/>
      <c r="I2131" s="1626"/>
      <c r="J2131" s="1624"/>
      <c r="K2131" s="1625"/>
      <c r="L2131" s="1625"/>
      <c r="M2131" s="1625"/>
      <c r="N2131" s="1626"/>
      <c r="O2131" s="860"/>
      <c r="P2131" s="1338">
        <f t="shared" si="126"/>
        <v>0</v>
      </c>
    </row>
    <row r="2132" spans="1:16" s="363" customFormat="1" ht="27.75" customHeight="1">
      <c r="A2132" s="358"/>
      <c r="B2132" s="1624"/>
      <c r="C2132" s="1625"/>
      <c r="D2132" s="1625"/>
      <c r="E2132" s="1625"/>
      <c r="F2132" s="1625"/>
      <c r="G2132" s="1625"/>
      <c r="H2132" s="1625"/>
      <c r="I2132" s="1626"/>
      <c r="J2132" s="1624"/>
      <c r="K2132" s="1625"/>
      <c r="L2132" s="1625"/>
      <c r="M2132" s="1625"/>
      <c r="N2132" s="1626"/>
      <c r="O2132" s="860"/>
      <c r="P2132" s="1338">
        <f t="shared" si="126"/>
        <v>0</v>
      </c>
    </row>
    <row r="2133" spans="1:16" s="363" customFormat="1" ht="27.75" customHeight="1">
      <c r="A2133" s="358"/>
      <c r="B2133" s="1624"/>
      <c r="C2133" s="1625"/>
      <c r="D2133" s="1625"/>
      <c r="E2133" s="1625"/>
      <c r="F2133" s="1625"/>
      <c r="G2133" s="1625"/>
      <c r="H2133" s="1625"/>
      <c r="I2133" s="1626"/>
      <c r="J2133" s="1624"/>
      <c r="K2133" s="1625"/>
      <c r="L2133" s="1625"/>
      <c r="M2133" s="1625"/>
      <c r="N2133" s="1626"/>
      <c r="O2133" s="860"/>
      <c r="P2133" s="1338">
        <f t="shared" si="126"/>
        <v>0</v>
      </c>
    </row>
    <row r="2134" spans="1:16" s="363" customFormat="1" ht="27.75" customHeight="1">
      <c r="A2134" s="358"/>
      <c r="B2134" s="1624"/>
      <c r="C2134" s="1625"/>
      <c r="D2134" s="1625"/>
      <c r="E2134" s="1625"/>
      <c r="F2134" s="1625"/>
      <c r="G2134" s="1625"/>
      <c r="H2134" s="1625"/>
      <c r="I2134" s="1626"/>
      <c r="J2134" s="1624"/>
      <c r="K2134" s="1625"/>
      <c r="L2134" s="1625"/>
      <c r="M2134" s="1625"/>
      <c r="N2134" s="1626"/>
      <c r="O2134" s="860"/>
      <c r="P2134" s="1338">
        <f t="shared" si="126"/>
        <v>0</v>
      </c>
    </row>
    <row r="2135" spans="1:16" s="363" customFormat="1" ht="27.75" customHeight="1">
      <c r="A2135" s="358"/>
      <c r="B2135" s="1624"/>
      <c r="C2135" s="1625"/>
      <c r="D2135" s="1625"/>
      <c r="E2135" s="1625"/>
      <c r="F2135" s="1625"/>
      <c r="G2135" s="1625"/>
      <c r="H2135" s="1625"/>
      <c r="I2135" s="1626"/>
      <c r="J2135" s="1624"/>
      <c r="K2135" s="1625"/>
      <c r="L2135" s="1625"/>
      <c r="M2135" s="1625"/>
      <c r="N2135" s="1626"/>
      <c r="O2135" s="860"/>
      <c r="P2135" s="1338">
        <f t="shared" si="126"/>
        <v>0</v>
      </c>
    </row>
    <row r="2136" spans="1:16" s="363" customFormat="1" ht="27.75" customHeight="1">
      <c r="A2136" s="358"/>
      <c r="B2136" s="1624"/>
      <c r="C2136" s="1625"/>
      <c r="D2136" s="1625"/>
      <c r="E2136" s="1625"/>
      <c r="F2136" s="1625"/>
      <c r="G2136" s="1625"/>
      <c r="H2136" s="1625"/>
      <c r="I2136" s="1626"/>
      <c r="J2136" s="1624"/>
      <c r="K2136" s="1625"/>
      <c r="L2136" s="1625"/>
      <c r="M2136" s="1625"/>
      <c r="N2136" s="1626"/>
      <c r="O2136" s="860"/>
      <c r="P2136" s="1338">
        <f t="shared" si="126"/>
        <v>0</v>
      </c>
    </row>
    <row r="2137" spans="1:16" s="363" customFormat="1" ht="27.75" customHeight="1">
      <c r="A2137" s="358"/>
      <c r="B2137" s="1624"/>
      <c r="C2137" s="1625"/>
      <c r="D2137" s="1625"/>
      <c r="E2137" s="1625"/>
      <c r="F2137" s="1625"/>
      <c r="G2137" s="1625"/>
      <c r="H2137" s="1625"/>
      <c r="I2137" s="1626"/>
      <c r="J2137" s="1624"/>
      <c r="K2137" s="1625"/>
      <c r="L2137" s="1625"/>
      <c r="M2137" s="1625"/>
      <c r="N2137" s="1626"/>
      <c r="O2137" s="860"/>
      <c r="P2137" s="1338">
        <f t="shared" si="126"/>
        <v>0</v>
      </c>
    </row>
    <row r="2138" spans="1:16" s="363" customFormat="1" ht="27.75" customHeight="1">
      <c r="A2138" s="358"/>
      <c r="B2138" s="1624"/>
      <c r="C2138" s="1625"/>
      <c r="D2138" s="1625"/>
      <c r="E2138" s="1625"/>
      <c r="F2138" s="1625"/>
      <c r="G2138" s="1625"/>
      <c r="H2138" s="1625"/>
      <c r="I2138" s="1626"/>
      <c r="J2138" s="1624"/>
      <c r="K2138" s="1625"/>
      <c r="L2138" s="1625"/>
      <c r="M2138" s="1625"/>
      <c r="N2138" s="1626"/>
      <c r="O2138" s="860"/>
      <c r="P2138" s="1338">
        <f t="shared" si="126"/>
        <v>0</v>
      </c>
    </row>
    <row r="2139" spans="1:16" s="363" customFormat="1" ht="27.75" customHeight="1">
      <c r="A2139" s="358"/>
      <c r="B2139" s="1624"/>
      <c r="C2139" s="1625"/>
      <c r="D2139" s="1625"/>
      <c r="E2139" s="1625"/>
      <c r="F2139" s="1625"/>
      <c r="G2139" s="1625"/>
      <c r="H2139" s="1625"/>
      <c r="I2139" s="1626"/>
      <c r="J2139" s="1624"/>
      <c r="K2139" s="1625"/>
      <c r="L2139" s="1625"/>
      <c r="M2139" s="1625"/>
      <c r="N2139" s="1626"/>
      <c r="O2139" s="860"/>
      <c r="P2139" s="1338">
        <f t="shared" si="126"/>
        <v>0</v>
      </c>
    </row>
    <row r="2140" spans="1:16" s="363" customFormat="1" ht="27.75" customHeight="1">
      <c r="A2140" s="358"/>
      <c r="B2140" s="1624"/>
      <c r="C2140" s="1625"/>
      <c r="D2140" s="1625"/>
      <c r="E2140" s="1625"/>
      <c r="F2140" s="1625"/>
      <c r="G2140" s="1625"/>
      <c r="H2140" s="1625"/>
      <c r="I2140" s="1626"/>
      <c r="J2140" s="1624"/>
      <c r="K2140" s="1625"/>
      <c r="L2140" s="1625"/>
      <c r="M2140" s="1625"/>
      <c r="N2140" s="1626"/>
      <c r="O2140" s="860"/>
      <c r="P2140" s="1338">
        <f t="shared" si="126"/>
        <v>0</v>
      </c>
    </row>
    <row r="2141" spans="1:16" s="363" customFormat="1" ht="27.75" customHeight="1" thickBot="1">
      <c r="A2141" s="358"/>
      <c r="B2141" s="1627"/>
      <c r="C2141" s="1628"/>
      <c r="D2141" s="1628"/>
      <c r="E2141" s="1628"/>
      <c r="F2141" s="1628"/>
      <c r="G2141" s="1628"/>
      <c r="H2141" s="1628"/>
      <c r="I2141" s="1629"/>
      <c r="J2141" s="1627"/>
      <c r="K2141" s="1628"/>
      <c r="L2141" s="1628"/>
      <c r="M2141" s="1628"/>
      <c r="N2141" s="1629"/>
      <c r="O2141" s="860"/>
      <c r="P2141" s="1338">
        <f t="shared" si="126"/>
        <v>0</v>
      </c>
    </row>
    <row r="2142" spans="1:16" s="363" customFormat="1" ht="26.25" customHeight="1" thickBot="1">
      <c r="A2142" s="358"/>
      <c r="B2142" s="535" t="s">
        <v>1808</v>
      </c>
      <c r="C2142" s="364"/>
      <c r="D2142" s="1622" t="s">
        <v>1111</v>
      </c>
      <c r="E2142" s="1622"/>
      <c r="F2142" s="1622"/>
      <c r="G2142" s="1622"/>
      <c r="H2142" s="1622"/>
      <c r="I2142" s="1622"/>
      <c r="J2142" s="1622"/>
      <c r="K2142" s="1622"/>
      <c r="L2142" s="1622"/>
      <c r="M2142" s="1622"/>
      <c r="N2142" s="1623"/>
      <c r="O2142" s="860"/>
      <c r="P2142" s="1342"/>
    </row>
    <row r="2143" spans="1:16" s="348" customFormat="1" ht="6" customHeight="1" thickBot="1">
      <c r="A2143" s="403"/>
      <c r="B2143" s="404"/>
      <c r="C2143" s="404"/>
      <c r="D2143" s="404"/>
      <c r="E2143" s="404"/>
      <c r="F2143" s="404"/>
      <c r="G2143" s="404"/>
      <c r="H2143" s="518"/>
      <c r="I2143" s="404"/>
      <c r="J2143" s="404"/>
      <c r="K2143" s="404"/>
      <c r="L2143" s="528"/>
      <c r="M2143" s="404"/>
      <c r="N2143" s="404"/>
      <c r="O2143" s="858"/>
      <c r="P2143" s="1341"/>
    </row>
    <row r="2144" spans="1:16" s="341" customFormat="1" ht="14.25" customHeight="1" thickTop="1">
      <c r="A2144" s="395" t="s">
        <v>673</v>
      </c>
      <c r="B2144" s="100" t="s">
        <v>2154</v>
      </c>
      <c r="H2144" s="502"/>
      <c r="L2144" s="520"/>
      <c r="O2144" s="422"/>
      <c r="P2144" s="422"/>
    </row>
    <row r="2145" spans="1:16" s="341" customFormat="1" ht="14.25" customHeight="1">
      <c r="A2145" s="395" t="s">
        <v>751</v>
      </c>
      <c r="B2145" s="100" t="s">
        <v>1762</v>
      </c>
      <c r="H2145" s="502"/>
      <c r="L2145" s="520"/>
      <c r="O2145" s="422"/>
      <c r="P2145" s="422"/>
    </row>
    <row r="2146" spans="1:16" s="341" customFormat="1" ht="14.25" customHeight="1">
      <c r="A2146" s="395" t="s">
        <v>1207</v>
      </c>
      <c r="B2146" s="100" t="s">
        <v>1664</v>
      </c>
      <c r="H2146" s="502"/>
      <c r="L2146" s="520"/>
      <c r="O2146" s="422"/>
      <c r="P2146" s="422"/>
    </row>
    <row r="2147" spans="1:16" s="341" customFormat="1" ht="14.25" customHeight="1">
      <c r="A2147" s="395" t="s">
        <v>1208</v>
      </c>
      <c r="B2147" s="100" t="s">
        <v>1875</v>
      </c>
      <c r="H2147" s="502"/>
      <c r="J2147" s="373"/>
      <c r="L2147" s="520"/>
      <c r="O2147" s="422"/>
      <c r="P2147" s="422"/>
    </row>
    <row r="2148" spans="1:16" s="341" customFormat="1" ht="14.25" customHeight="1">
      <c r="A2148" s="395" t="s">
        <v>496</v>
      </c>
      <c r="B2148" s="100" t="s">
        <v>1763</v>
      </c>
      <c r="H2148" s="502"/>
      <c r="L2148" s="520"/>
      <c r="O2148" s="422"/>
      <c r="P2148" s="422"/>
    </row>
    <row r="2149" spans="1:16" s="341" customFormat="1" ht="14.25" customHeight="1">
      <c r="A2149" s="395" t="s">
        <v>1766</v>
      </c>
      <c r="B2149" s="100" t="s">
        <v>1871</v>
      </c>
      <c r="H2149" s="502"/>
      <c r="L2149" s="520"/>
      <c r="N2149" s="1319" t="str">
        <f ca="1">$A$1&amp;wersja&amp;INFO("wersja")</f>
        <v>GR_2018.1.15.0</v>
      </c>
      <c r="O2149" s="422"/>
      <c r="P2149" s="422"/>
    </row>
    <row r="2150" spans="1:16" s="341" customFormat="1" ht="14.25" customHeight="1">
      <c r="A2150" s="395" t="s">
        <v>1765</v>
      </c>
      <c r="B2150" s="100" t="s">
        <v>1872</v>
      </c>
      <c r="H2150" s="502"/>
      <c r="L2150" s="520"/>
      <c r="O2150" s="422"/>
      <c r="P2150" s="422"/>
    </row>
    <row r="2151" spans="1:16" s="341" customFormat="1" ht="20.25" customHeight="1" thickBot="1">
      <c r="A2151" s="577" t="s">
        <v>1820</v>
      </c>
      <c r="H2151" s="502"/>
      <c r="L2151" s="520"/>
      <c r="N2151" s="592" t="str">
        <f>$N$1</f>
        <v>Załącznik Nr 4 do Uchwały Nr XL/396/17 Rady Miejskiej w Kluczborku z dnia 27 września 2017r.</v>
      </c>
      <c r="O2151" s="844"/>
      <c r="P2151" s="422"/>
    </row>
    <row r="2152" spans="1:16" s="2" customFormat="1" ht="20.25" customHeight="1" thickTop="1">
      <c r="A2152" s="1688" t="s">
        <v>854</v>
      </c>
      <c r="B2152" s="1689"/>
      <c r="C2152" s="1689"/>
      <c r="D2152" s="1690"/>
      <c r="E2152" s="1691" t="s">
        <v>987</v>
      </c>
      <c r="F2152" s="1691"/>
      <c r="G2152" s="1691"/>
      <c r="H2152" s="1691"/>
      <c r="I2152" s="1691"/>
      <c r="J2152" s="1691"/>
      <c r="K2152" s="1691"/>
      <c r="L2152" s="1691"/>
      <c r="M2152" s="1691"/>
      <c r="N2152" s="1691"/>
      <c r="O2152" s="1692"/>
      <c r="P2152" s="1323"/>
    </row>
    <row r="2153" spans="1:16" s="2" customFormat="1" ht="26.25" customHeight="1" thickBot="1">
      <c r="A2153" s="1695"/>
      <c r="B2153" s="1696"/>
      <c r="C2153" s="1696"/>
      <c r="D2153" s="1697"/>
      <c r="E2153" s="1693"/>
      <c r="F2153" s="1693"/>
      <c r="G2153" s="1693"/>
      <c r="H2153" s="1693"/>
      <c r="I2153" s="1693"/>
      <c r="J2153" s="1693"/>
      <c r="K2153" s="1693"/>
      <c r="L2153" s="1693"/>
      <c r="M2153" s="1693"/>
      <c r="N2153" s="1693"/>
      <c r="O2153" s="1694"/>
      <c r="P2153" s="1323"/>
    </row>
    <row r="2154" spans="1:16" s="2" customFormat="1" ht="4.5" customHeight="1">
      <c r="A2154" s="580"/>
      <c r="B2154" s="581"/>
      <c r="C2154" s="581"/>
      <c r="D2154" s="582"/>
      <c r="E2154" s="582"/>
      <c r="F2154" s="582"/>
      <c r="G2154" s="582"/>
      <c r="H2154" s="583"/>
      <c r="I2154" s="583"/>
      <c r="J2154" s="583"/>
      <c r="K2154" s="583"/>
      <c r="L2154" s="584"/>
      <c r="M2154" s="583"/>
      <c r="N2154" s="585"/>
      <c r="O2154" s="845"/>
      <c r="P2154" s="1323"/>
    </row>
    <row r="2155" spans="1:16" s="1" customFormat="1" ht="23.25" customHeight="1">
      <c r="A2155" s="1675" t="s">
        <v>1921</v>
      </c>
      <c r="B2155" s="1676"/>
      <c r="C2155" s="1676"/>
      <c r="D2155" s="1676"/>
      <c r="E2155" s="1676"/>
      <c r="F2155" s="1676"/>
      <c r="G2155" s="1676"/>
      <c r="H2155" s="1676"/>
      <c r="I2155" s="1676"/>
      <c r="J2155" s="1676"/>
      <c r="K2155" s="1676"/>
      <c r="L2155" s="1676"/>
      <c r="M2155" s="1676"/>
      <c r="N2155" s="1676"/>
      <c r="O2155" s="1677"/>
      <c r="P2155" s="1323"/>
    </row>
    <row r="2156" spans="1:16" s="2" customFormat="1" ht="4.5" customHeight="1" thickBot="1">
      <c r="A2156" s="587"/>
      <c r="B2156" s="588"/>
      <c r="C2156" s="588"/>
      <c r="D2156" s="588"/>
      <c r="E2156" s="588"/>
      <c r="F2156" s="588"/>
      <c r="G2156" s="588"/>
      <c r="H2156" s="588"/>
      <c r="I2156" s="588"/>
      <c r="J2156" s="588"/>
      <c r="K2156" s="589"/>
      <c r="L2156" s="590"/>
      <c r="M2156" s="583"/>
      <c r="N2156" s="583"/>
      <c r="O2156" s="846"/>
      <c r="P2156" s="1323"/>
    </row>
    <row r="2157" spans="1:16" s="306" customFormat="1" ht="4.5" customHeight="1" thickTop="1" thickBot="1">
      <c r="A2157" s="300"/>
      <c r="B2157" s="301"/>
      <c r="C2157" s="301"/>
      <c r="D2157" s="301"/>
      <c r="E2157" s="302"/>
      <c r="F2157" s="302"/>
      <c r="G2157" s="302"/>
      <c r="H2157" s="503"/>
      <c r="I2157" s="302"/>
      <c r="J2157" s="304"/>
      <c r="K2157" s="302"/>
      <c r="L2157" s="521"/>
      <c r="M2157" s="302"/>
      <c r="N2157" s="304"/>
      <c r="O2157" s="847"/>
      <c r="P2157" s="1338"/>
    </row>
    <row r="2158" spans="1:16" s="306" customFormat="1" ht="24" customHeight="1" thickBot="1">
      <c r="A2158" s="308"/>
      <c r="B2158" s="1678" t="s">
        <v>1924</v>
      </c>
      <c r="C2158" s="1678"/>
      <c r="D2158" s="1678"/>
      <c r="E2158" s="1678"/>
      <c r="F2158" s="1678"/>
      <c r="G2158" s="1678"/>
      <c r="H2158" s="1678"/>
      <c r="I2158" s="1678"/>
      <c r="J2158" s="1679"/>
      <c r="K2158" s="530" t="s">
        <v>1870</v>
      </c>
      <c r="L2158" s="757"/>
      <c r="M2158" s="1680" t="str">
        <f>IF(O2166=1,SUM($O$1:O2166),"")</f>
        <v/>
      </c>
      <c r="N2158" s="1681"/>
      <c r="O2158" s="848"/>
      <c r="P2158" s="1338"/>
    </row>
    <row r="2159" spans="1:16" s="306" customFormat="1" ht="4.5" customHeight="1" thickBot="1">
      <c r="A2159" s="310"/>
      <c r="B2159" s="311"/>
      <c r="C2159" s="311"/>
      <c r="D2159" s="311"/>
      <c r="E2159" s="311"/>
      <c r="F2159" s="311"/>
      <c r="G2159" s="311"/>
      <c r="H2159" s="504"/>
      <c r="I2159" s="312"/>
      <c r="J2159" s="314"/>
      <c r="K2159" s="312"/>
      <c r="L2159" s="522"/>
      <c r="M2159" s="312"/>
      <c r="N2159" s="314"/>
      <c r="O2159" s="849"/>
      <c r="P2159" s="1338"/>
    </row>
    <row r="2160" spans="1:16" s="306" customFormat="1" ht="20.25" customHeight="1" thickTop="1" thickBot="1">
      <c r="A2160" s="369" t="s">
        <v>1745</v>
      </c>
      <c r="B2160" s="323"/>
      <c r="C2160" s="323"/>
      <c r="D2160" s="323"/>
      <c r="E2160" s="323"/>
      <c r="F2160" s="323"/>
      <c r="G2160" s="323"/>
      <c r="H2160" s="505"/>
      <c r="I2160" s="323"/>
      <c r="J2160" s="323"/>
      <c r="K2160" s="323"/>
      <c r="L2160" s="505"/>
      <c r="M2160" s="323"/>
      <c r="N2160" s="323"/>
      <c r="O2160" s="850"/>
      <c r="P2160" s="1338"/>
    </row>
    <row r="2161" spans="1:16" s="306" customFormat="1" ht="12.75" customHeight="1">
      <c r="A2161" s="317"/>
      <c r="B2161" s="532" t="s">
        <v>1666</v>
      </c>
      <c r="C2161" s="375"/>
      <c r="D2161" s="375"/>
      <c r="E2161" s="375"/>
      <c r="F2161" s="375"/>
      <c r="G2161" s="375"/>
      <c r="H2161" s="506"/>
      <c r="I2161" s="375"/>
      <c r="J2161" s="377"/>
      <c r="K2161" s="531" t="s">
        <v>1750</v>
      </c>
      <c r="L2161" s="523"/>
      <c r="M2161" s="375"/>
      <c r="N2161" s="379"/>
      <c r="O2161" s="851"/>
      <c r="P2161" s="1338"/>
    </row>
    <row r="2162" spans="1:16" s="320" customFormat="1" ht="33" customHeight="1" thickBot="1">
      <c r="A2162" s="319"/>
      <c r="B2162" s="1682" t="str">
        <f>IF($B$12="","",$B$12)</f>
        <v/>
      </c>
      <c r="C2162" s="1683"/>
      <c r="D2162" s="1683"/>
      <c r="E2162" s="1683"/>
      <c r="F2162" s="1683"/>
      <c r="G2162" s="1683"/>
      <c r="H2162" s="1683"/>
      <c r="I2162" s="1683"/>
      <c r="J2162" s="1684"/>
      <c r="K2162" s="1685" t="str">
        <f>IF($K$12="","",$K$12)</f>
        <v/>
      </c>
      <c r="L2162" s="1686"/>
      <c r="M2162" s="1686"/>
      <c r="N2162" s="1687"/>
      <c r="O2162" s="851"/>
      <c r="P2162" s="1338">
        <f>IF(B2162&amp;K2162="",0,1)</f>
        <v>0</v>
      </c>
    </row>
    <row r="2163" spans="1:16" s="306" customFormat="1" ht="4.5" customHeight="1" thickBot="1">
      <c r="A2163" s="321"/>
      <c r="B2163" s="322"/>
      <c r="C2163" s="322"/>
      <c r="D2163" s="322"/>
      <c r="E2163" s="312"/>
      <c r="F2163" s="312"/>
      <c r="G2163" s="312"/>
      <c r="H2163" s="504"/>
      <c r="I2163" s="312"/>
      <c r="J2163" s="314"/>
      <c r="K2163" s="312"/>
      <c r="L2163" s="522"/>
      <c r="M2163" s="312"/>
      <c r="N2163" s="314"/>
      <c r="O2163" s="849"/>
      <c r="P2163" s="1338"/>
    </row>
    <row r="2164" spans="1:16" s="328" customFormat="1" ht="20.25" customHeight="1" thickTop="1" thickBot="1">
      <c r="A2164" s="370" t="s">
        <v>1746</v>
      </c>
      <c r="B2164" s="323"/>
      <c r="C2164" s="323"/>
      <c r="D2164" s="323"/>
      <c r="E2164" s="323"/>
      <c r="F2164" s="323"/>
      <c r="G2164" s="323"/>
      <c r="H2164" s="507"/>
      <c r="I2164" s="323"/>
      <c r="J2164" s="325"/>
      <c r="K2164" s="323"/>
      <c r="L2164" s="524"/>
      <c r="M2164" s="323"/>
      <c r="N2164" s="325"/>
      <c r="O2164" s="850"/>
      <c r="P2164" s="1338"/>
    </row>
    <row r="2165" spans="1:16" s="328" customFormat="1" ht="5.25" customHeight="1">
      <c r="A2165" s="98"/>
      <c r="B2165" s="381"/>
      <c r="C2165" s="382"/>
      <c r="D2165" s="382"/>
      <c r="E2165" s="382"/>
      <c r="F2165" s="382"/>
      <c r="G2165" s="382"/>
      <c r="H2165" s="508"/>
      <c r="I2165" s="382"/>
      <c r="J2165" s="384"/>
      <c r="K2165" s="382"/>
      <c r="L2165" s="525"/>
      <c r="M2165" s="382"/>
      <c r="N2165" s="386"/>
      <c r="O2165" s="852"/>
      <c r="P2165" s="1338"/>
    </row>
    <row r="2166" spans="1:16" s="328" customFormat="1" ht="25.5" customHeight="1">
      <c r="A2166" s="396" t="s">
        <v>291</v>
      </c>
      <c r="B2166" s="1666" t="s">
        <v>123</v>
      </c>
      <c r="C2166" s="1667"/>
      <c r="D2166" s="1668"/>
      <c r="E2166" s="1669"/>
      <c r="F2166" s="1670" t="s">
        <v>1791</v>
      </c>
      <c r="G2166" s="1671"/>
      <c r="H2166" s="1671"/>
      <c r="I2166" s="1672"/>
      <c r="J2166" s="740" t="str">
        <f>IF($J$16="","",$J$16)</f>
        <v/>
      </c>
      <c r="K2166" s="420" t="s">
        <v>1755</v>
      </c>
      <c r="L2166" s="740" t="str">
        <f>IF($L$16="","",$L$16)</f>
        <v/>
      </c>
      <c r="M2166" s="420" t="s">
        <v>1764</v>
      </c>
      <c r="N2166" s="397">
        <f>IF(AND(J2166="",L2166=""),0,IF(J2166="",2,1))</f>
        <v>0</v>
      </c>
      <c r="O2166" s="812">
        <f>IF(D2166&lt;&gt;"",1,0)</f>
        <v>0</v>
      </c>
      <c r="P2166" s="1338">
        <f>IF(D2166&amp;J2166&amp;L2166="",0,1)</f>
        <v>0</v>
      </c>
    </row>
    <row r="2167" spans="1:16" s="328" customFormat="1" ht="5.25" customHeight="1" thickBot="1">
      <c r="A2167" s="98"/>
      <c r="B2167" s="387"/>
      <c r="C2167" s="388"/>
      <c r="D2167" s="388"/>
      <c r="E2167" s="388"/>
      <c r="F2167" s="388"/>
      <c r="G2167" s="388"/>
      <c r="H2167" s="509"/>
      <c r="I2167" s="388"/>
      <c r="J2167" s="390"/>
      <c r="K2167" s="388"/>
      <c r="L2167" s="526"/>
      <c r="M2167" s="388"/>
      <c r="N2167" s="392"/>
      <c r="O2167" s="852"/>
      <c r="P2167" s="1338"/>
    </row>
    <row r="2168" spans="1:16" s="328" customFormat="1" ht="27" customHeight="1" thickBot="1">
      <c r="A2168" s="308"/>
      <c r="B2168" s="1673" t="s">
        <v>1065</v>
      </c>
      <c r="C2168" s="1674"/>
      <c r="D2168" s="1088" t="s">
        <v>1770</v>
      </c>
      <c r="E2168" s="764" t="s">
        <v>1748</v>
      </c>
      <c r="F2168" s="764" t="s">
        <v>1752</v>
      </c>
      <c r="G2168" s="765" t="s">
        <v>1520</v>
      </c>
      <c r="H2168" s="1656" t="s">
        <v>233</v>
      </c>
      <c r="I2168" s="1657"/>
      <c r="J2168" s="1658"/>
      <c r="K2168" s="766" t="s">
        <v>1767</v>
      </c>
      <c r="L2168" s="1656" t="s">
        <v>1749</v>
      </c>
      <c r="M2168" s="1657"/>
      <c r="N2168" s="1658"/>
      <c r="O2168" s="853"/>
      <c r="P2168" s="1338"/>
    </row>
    <row r="2169" spans="1:16" s="328" customFormat="1" ht="29.25" customHeight="1">
      <c r="A2169" s="308"/>
      <c r="B2169" s="1659" t="s">
        <v>1753</v>
      </c>
      <c r="C2169" s="333" t="s">
        <v>598</v>
      </c>
      <c r="D2169" s="726"/>
      <c r="E2169" s="726"/>
      <c r="F2169" s="726"/>
      <c r="G2169" s="726"/>
      <c r="H2169" s="510" t="s">
        <v>1771</v>
      </c>
      <c r="I2169" s="926" t="str">
        <f>IF(D2169&amp;E2169&amp;F2169&amp;G2169="","",SUM(D2169:G2169))</f>
        <v/>
      </c>
      <c r="J2169" s="330" t="s">
        <v>599</v>
      </c>
      <c r="K2169" s="767">
        <v>1.95</v>
      </c>
      <c r="L2169" s="510" t="s">
        <v>1390</v>
      </c>
      <c r="M2169" s="926" t="str">
        <f t="shared" ref="M2169:M2192" si="127">IF(AND(I2169&lt;&gt;"",N$16=1),ROUND(I2169*K2169,4),"")</f>
        <v/>
      </c>
      <c r="N2169" s="330" t="s">
        <v>599</v>
      </c>
      <c r="O2169" s="853"/>
      <c r="P2169" s="1338">
        <f>IF(D2169&amp;E2169&amp;F2169&amp;G2169="",0,1)</f>
        <v>0</v>
      </c>
    </row>
    <row r="2170" spans="1:16" s="328" customFormat="1" ht="29.25" customHeight="1">
      <c r="A2170" s="308"/>
      <c r="B2170" s="1660"/>
      <c r="C2170" s="331" t="s">
        <v>600</v>
      </c>
      <c r="D2170" s="727"/>
      <c r="E2170" s="727"/>
      <c r="F2170" s="727"/>
      <c r="G2170" s="727"/>
      <c r="H2170" s="481" t="s">
        <v>406</v>
      </c>
      <c r="I2170" s="925" t="str">
        <f t="shared" ref="I2170:I2192" si="128">IF(D2170&amp;E2170&amp;F2170&amp;G2170="","",SUM(D2170:G2170))</f>
        <v/>
      </c>
      <c r="J2170" s="331" t="s">
        <v>599</v>
      </c>
      <c r="K2170" s="768">
        <v>1.8</v>
      </c>
      <c r="L2170" s="481" t="s">
        <v>407</v>
      </c>
      <c r="M2170" s="925" t="str">
        <f t="shared" si="127"/>
        <v/>
      </c>
      <c r="N2170" s="331" t="s">
        <v>599</v>
      </c>
      <c r="O2170" s="853"/>
      <c r="P2170" s="1338">
        <f t="shared" ref="P2170:P2192" si="129">IF(D2170&amp;E2170&amp;F2170&amp;G2170="",0,1)</f>
        <v>0</v>
      </c>
    </row>
    <row r="2171" spans="1:16" s="328" customFormat="1" ht="29.25" customHeight="1">
      <c r="A2171" s="308"/>
      <c r="B2171" s="1660"/>
      <c r="C2171" s="331" t="s">
        <v>601</v>
      </c>
      <c r="D2171" s="727"/>
      <c r="E2171" s="727"/>
      <c r="F2171" s="727"/>
      <c r="G2171" s="727"/>
      <c r="H2171" s="481" t="s">
        <v>408</v>
      </c>
      <c r="I2171" s="925" t="str">
        <f t="shared" si="128"/>
        <v/>
      </c>
      <c r="J2171" s="331" t="s">
        <v>599</v>
      </c>
      <c r="K2171" s="768">
        <v>1.65</v>
      </c>
      <c r="L2171" s="481" t="s">
        <v>409</v>
      </c>
      <c r="M2171" s="925" t="str">
        <f t="shared" si="127"/>
        <v/>
      </c>
      <c r="N2171" s="331" t="s">
        <v>599</v>
      </c>
      <c r="O2171" s="853"/>
      <c r="P2171" s="1338">
        <f t="shared" si="129"/>
        <v>0</v>
      </c>
    </row>
    <row r="2172" spans="1:16" s="328" customFormat="1" ht="29.25" customHeight="1">
      <c r="A2172" s="308"/>
      <c r="B2172" s="1660"/>
      <c r="C2172" s="331" t="s">
        <v>602</v>
      </c>
      <c r="D2172" s="727"/>
      <c r="E2172" s="727"/>
      <c r="F2172" s="727"/>
      <c r="G2172" s="727"/>
      <c r="H2172" s="481" t="s">
        <v>410</v>
      </c>
      <c r="I2172" s="925" t="str">
        <f t="shared" si="128"/>
        <v/>
      </c>
      <c r="J2172" s="331" t="s">
        <v>599</v>
      </c>
      <c r="K2172" s="768">
        <v>1.35</v>
      </c>
      <c r="L2172" s="481" t="s">
        <v>411</v>
      </c>
      <c r="M2172" s="925" t="str">
        <f t="shared" si="127"/>
        <v/>
      </c>
      <c r="N2172" s="331" t="s">
        <v>599</v>
      </c>
      <c r="O2172" s="853"/>
      <c r="P2172" s="1338">
        <f t="shared" si="129"/>
        <v>0</v>
      </c>
    </row>
    <row r="2173" spans="1:16" s="328" customFormat="1" ht="29.25" customHeight="1">
      <c r="A2173" s="308"/>
      <c r="B2173" s="1660"/>
      <c r="C2173" s="331" t="s">
        <v>603</v>
      </c>
      <c r="D2173" s="727"/>
      <c r="E2173" s="727"/>
      <c r="F2173" s="727"/>
      <c r="G2173" s="727"/>
      <c r="H2173" s="481" t="s">
        <v>412</v>
      </c>
      <c r="I2173" s="925" t="str">
        <f t="shared" si="128"/>
        <v/>
      </c>
      <c r="J2173" s="331" t="s">
        <v>599</v>
      </c>
      <c r="K2173" s="768">
        <v>1.1000000000000001</v>
      </c>
      <c r="L2173" s="481" t="s">
        <v>413</v>
      </c>
      <c r="M2173" s="925" t="str">
        <f t="shared" si="127"/>
        <v/>
      </c>
      <c r="N2173" s="331" t="s">
        <v>599</v>
      </c>
      <c r="O2173" s="853"/>
      <c r="P2173" s="1338">
        <f t="shared" si="129"/>
        <v>0</v>
      </c>
    </row>
    <row r="2174" spans="1:16" s="328" customFormat="1" ht="29.25" customHeight="1">
      <c r="A2174" s="308"/>
      <c r="B2174" s="1660"/>
      <c r="C2174" s="331" t="s">
        <v>604</v>
      </c>
      <c r="D2174" s="727"/>
      <c r="E2174" s="727"/>
      <c r="F2174" s="727"/>
      <c r="G2174" s="727"/>
      <c r="H2174" s="481" t="s">
        <v>414</v>
      </c>
      <c r="I2174" s="925" t="str">
        <f t="shared" si="128"/>
        <v/>
      </c>
      <c r="J2174" s="331" t="s">
        <v>599</v>
      </c>
      <c r="K2174" s="768">
        <v>0.8</v>
      </c>
      <c r="L2174" s="481" t="s">
        <v>415</v>
      </c>
      <c r="M2174" s="925" t="str">
        <f t="shared" si="127"/>
        <v/>
      </c>
      <c r="N2174" s="331" t="s">
        <v>599</v>
      </c>
      <c r="O2174" s="853"/>
      <c r="P2174" s="1338">
        <f t="shared" si="129"/>
        <v>0</v>
      </c>
    </row>
    <row r="2175" spans="1:16" s="328" customFormat="1" ht="29.25" customHeight="1">
      <c r="A2175" s="308"/>
      <c r="B2175" s="1660"/>
      <c r="C2175" s="331" t="s">
        <v>605</v>
      </c>
      <c r="D2175" s="727"/>
      <c r="E2175" s="727"/>
      <c r="F2175" s="727"/>
      <c r="G2175" s="727"/>
      <c r="H2175" s="481" t="s">
        <v>416</v>
      </c>
      <c r="I2175" s="925" t="str">
        <f t="shared" si="128"/>
        <v/>
      </c>
      <c r="J2175" s="331" t="s">
        <v>599</v>
      </c>
      <c r="K2175" s="768">
        <v>0.35</v>
      </c>
      <c r="L2175" s="481" t="s">
        <v>417</v>
      </c>
      <c r="M2175" s="925" t="str">
        <f t="shared" si="127"/>
        <v/>
      </c>
      <c r="N2175" s="331" t="s">
        <v>599</v>
      </c>
      <c r="O2175" s="853"/>
      <c r="P2175" s="1338">
        <f t="shared" si="129"/>
        <v>0</v>
      </c>
    </row>
    <row r="2176" spans="1:16" s="328" customFormat="1" ht="29.25" customHeight="1" thickBot="1">
      <c r="A2176" s="308"/>
      <c r="B2176" s="1661"/>
      <c r="C2176" s="332" t="s">
        <v>606</v>
      </c>
      <c r="D2176" s="728"/>
      <c r="E2176" s="728"/>
      <c r="F2176" s="728"/>
      <c r="G2176" s="728"/>
      <c r="H2176" s="482" t="s">
        <v>418</v>
      </c>
      <c r="I2176" s="924" t="str">
        <f t="shared" si="128"/>
        <v/>
      </c>
      <c r="J2176" s="332" t="s">
        <v>599</v>
      </c>
      <c r="K2176" s="769">
        <v>0.2</v>
      </c>
      <c r="L2176" s="482" t="s">
        <v>419</v>
      </c>
      <c r="M2176" s="924" t="str">
        <f t="shared" si="127"/>
        <v/>
      </c>
      <c r="N2176" s="332" t="s">
        <v>599</v>
      </c>
      <c r="O2176" s="853"/>
      <c r="P2176" s="1338">
        <f t="shared" si="129"/>
        <v>0</v>
      </c>
    </row>
    <row r="2177" spans="1:16" s="328" customFormat="1" ht="29.25" customHeight="1">
      <c r="A2177" s="308"/>
      <c r="B2177" s="1659" t="s">
        <v>1754</v>
      </c>
      <c r="C2177" s="367" t="s">
        <v>598</v>
      </c>
      <c r="D2177" s="726"/>
      <c r="E2177" s="726"/>
      <c r="F2177" s="726"/>
      <c r="G2177" s="726"/>
      <c r="H2177" s="480" t="s">
        <v>420</v>
      </c>
      <c r="I2177" s="926" t="str">
        <f t="shared" si="128"/>
        <v/>
      </c>
      <c r="J2177" s="333" t="s">
        <v>599</v>
      </c>
      <c r="K2177" s="767">
        <v>1.75</v>
      </c>
      <c r="L2177" s="480" t="s">
        <v>421</v>
      </c>
      <c r="M2177" s="926" t="str">
        <f t="shared" si="127"/>
        <v/>
      </c>
      <c r="N2177" s="333" t="s">
        <v>599</v>
      </c>
      <c r="O2177" s="853"/>
      <c r="P2177" s="1338">
        <f t="shared" si="129"/>
        <v>0</v>
      </c>
    </row>
    <row r="2178" spans="1:16" s="328" customFormat="1" ht="29.25" customHeight="1">
      <c r="A2178" s="308"/>
      <c r="B2178" s="1660"/>
      <c r="C2178" s="368" t="s">
        <v>600</v>
      </c>
      <c r="D2178" s="727"/>
      <c r="E2178" s="727"/>
      <c r="F2178" s="727"/>
      <c r="G2178" s="727"/>
      <c r="H2178" s="481" t="s">
        <v>422</v>
      </c>
      <c r="I2178" s="925" t="str">
        <f t="shared" si="128"/>
        <v/>
      </c>
      <c r="J2178" s="331" t="s">
        <v>599</v>
      </c>
      <c r="K2178" s="768">
        <v>1.45</v>
      </c>
      <c r="L2178" s="481" t="s">
        <v>423</v>
      </c>
      <c r="M2178" s="925" t="str">
        <f t="shared" si="127"/>
        <v/>
      </c>
      <c r="N2178" s="331" t="s">
        <v>599</v>
      </c>
      <c r="O2178" s="853"/>
      <c r="P2178" s="1338">
        <f t="shared" si="129"/>
        <v>0</v>
      </c>
    </row>
    <row r="2179" spans="1:16" s="328" customFormat="1" ht="29.25" customHeight="1">
      <c r="A2179" s="308"/>
      <c r="B2179" s="1660"/>
      <c r="C2179" s="368" t="s">
        <v>620</v>
      </c>
      <c r="D2179" s="727"/>
      <c r="E2179" s="727"/>
      <c r="F2179" s="727"/>
      <c r="G2179" s="727"/>
      <c r="H2179" s="481" t="s">
        <v>424</v>
      </c>
      <c r="I2179" s="925" t="str">
        <f t="shared" si="128"/>
        <v/>
      </c>
      <c r="J2179" s="331" t="s">
        <v>599</v>
      </c>
      <c r="K2179" s="768">
        <v>1.25</v>
      </c>
      <c r="L2179" s="481" t="s">
        <v>425</v>
      </c>
      <c r="M2179" s="925" t="str">
        <f t="shared" si="127"/>
        <v/>
      </c>
      <c r="N2179" s="331" t="s">
        <v>599</v>
      </c>
      <c r="O2179" s="853"/>
      <c r="P2179" s="1338">
        <f t="shared" si="129"/>
        <v>0</v>
      </c>
    </row>
    <row r="2180" spans="1:16" s="328" customFormat="1" ht="29.25" customHeight="1">
      <c r="A2180" s="308"/>
      <c r="B2180" s="1660"/>
      <c r="C2180" s="368" t="s">
        <v>621</v>
      </c>
      <c r="D2180" s="727"/>
      <c r="E2180" s="727"/>
      <c r="F2180" s="727"/>
      <c r="G2180" s="727"/>
      <c r="H2180" s="481" t="s">
        <v>426</v>
      </c>
      <c r="I2180" s="925" t="str">
        <f t="shared" si="128"/>
        <v/>
      </c>
      <c r="J2180" s="331" t="s">
        <v>599</v>
      </c>
      <c r="K2180" s="768">
        <v>0.75</v>
      </c>
      <c r="L2180" s="481" t="s">
        <v>427</v>
      </c>
      <c r="M2180" s="925" t="str">
        <f t="shared" si="127"/>
        <v/>
      </c>
      <c r="N2180" s="331" t="s">
        <v>599</v>
      </c>
      <c r="O2180" s="853"/>
      <c r="P2180" s="1338">
        <f t="shared" si="129"/>
        <v>0</v>
      </c>
    </row>
    <row r="2181" spans="1:16" s="328" customFormat="1" ht="29.25" customHeight="1">
      <c r="A2181" s="308"/>
      <c r="B2181" s="1660"/>
      <c r="C2181" s="368" t="s">
        <v>605</v>
      </c>
      <c r="D2181" s="727"/>
      <c r="E2181" s="727"/>
      <c r="F2181" s="727"/>
      <c r="G2181" s="727"/>
      <c r="H2181" s="481" t="s">
        <v>428</v>
      </c>
      <c r="I2181" s="925" t="str">
        <f t="shared" si="128"/>
        <v/>
      </c>
      <c r="J2181" s="331" t="s">
        <v>599</v>
      </c>
      <c r="K2181" s="768">
        <v>0.2</v>
      </c>
      <c r="L2181" s="481" t="s">
        <v>429</v>
      </c>
      <c r="M2181" s="925" t="str">
        <f t="shared" si="127"/>
        <v/>
      </c>
      <c r="N2181" s="331" t="s">
        <v>599</v>
      </c>
      <c r="O2181" s="853"/>
      <c r="P2181" s="1338">
        <f t="shared" si="129"/>
        <v>0</v>
      </c>
    </row>
    <row r="2182" spans="1:16" s="328" customFormat="1" ht="29.25" customHeight="1" thickBot="1">
      <c r="A2182" s="308"/>
      <c r="B2182" s="1660"/>
      <c r="C2182" s="539" t="s">
        <v>606</v>
      </c>
      <c r="D2182" s="729"/>
      <c r="E2182" s="729"/>
      <c r="F2182" s="729"/>
      <c r="G2182" s="729"/>
      <c r="H2182" s="540" t="s">
        <v>430</v>
      </c>
      <c r="I2182" s="541" t="str">
        <f t="shared" si="128"/>
        <v/>
      </c>
      <c r="J2182" s="542" t="s">
        <v>599</v>
      </c>
      <c r="K2182" s="770">
        <v>0.15</v>
      </c>
      <c r="L2182" s="540" t="s">
        <v>431</v>
      </c>
      <c r="M2182" s="541" t="str">
        <f t="shared" si="127"/>
        <v/>
      </c>
      <c r="N2182" s="542" t="s">
        <v>599</v>
      </c>
      <c r="O2182" s="853"/>
      <c r="P2182" s="1338">
        <f t="shared" si="129"/>
        <v>0</v>
      </c>
    </row>
    <row r="2183" spans="1:16" s="328" customFormat="1" ht="29.25" customHeight="1">
      <c r="A2183" s="308"/>
      <c r="B2183" s="1662" t="s">
        <v>1759</v>
      </c>
      <c r="C2183" s="760" t="s">
        <v>1800</v>
      </c>
      <c r="D2183" s="726"/>
      <c r="E2183" s="726"/>
      <c r="F2183" s="726"/>
      <c r="G2183" s="726"/>
      <c r="H2183" s="480" t="s">
        <v>432</v>
      </c>
      <c r="I2183" s="926" t="str">
        <f t="shared" si="128"/>
        <v/>
      </c>
      <c r="J2183" s="333" t="s">
        <v>599</v>
      </c>
      <c r="K2183" s="767">
        <v>1</v>
      </c>
      <c r="L2183" s="480" t="s">
        <v>433</v>
      </c>
      <c r="M2183" s="926" t="str">
        <f t="shared" si="127"/>
        <v/>
      </c>
      <c r="N2183" s="333" t="s">
        <v>599</v>
      </c>
      <c r="O2183" s="853"/>
      <c r="P2183" s="1338">
        <f t="shared" si="129"/>
        <v>0</v>
      </c>
    </row>
    <row r="2184" spans="1:16" s="328" customFormat="1" ht="29.25" customHeight="1" thickBot="1">
      <c r="A2184" s="308"/>
      <c r="B2184" s="1663"/>
      <c r="C2184" s="870" t="s">
        <v>579</v>
      </c>
      <c r="D2184" s="730"/>
      <c r="E2184" s="730"/>
      <c r="F2184" s="730"/>
      <c r="G2184" s="730"/>
      <c r="H2184" s="543" t="s">
        <v>434</v>
      </c>
      <c r="I2184" s="538" t="str">
        <f t="shared" si="128"/>
        <v/>
      </c>
      <c r="J2184" s="544" t="s">
        <v>599</v>
      </c>
      <c r="K2184" s="771">
        <v>1</v>
      </c>
      <c r="L2184" s="543" t="s">
        <v>435</v>
      </c>
      <c r="M2184" s="538" t="str">
        <f t="shared" si="127"/>
        <v/>
      </c>
      <c r="N2184" s="544" t="s">
        <v>599</v>
      </c>
      <c r="O2184" s="853"/>
      <c r="P2184" s="1338">
        <f t="shared" si="129"/>
        <v>0</v>
      </c>
    </row>
    <row r="2185" spans="1:16" s="328" customFormat="1" ht="29.25" customHeight="1">
      <c r="A2185" s="308"/>
      <c r="B2185" s="1664" t="s">
        <v>1758</v>
      </c>
      <c r="C2185" s="760" t="s">
        <v>1800</v>
      </c>
      <c r="D2185" s="726"/>
      <c r="E2185" s="726"/>
      <c r="F2185" s="726"/>
      <c r="G2185" s="726"/>
      <c r="H2185" s="480" t="s">
        <v>436</v>
      </c>
      <c r="I2185" s="926" t="str">
        <f t="shared" si="128"/>
        <v/>
      </c>
      <c r="J2185" s="333" t="s">
        <v>599</v>
      </c>
      <c r="K2185" s="767">
        <v>0.2</v>
      </c>
      <c r="L2185" s="480" t="s">
        <v>437</v>
      </c>
      <c r="M2185" s="926" t="str">
        <f t="shared" si="127"/>
        <v/>
      </c>
      <c r="N2185" s="333" t="s">
        <v>599</v>
      </c>
      <c r="O2185" s="853"/>
      <c r="P2185" s="1338">
        <f t="shared" si="129"/>
        <v>0</v>
      </c>
    </row>
    <row r="2186" spans="1:16" s="328" customFormat="1" ht="29.25" customHeight="1" thickBot="1">
      <c r="A2186" s="308"/>
      <c r="B2186" s="1665"/>
      <c r="C2186" s="870" t="s">
        <v>579</v>
      </c>
      <c r="D2186" s="730"/>
      <c r="E2186" s="730"/>
      <c r="F2186" s="730"/>
      <c r="G2186" s="730"/>
      <c r="H2186" s="543" t="s">
        <v>438</v>
      </c>
      <c r="I2186" s="538" t="str">
        <f t="shared" si="128"/>
        <v/>
      </c>
      <c r="J2186" s="544" t="s">
        <v>599</v>
      </c>
      <c r="K2186" s="771">
        <v>0.2</v>
      </c>
      <c r="L2186" s="543" t="s">
        <v>439</v>
      </c>
      <c r="M2186" s="538" t="str">
        <f t="shared" si="127"/>
        <v/>
      </c>
      <c r="N2186" s="544" t="s">
        <v>599</v>
      </c>
      <c r="O2186" s="853"/>
      <c r="P2186" s="1338">
        <f t="shared" si="129"/>
        <v>0</v>
      </c>
    </row>
    <row r="2187" spans="1:16" s="328" customFormat="1" ht="29.25" customHeight="1">
      <c r="A2187" s="308"/>
      <c r="B2187" s="1649" t="s">
        <v>1756</v>
      </c>
      <c r="C2187" s="760" t="s">
        <v>1800</v>
      </c>
      <c r="D2187" s="726"/>
      <c r="E2187" s="726"/>
      <c r="F2187" s="726"/>
      <c r="G2187" s="726"/>
      <c r="H2187" s="480" t="s">
        <v>440</v>
      </c>
      <c r="I2187" s="926" t="str">
        <f t="shared" si="128"/>
        <v/>
      </c>
      <c r="J2187" s="333" t="s">
        <v>599</v>
      </c>
      <c r="K2187" s="767">
        <v>1</v>
      </c>
      <c r="L2187" s="480" t="s">
        <v>441</v>
      </c>
      <c r="M2187" s="926" t="str">
        <f t="shared" si="127"/>
        <v/>
      </c>
      <c r="N2187" s="333" t="s">
        <v>599</v>
      </c>
      <c r="O2187" s="853"/>
      <c r="P2187" s="1338">
        <f t="shared" si="129"/>
        <v>0</v>
      </c>
    </row>
    <row r="2188" spans="1:16" s="328" customFormat="1" ht="29.25" customHeight="1" thickBot="1">
      <c r="A2188" s="308"/>
      <c r="B2188" s="1650"/>
      <c r="C2188" s="870" t="s">
        <v>579</v>
      </c>
      <c r="D2188" s="730"/>
      <c r="E2188" s="730"/>
      <c r="F2188" s="730"/>
      <c r="G2188" s="730"/>
      <c r="H2188" s="543" t="s">
        <v>442</v>
      </c>
      <c r="I2188" s="538" t="str">
        <f t="shared" si="128"/>
        <v/>
      </c>
      <c r="J2188" s="544" t="s">
        <v>599</v>
      </c>
      <c r="K2188" s="771">
        <v>1</v>
      </c>
      <c r="L2188" s="543" t="s">
        <v>443</v>
      </c>
      <c r="M2188" s="538" t="str">
        <f t="shared" si="127"/>
        <v/>
      </c>
      <c r="N2188" s="544" t="s">
        <v>599</v>
      </c>
      <c r="O2188" s="853"/>
      <c r="P2188" s="1338">
        <f t="shared" si="129"/>
        <v>0</v>
      </c>
    </row>
    <row r="2189" spans="1:16" s="328" customFormat="1" ht="29.25" customHeight="1">
      <c r="A2189" s="308"/>
      <c r="B2189" s="1649" t="s">
        <v>1757</v>
      </c>
      <c r="C2189" s="760" t="s">
        <v>1800</v>
      </c>
      <c r="D2189" s="731"/>
      <c r="E2189" s="731"/>
      <c r="F2189" s="731"/>
      <c r="G2189" s="731"/>
      <c r="H2189" s="510" t="s">
        <v>444</v>
      </c>
      <c r="I2189" s="926" t="str">
        <f t="shared" si="128"/>
        <v/>
      </c>
      <c r="J2189" s="330" t="s">
        <v>599</v>
      </c>
      <c r="K2189" s="772">
        <v>0.2</v>
      </c>
      <c r="L2189" s="510" t="s">
        <v>445</v>
      </c>
      <c r="M2189" s="926" t="str">
        <f t="shared" si="127"/>
        <v/>
      </c>
      <c r="N2189" s="333" t="s">
        <v>599</v>
      </c>
      <c r="O2189" s="853"/>
      <c r="P2189" s="1338">
        <f t="shared" si="129"/>
        <v>0</v>
      </c>
    </row>
    <row r="2190" spans="1:16" s="328" customFormat="1" ht="29.25" customHeight="1" thickBot="1">
      <c r="A2190" s="308"/>
      <c r="B2190" s="1650"/>
      <c r="C2190" s="870" t="s">
        <v>579</v>
      </c>
      <c r="D2190" s="728"/>
      <c r="E2190" s="728"/>
      <c r="F2190" s="728"/>
      <c r="G2190" s="728"/>
      <c r="H2190" s="482" t="s">
        <v>446</v>
      </c>
      <c r="I2190" s="538" t="str">
        <f t="shared" si="128"/>
        <v/>
      </c>
      <c r="J2190" s="332" t="s">
        <v>599</v>
      </c>
      <c r="K2190" s="769">
        <v>0.2</v>
      </c>
      <c r="L2190" s="482" t="s">
        <v>447</v>
      </c>
      <c r="M2190" s="538" t="str">
        <f t="shared" si="127"/>
        <v/>
      </c>
      <c r="N2190" s="544" t="s">
        <v>599</v>
      </c>
      <c r="O2190" s="853"/>
      <c r="P2190" s="1338">
        <f t="shared" si="129"/>
        <v>0</v>
      </c>
    </row>
    <row r="2191" spans="1:16" s="328" customFormat="1" ht="29.25" customHeight="1" thickBot="1">
      <c r="A2191" s="308"/>
      <c r="B2191" s="1651" t="s">
        <v>1760</v>
      </c>
      <c r="C2191" s="1652"/>
      <c r="D2191" s="732"/>
      <c r="E2191" s="732"/>
      <c r="F2191" s="732"/>
      <c r="G2191" s="732"/>
      <c r="H2191" s="567" t="s">
        <v>448</v>
      </c>
      <c r="I2191" s="568" t="str">
        <f t="shared" si="128"/>
        <v/>
      </c>
      <c r="J2191" s="569" t="s">
        <v>599</v>
      </c>
      <c r="K2191" s="773">
        <v>0.2</v>
      </c>
      <c r="L2191" s="567" t="s">
        <v>449</v>
      </c>
      <c r="M2191" s="568" t="str">
        <f t="shared" si="127"/>
        <v/>
      </c>
      <c r="N2191" s="569" t="s">
        <v>599</v>
      </c>
      <c r="O2191" s="853"/>
      <c r="P2191" s="1338">
        <f t="shared" si="129"/>
        <v>0</v>
      </c>
    </row>
    <row r="2192" spans="1:16" s="328" customFormat="1" ht="29.25" customHeight="1" thickBot="1">
      <c r="A2192" s="308"/>
      <c r="B2192" s="1461" t="s">
        <v>1665</v>
      </c>
      <c r="C2192" s="1653"/>
      <c r="D2192" s="733"/>
      <c r="E2192" s="733"/>
      <c r="F2192" s="733"/>
      <c r="G2192" s="733"/>
      <c r="H2192" s="483" t="s">
        <v>450</v>
      </c>
      <c r="I2192" s="928" t="str">
        <f t="shared" si="128"/>
        <v/>
      </c>
      <c r="J2192" s="922" t="s">
        <v>599</v>
      </c>
      <c r="K2192" s="774">
        <v>1</v>
      </c>
      <c r="L2192" s="483" t="s">
        <v>1572</v>
      </c>
      <c r="M2192" s="928" t="str">
        <f t="shared" si="127"/>
        <v/>
      </c>
      <c r="N2192" s="922" t="s">
        <v>599</v>
      </c>
      <c r="O2192" s="853"/>
      <c r="P2192" s="1338">
        <f t="shared" si="129"/>
        <v>0</v>
      </c>
    </row>
    <row r="2193" spans="1:16" s="337" customFormat="1" ht="29.25" customHeight="1" thickBot="1">
      <c r="A2193" s="334"/>
      <c r="B2193" s="1654" t="s">
        <v>233</v>
      </c>
      <c r="C2193" s="1655"/>
      <c r="D2193" s="227" t="str">
        <f>IF($D2166="","",SUM(D2169:D2192))</f>
        <v/>
      </c>
      <c r="E2193" s="227" t="str">
        <f t="shared" ref="E2193:G2193" si="130">IF($D2166="","",SUM(E2169:E2192))</f>
        <v/>
      </c>
      <c r="F2193" s="227" t="str">
        <f t="shared" si="130"/>
        <v/>
      </c>
      <c r="G2193" s="227" t="str">
        <f t="shared" si="130"/>
        <v/>
      </c>
      <c r="H2193" s="483" t="s">
        <v>1567</v>
      </c>
      <c r="I2193" s="927" t="str">
        <f>IF($D2166="","",SUM(I2169:I2192))</f>
        <v/>
      </c>
      <c r="J2193" s="923" t="s">
        <v>599</v>
      </c>
      <c r="K2193" s="335"/>
      <c r="L2193" s="483" t="s">
        <v>1568</v>
      </c>
      <c r="M2193" s="927" t="str">
        <f>IF($D2166="","",SUM(M2169:M2192))</f>
        <v/>
      </c>
      <c r="N2193" s="923" t="s">
        <v>599</v>
      </c>
      <c r="O2193" s="854"/>
      <c r="P2193" s="1339"/>
    </row>
    <row r="2194" spans="1:16" s="341" customFormat="1" ht="4.5" customHeight="1" thickBot="1">
      <c r="A2194" s="338"/>
      <c r="B2194" s="339"/>
      <c r="C2194" s="339"/>
      <c r="D2194" s="339"/>
      <c r="E2194" s="339"/>
      <c r="F2194" s="339"/>
      <c r="G2194" s="339"/>
      <c r="H2194" s="511"/>
      <c r="I2194" s="339"/>
      <c r="J2194" s="339"/>
      <c r="K2194" s="339"/>
      <c r="L2194" s="527"/>
      <c r="M2194" s="339"/>
      <c r="N2194" s="339"/>
      <c r="O2194" s="855"/>
      <c r="P2194" s="422"/>
    </row>
    <row r="2195" spans="1:16" s="152" customFormat="1" ht="20.25" customHeight="1" thickTop="1" thickBot="1">
      <c r="A2195" s="370" t="s">
        <v>1751</v>
      </c>
      <c r="B2195" s="342"/>
      <c r="C2195" s="342"/>
      <c r="D2195" s="342"/>
      <c r="E2195" s="342"/>
      <c r="F2195" s="342"/>
      <c r="G2195" s="342"/>
      <c r="H2195" s="1621" t="str">
        <f>IF(AND(SUM(D2169:G2192)&gt;0,D2166=""),"W części GR.2 wpisz nazwę miejscowości.","")</f>
        <v/>
      </c>
      <c r="I2195" s="1621"/>
      <c r="J2195" s="1621"/>
      <c r="K2195" s="1621"/>
      <c r="L2195" s="1621"/>
      <c r="M2195" s="1621"/>
      <c r="N2195" s="1621"/>
      <c r="O2195" s="856"/>
      <c r="P2195" s="1340"/>
    </row>
    <row r="2196" spans="1:16" s="348" customFormat="1" ht="30" customHeight="1">
      <c r="A2196" s="346"/>
      <c r="B2196" s="408" t="s">
        <v>1768</v>
      </c>
      <c r="C2196" s="347"/>
      <c r="D2196" s="347"/>
      <c r="E2196" s="347"/>
      <c r="F2196" s="347"/>
      <c r="G2196" s="347"/>
      <c r="H2196" s="512"/>
      <c r="I2196" s="398" t="s">
        <v>1801</v>
      </c>
      <c r="J2196" s="485" t="s">
        <v>1709</v>
      </c>
      <c r="K2196" s="1642" t="str">
        <f>IF(D2166="","",IF(N2166=1,M2193,IF(N2166=2,I2193,"")))</f>
        <v/>
      </c>
      <c r="L2196" s="1642"/>
      <c r="M2196" s="1642"/>
      <c r="N2196" s="423" t="s">
        <v>599</v>
      </c>
      <c r="O2196" s="857"/>
      <c r="P2196" s="1341"/>
    </row>
    <row r="2197" spans="1:16" s="348" customFormat="1" ht="30" customHeight="1">
      <c r="A2197" s="346"/>
      <c r="B2197" s="409" t="s">
        <v>1798</v>
      </c>
      <c r="C2197" s="349"/>
      <c r="D2197" s="349"/>
      <c r="E2197" s="1643" t="s">
        <v>2155</v>
      </c>
      <c r="F2197" s="1644"/>
      <c r="G2197" s="1644"/>
      <c r="H2197" s="1644"/>
      <c r="I2197" s="1645"/>
      <c r="J2197" s="486" t="s">
        <v>1569</v>
      </c>
      <c r="K2197" s="1646" t="str">
        <f>IF(D2166="","",IF(N2166=1,SUM(M2175:M2176,M2181:M2182,M2183,M2185,M2187,M2189),SUM(I2175:I2176,I2181:I2182,I2183,I2185,I2187,I2189)))</f>
        <v/>
      </c>
      <c r="L2197" s="1646"/>
      <c r="M2197" s="1646"/>
      <c r="N2197" s="424" t="s">
        <v>599</v>
      </c>
      <c r="O2197" s="857"/>
      <c r="P2197" s="1341"/>
    </row>
    <row r="2198" spans="1:16" s="348" customFormat="1" ht="30" customHeight="1" thickBot="1">
      <c r="A2198" s="346"/>
      <c r="B2198" s="410" t="s">
        <v>1772</v>
      </c>
      <c r="C2198" s="351"/>
      <c r="D2198" s="351"/>
      <c r="E2198" s="351"/>
      <c r="F2198" s="351"/>
      <c r="G2198" s="351"/>
      <c r="H2198" s="513"/>
      <c r="I2198" s="400" t="s">
        <v>1802</v>
      </c>
      <c r="J2198" s="533" t="s">
        <v>1570</v>
      </c>
      <c r="K2198" s="1647" t="str">
        <f>IF(D2166="","",IF(N2166=1,SUM(M2191),SUM(I2191)))</f>
        <v/>
      </c>
      <c r="L2198" s="1647"/>
      <c r="M2198" s="1647"/>
      <c r="N2198" s="425" t="s">
        <v>599</v>
      </c>
      <c r="O2198" s="857"/>
      <c r="P2198" s="1341"/>
    </row>
    <row r="2199" spans="1:16" s="348" customFormat="1" ht="30" customHeight="1" thickBot="1">
      <c r="A2199" s="346"/>
      <c r="B2199" s="411" t="s">
        <v>1773</v>
      </c>
      <c r="C2199" s="380"/>
      <c r="D2199" s="380"/>
      <c r="E2199" s="380"/>
      <c r="F2199" s="380"/>
      <c r="G2199" s="380"/>
      <c r="H2199" s="514"/>
      <c r="I2199" s="401" t="s">
        <v>1804</v>
      </c>
      <c r="J2199" s="534" t="s">
        <v>1571</v>
      </c>
      <c r="K2199" s="1648" t="str">
        <f>IF(D2166="","",SUM(K2196,-K2197,-K2198))</f>
        <v/>
      </c>
      <c r="L2199" s="1648"/>
      <c r="M2199" s="1648"/>
      <c r="N2199" s="426" t="s">
        <v>599</v>
      </c>
      <c r="O2199" s="857"/>
      <c r="P2199" s="1341"/>
    </row>
    <row r="2200" spans="1:16" s="348" customFormat="1" ht="30" customHeight="1" thickBot="1">
      <c r="A2200" s="346"/>
      <c r="B2200" s="417" t="s">
        <v>1262</v>
      </c>
      <c r="C2200" s="418"/>
      <c r="D2200" s="418"/>
      <c r="E2200" s="418"/>
      <c r="F2200" s="418"/>
      <c r="G2200" s="418"/>
      <c r="H2200" s="515"/>
      <c r="I2200" s="402"/>
      <c r="J2200" s="487" t="s">
        <v>1710</v>
      </c>
      <c r="K2200" s="1633">
        <f>Info!$J$2*2.5*GR!$N$16</f>
        <v>0</v>
      </c>
      <c r="L2200" s="1634"/>
      <c r="M2200" s="1634"/>
      <c r="N2200" s="427" t="s">
        <v>1144</v>
      </c>
      <c r="O2200" s="857"/>
      <c r="P2200" s="1341"/>
    </row>
    <row r="2201" spans="1:16" s="348" customFormat="1" ht="30" customHeight="1" thickBot="1">
      <c r="A2201" s="346"/>
      <c r="B2201" s="417" t="s">
        <v>1873</v>
      </c>
      <c r="C2201" s="418"/>
      <c r="D2201" s="418"/>
      <c r="E2201" s="418"/>
      <c r="F2201" s="418"/>
      <c r="G2201" s="418"/>
      <c r="H2201" s="515"/>
      <c r="I2201" s="402" t="s">
        <v>1805</v>
      </c>
      <c r="J2201" s="487" t="s">
        <v>1711</v>
      </c>
      <c r="K2201" s="1635" t="str">
        <f>IF(D2166="","",ROUND(K2199*K2200,2))</f>
        <v/>
      </c>
      <c r="L2201" s="1635"/>
      <c r="M2201" s="1635"/>
      <c r="N2201" s="427" t="s">
        <v>1144</v>
      </c>
      <c r="O2201" s="857"/>
      <c r="P2201" s="1341"/>
    </row>
    <row r="2202" spans="1:16" s="348" customFormat="1" ht="30" customHeight="1" thickBot="1">
      <c r="A2202" s="346"/>
      <c r="B2202" s="413" t="s">
        <v>2264</v>
      </c>
      <c r="C2202" s="414"/>
      <c r="D2202" s="414"/>
      <c r="E2202" s="414"/>
      <c r="F2202" s="414"/>
      <c r="G2202" s="414"/>
      <c r="H2202" s="516"/>
      <c r="I2202" s="416"/>
      <c r="J2202" s="488" t="s">
        <v>1712</v>
      </c>
      <c r="K2202" s="1636"/>
      <c r="L2202" s="1637"/>
      <c r="M2202" s="1637"/>
      <c r="N2202" s="428" t="s">
        <v>1144</v>
      </c>
      <c r="O2202" s="857"/>
      <c r="P2202" s="1338">
        <f>IF(K2202="",0,1)</f>
        <v>0</v>
      </c>
    </row>
    <row r="2203" spans="1:16" s="348" customFormat="1" ht="30" customHeight="1" thickBot="1">
      <c r="A2203" s="346"/>
      <c r="B2203" s="412" t="s">
        <v>1769</v>
      </c>
      <c r="C2203" s="393"/>
      <c r="D2203" s="393"/>
      <c r="E2203" s="393"/>
      <c r="F2203" s="393"/>
      <c r="G2203" s="393"/>
      <c r="H2203" s="517"/>
      <c r="I2203" s="402" t="s">
        <v>1874</v>
      </c>
      <c r="J2203" s="487" t="s">
        <v>1803</v>
      </c>
      <c r="K2203" s="1638" t="str">
        <f>IF(D2166="","",IF(SUM(K2201,-K2202)&lt;0,"BŁĄD !!!",ROUND(K2201-K2202,2)))</f>
        <v/>
      </c>
      <c r="L2203" s="1638"/>
      <c r="M2203" s="1638"/>
      <c r="N2203" s="429" t="s">
        <v>1144</v>
      </c>
      <c r="O2203" s="857"/>
      <c r="P2203" s="1341"/>
    </row>
    <row r="2204" spans="1:16" s="348" customFormat="1" ht="4.5" customHeight="1" thickBot="1">
      <c r="A2204" s="403"/>
      <c r="B2204" s="404"/>
      <c r="C2204" s="404"/>
      <c r="D2204" s="404"/>
      <c r="E2204" s="404"/>
      <c r="F2204" s="404"/>
      <c r="G2204" s="404"/>
      <c r="H2204" s="518"/>
      <c r="I2204" s="404"/>
      <c r="J2204" s="404"/>
      <c r="K2204" s="404"/>
      <c r="L2204" s="528"/>
      <c r="M2204" s="404"/>
      <c r="N2204" s="404"/>
      <c r="O2204" s="858"/>
      <c r="P2204" s="1341"/>
    </row>
    <row r="2205" spans="1:16" s="357" customFormat="1" ht="20.25" customHeight="1" thickTop="1" thickBot="1">
      <c r="A2205" s="371" t="s">
        <v>1747</v>
      </c>
      <c r="B2205" s="352"/>
      <c r="C2205" s="352"/>
      <c r="D2205" s="352"/>
      <c r="E2205" s="352"/>
      <c r="F2205" s="352"/>
      <c r="G2205" s="352"/>
      <c r="H2205" s="519"/>
      <c r="I2205" s="352"/>
      <c r="J2205" s="354"/>
      <c r="K2205" s="352"/>
      <c r="L2205" s="529"/>
      <c r="M2205" s="352"/>
      <c r="N2205" s="354"/>
      <c r="O2205" s="859"/>
      <c r="P2205" s="1340"/>
    </row>
    <row r="2206" spans="1:16" s="363" customFormat="1" ht="23.25" customHeight="1">
      <c r="A2206" s="358"/>
      <c r="B2206" s="756" t="s">
        <v>1806</v>
      </c>
      <c r="C2206" s="359"/>
      <c r="D2206" s="359"/>
      <c r="E2206" s="359"/>
      <c r="F2206" s="749"/>
      <c r="G2206" s="749"/>
      <c r="H2206" s="749"/>
      <c r="I2206" s="361"/>
      <c r="J2206" s="1639" t="s">
        <v>1807</v>
      </c>
      <c r="K2206" s="1640"/>
      <c r="L2206" s="1640"/>
      <c r="M2206" s="1640"/>
      <c r="N2206" s="1641"/>
      <c r="O2206" s="860"/>
      <c r="P2206" s="1342"/>
    </row>
    <row r="2207" spans="1:16" s="363" customFormat="1" ht="27.75" customHeight="1">
      <c r="A2207" s="358"/>
      <c r="B2207" s="1630"/>
      <c r="C2207" s="1631"/>
      <c r="D2207" s="1631"/>
      <c r="E2207" s="1631"/>
      <c r="F2207" s="1631"/>
      <c r="G2207" s="1631"/>
      <c r="H2207" s="1631"/>
      <c r="I2207" s="1632"/>
      <c r="J2207" s="1630"/>
      <c r="K2207" s="1631"/>
      <c r="L2207" s="1631"/>
      <c r="M2207" s="1631"/>
      <c r="N2207" s="1632"/>
      <c r="O2207" s="860"/>
      <c r="P2207" s="1338">
        <f>IF(B2207&amp;J2207="",0,1)</f>
        <v>0</v>
      </c>
    </row>
    <row r="2208" spans="1:16" s="363" customFormat="1" ht="27.75" customHeight="1">
      <c r="A2208" s="358"/>
      <c r="B2208" s="1624"/>
      <c r="C2208" s="1625"/>
      <c r="D2208" s="1625"/>
      <c r="E2208" s="1625"/>
      <c r="F2208" s="1625"/>
      <c r="G2208" s="1625"/>
      <c r="H2208" s="1625"/>
      <c r="I2208" s="1626"/>
      <c r="J2208" s="1624"/>
      <c r="K2208" s="1625"/>
      <c r="L2208" s="1625"/>
      <c r="M2208" s="1625"/>
      <c r="N2208" s="1626"/>
      <c r="O2208" s="860"/>
      <c r="P2208" s="1338">
        <f t="shared" ref="P2208:P2227" si="131">IF(B2208&amp;J2208="",0,1)</f>
        <v>0</v>
      </c>
    </row>
    <row r="2209" spans="1:16" s="363" customFormat="1" ht="27.75" customHeight="1">
      <c r="A2209" s="358"/>
      <c r="B2209" s="1624"/>
      <c r="C2209" s="1625"/>
      <c r="D2209" s="1625"/>
      <c r="E2209" s="1625"/>
      <c r="F2209" s="1625"/>
      <c r="G2209" s="1625"/>
      <c r="H2209" s="1625"/>
      <c r="I2209" s="1626"/>
      <c r="J2209" s="1624"/>
      <c r="K2209" s="1625"/>
      <c r="L2209" s="1625"/>
      <c r="M2209" s="1625"/>
      <c r="N2209" s="1626"/>
      <c r="O2209" s="860"/>
      <c r="P2209" s="1338">
        <f t="shared" si="131"/>
        <v>0</v>
      </c>
    </row>
    <row r="2210" spans="1:16" s="363" customFormat="1" ht="27.75" customHeight="1">
      <c r="A2210" s="358"/>
      <c r="B2210" s="1624"/>
      <c r="C2210" s="1625"/>
      <c r="D2210" s="1625"/>
      <c r="E2210" s="1625"/>
      <c r="F2210" s="1625"/>
      <c r="G2210" s="1625"/>
      <c r="H2210" s="1625"/>
      <c r="I2210" s="1626"/>
      <c r="J2210" s="1624"/>
      <c r="K2210" s="1625"/>
      <c r="L2210" s="1625"/>
      <c r="M2210" s="1625"/>
      <c r="N2210" s="1626"/>
      <c r="O2210" s="860"/>
      <c r="P2210" s="1338">
        <f t="shared" si="131"/>
        <v>0</v>
      </c>
    </row>
    <row r="2211" spans="1:16" s="363" customFormat="1" ht="27.75" customHeight="1">
      <c r="A2211" s="358"/>
      <c r="B2211" s="1624"/>
      <c r="C2211" s="1625"/>
      <c r="D2211" s="1625"/>
      <c r="E2211" s="1625"/>
      <c r="F2211" s="1625"/>
      <c r="G2211" s="1625"/>
      <c r="H2211" s="1625"/>
      <c r="I2211" s="1626"/>
      <c r="J2211" s="1624"/>
      <c r="K2211" s="1625"/>
      <c r="L2211" s="1625"/>
      <c r="M2211" s="1625"/>
      <c r="N2211" s="1626"/>
      <c r="O2211" s="860"/>
      <c r="P2211" s="1338">
        <f t="shared" si="131"/>
        <v>0</v>
      </c>
    </row>
    <row r="2212" spans="1:16" s="363" customFormat="1" ht="27.75" customHeight="1">
      <c r="A2212" s="358"/>
      <c r="B2212" s="1624"/>
      <c r="C2212" s="1625"/>
      <c r="D2212" s="1625"/>
      <c r="E2212" s="1625"/>
      <c r="F2212" s="1625"/>
      <c r="G2212" s="1625"/>
      <c r="H2212" s="1625"/>
      <c r="I2212" s="1626"/>
      <c r="J2212" s="1624"/>
      <c r="K2212" s="1625"/>
      <c r="L2212" s="1625"/>
      <c r="M2212" s="1625"/>
      <c r="N2212" s="1626"/>
      <c r="O2212" s="860"/>
      <c r="P2212" s="1338">
        <f t="shared" si="131"/>
        <v>0</v>
      </c>
    </row>
    <row r="2213" spans="1:16" s="363" customFormat="1" ht="27.75" customHeight="1">
      <c r="A2213" s="358"/>
      <c r="B2213" s="1624"/>
      <c r="C2213" s="1625"/>
      <c r="D2213" s="1625"/>
      <c r="E2213" s="1625"/>
      <c r="F2213" s="1625"/>
      <c r="G2213" s="1625"/>
      <c r="H2213" s="1625"/>
      <c r="I2213" s="1626"/>
      <c r="J2213" s="1624"/>
      <c r="K2213" s="1625"/>
      <c r="L2213" s="1625"/>
      <c r="M2213" s="1625"/>
      <c r="N2213" s="1626"/>
      <c r="O2213" s="860"/>
      <c r="P2213" s="1338">
        <f t="shared" si="131"/>
        <v>0</v>
      </c>
    </row>
    <row r="2214" spans="1:16" s="363" customFormat="1" ht="27.75" customHeight="1">
      <c r="A2214" s="358"/>
      <c r="B2214" s="1624"/>
      <c r="C2214" s="1625"/>
      <c r="D2214" s="1625"/>
      <c r="E2214" s="1625"/>
      <c r="F2214" s="1625"/>
      <c r="G2214" s="1625"/>
      <c r="H2214" s="1625"/>
      <c r="I2214" s="1626"/>
      <c r="J2214" s="1624"/>
      <c r="K2214" s="1625"/>
      <c r="L2214" s="1625"/>
      <c r="M2214" s="1625"/>
      <c r="N2214" s="1626"/>
      <c r="O2214" s="860"/>
      <c r="P2214" s="1338">
        <f t="shared" si="131"/>
        <v>0</v>
      </c>
    </row>
    <row r="2215" spans="1:16" s="363" customFormat="1" ht="27.75" customHeight="1">
      <c r="A2215" s="358"/>
      <c r="B2215" s="1624"/>
      <c r="C2215" s="1625"/>
      <c r="D2215" s="1625"/>
      <c r="E2215" s="1625"/>
      <c r="F2215" s="1625"/>
      <c r="G2215" s="1625"/>
      <c r="H2215" s="1625"/>
      <c r="I2215" s="1626"/>
      <c r="J2215" s="1624"/>
      <c r="K2215" s="1625"/>
      <c r="L2215" s="1625"/>
      <c r="M2215" s="1625"/>
      <c r="N2215" s="1626"/>
      <c r="O2215" s="860"/>
      <c r="P2215" s="1338">
        <f t="shared" si="131"/>
        <v>0</v>
      </c>
    </row>
    <row r="2216" spans="1:16" s="363" customFormat="1" ht="27.75" customHeight="1">
      <c r="A2216" s="358"/>
      <c r="B2216" s="1624"/>
      <c r="C2216" s="1625"/>
      <c r="D2216" s="1625"/>
      <c r="E2216" s="1625"/>
      <c r="F2216" s="1625"/>
      <c r="G2216" s="1625"/>
      <c r="H2216" s="1625"/>
      <c r="I2216" s="1626"/>
      <c r="J2216" s="1624"/>
      <c r="K2216" s="1625"/>
      <c r="L2216" s="1625"/>
      <c r="M2216" s="1625"/>
      <c r="N2216" s="1626"/>
      <c r="O2216" s="860"/>
      <c r="P2216" s="1338">
        <f t="shared" si="131"/>
        <v>0</v>
      </c>
    </row>
    <row r="2217" spans="1:16" s="363" customFormat="1" ht="27.75" customHeight="1">
      <c r="A2217" s="358"/>
      <c r="B2217" s="1624"/>
      <c r="C2217" s="1625"/>
      <c r="D2217" s="1625"/>
      <c r="E2217" s="1625"/>
      <c r="F2217" s="1625"/>
      <c r="G2217" s="1625"/>
      <c r="H2217" s="1625"/>
      <c r="I2217" s="1626"/>
      <c r="J2217" s="1624"/>
      <c r="K2217" s="1625"/>
      <c r="L2217" s="1625"/>
      <c r="M2217" s="1625"/>
      <c r="N2217" s="1626"/>
      <c r="O2217" s="860"/>
      <c r="P2217" s="1338">
        <f t="shared" si="131"/>
        <v>0</v>
      </c>
    </row>
    <row r="2218" spans="1:16" s="363" customFormat="1" ht="27.75" customHeight="1">
      <c r="A2218" s="358"/>
      <c r="B2218" s="1624"/>
      <c r="C2218" s="1625"/>
      <c r="D2218" s="1625"/>
      <c r="E2218" s="1625"/>
      <c r="F2218" s="1625"/>
      <c r="G2218" s="1625"/>
      <c r="H2218" s="1625"/>
      <c r="I2218" s="1626"/>
      <c r="J2218" s="1624"/>
      <c r="K2218" s="1625"/>
      <c r="L2218" s="1625"/>
      <c r="M2218" s="1625"/>
      <c r="N2218" s="1626"/>
      <c r="O2218" s="860"/>
      <c r="P2218" s="1338">
        <f t="shared" si="131"/>
        <v>0</v>
      </c>
    </row>
    <row r="2219" spans="1:16" s="363" customFormat="1" ht="27.75" customHeight="1">
      <c r="A2219" s="358"/>
      <c r="B2219" s="1624"/>
      <c r="C2219" s="1625"/>
      <c r="D2219" s="1625"/>
      <c r="E2219" s="1625"/>
      <c r="F2219" s="1625"/>
      <c r="G2219" s="1625"/>
      <c r="H2219" s="1625"/>
      <c r="I2219" s="1626"/>
      <c r="J2219" s="1624"/>
      <c r="K2219" s="1625"/>
      <c r="L2219" s="1625"/>
      <c r="M2219" s="1625"/>
      <c r="N2219" s="1626"/>
      <c r="O2219" s="860"/>
      <c r="P2219" s="1338">
        <f t="shared" si="131"/>
        <v>0</v>
      </c>
    </row>
    <row r="2220" spans="1:16" s="363" customFormat="1" ht="27.75" customHeight="1">
      <c r="A2220" s="358"/>
      <c r="B2220" s="1624"/>
      <c r="C2220" s="1625"/>
      <c r="D2220" s="1625"/>
      <c r="E2220" s="1625"/>
      <c r="F2220" s="1625"/>
      <c r="G2220" s="1625"/>
      <c r="H2220" s="1625"/>
      <c r="I2220" s="1626"/>
      <c r="J2220" s="1624"/>
      <c r="K2220" s="1625"/>
      <c r="L2220" s="1625"/>
      <c r="M2220" s="1625"/>
      <c r="N2220" s="1626"/>
      <c r="O2220" s="860"/>
      <c r="P2220" s="1338">
        <f t="shared" si="131"/>
        <v>0</v>
      </c>
    </row>
    <row r="2221" spans="1:16" s="363" customFormat="1" ht="27.75" customHeight="1">
      <c r="A2221" s="358"/>
      <c r="B2221" s="1624"/>
      <c r="C2221" s="1625"/>
      <c r="D2221" s="1625"/>
      <c r="E2221" s="1625"/>
      <c r="F2221" s="1625"/>
      <c r="G2221" s="1625"/>
      <c r="H2221" s="1625"/>
      <c r="I2221" s="1626"/>
      <c r="J2221" s="1624"/>
      <c r="K2221" s="1625"/>
      <c r="L2221" s="1625"/>
      <c r="M2221" s="1625"/>
      <c r="N2221" s="1626"/>
      <c r="O2221" s="860"/>
      <c r="P2221" s="1338">
        <f t="shared" si="131"/>
        <v>0</v>
      </c>
    </row>
    <row r="2222" spans="1:16" s="363" customFormat="1" ht="27.75" customHeight="1">
      <c r="A2222" s="358"/>
      <c r="B2222" s="1624"/>
      <c r="C2222" s="1625"/>
      <c r="D2222" s="1625"/>
      <c r="E2222" s="1625"/>
      <c r="F2222" s="1625"/>
      <c r="G2222" s="1625"/>
      <c r="H2222" s="1625"/>
      <c r="I2222" s="1626"/>
      <c r="J2222" s="1624"/>
      <c r="K2222" s="1625"/>
      <c r="L2222" s="1625"/>
      <c r="M2222" s="1625"/>
      <c r="N2222" s="1626"/>
      <c r="O2222" s="860"/>
      <c r="P2222" s="1338">
        <f t="shared" si="131"/>
        <v>0</v>
      </c>
    </row>
    <row r="2223" spans="1:16" s="363" customFormat="1" ht="27.75" customHeight="1">
      <c r="A2223" s="358"/>
      <c r="B2223" s="1624"/>
      <c r="C2223" s="1625"/>
      <c r="D2223" s="1625"/>
      <c r="E2223" s="1625"/>
      <c r="F2223" s="1625"/>
      <c r="G2223" s="1625"/>
      <c r="H2223" s="1625"/>
      <c r="I2223" s="1626"/>
      <c r="J2223" s="1624"/>
      <c r="K2223" s="1625"/>
      <c r="L2223" s="1625"/>
      <c r="M2223" s="1625"/>
      <c r="N2223" s="1626"/>
      <c r="O2223" s="860"/>
      <c r="P2223" s="1338">
        <f t="shared" si="131"/>
        <v>0</v>
      </c>
    </row>
    <row r="2224" spans="1:16" s="363" customFormat="1" ht="27.75" customHeight="1">
      <c r="A2224" s="358"/>
      <c r="B2224" s="1624"/>
      <c r="C2224" s="1625"/>
      <c r="D2224" s="1625"/>
      <c r="E2224" s="1625"/>
      <c r="F2224" s="1625"/>
      <c r="G2224" s="1625"/>
      <c r="H2224" s="1625"/>
      <c r="I2224" s="1626"/>
      <c r="J2224" s="1624"/>
      <c r="K2224" s="1625"/>
      <c r="L2224" s="1625"/>
      <c r="M2224" s="1625"/>
      <c r="N2224" s="1626"/>
      <c r="O2224" s="860"/>
      <c r="P2224" s="1338">
        <f t="shared" si="131"/>
        <v>0</v>
      </c>
    </row>
    <row r="2225" spans="1:16" s="363" customFormat="1" ht="27.75" customHeight="1">
      <c r="A2225" s="358"/>
      <c r="B2225" s="1624"/>
      <c r="C2225" s="1625"/>
      <c r="D2225" s="1625"/>
      <c r="E2225" s="1625"/>
      <c r="F2225" s="1625"/>
      <c r="G2225" s="1625"/>
      <c r="H2225" s="1625"/>
      <c r="I2225" s="1626"/>
      <c r="J2225" s="1624"/>
      <c r="K2225" s="1625"/>
      <c r="L2225" s="1625"/>
      <c r="M2225" s="1625"/>
      <c r="N2225" s="1626"/>
      <c r="O2225" s="860"/>
      <c r="P2225" s="1338">
        <f t="shared" si="131"/>
        <v>0</v>
      </c>
    </row>
    <row r="2226" spans="1:16" s="363" customFormat="1" ht="27.75" customHeight="1">
      <c r="A2226" s="358"/>
      <c r="B2226" s="1624"/>
      <c r="C2226" s="1625"/>
      <c r="D2226" s="1625"/>
      <c r="E2226" s="1625"/>
      <c r="F2226" s="1625"/>
      <c r="G2226" s="1625"/>
      <c r="H2226" s="1625"/>
      <c r="I2226" s="1626"/>
      <c r="J2226" s="1624"/>
      <c r="K2226" s="1625"/>
      <c r="L2226" s="1625"/>
      <c r="M2226" s="1625"/>
      <c r="N2226" s="1626"/>
      <c r="O2226" s="860"/>
      <c r="P2226" s="1338">
        <f t="shared" si="131"/>
        <v>0</v>
      </c>
    </row>
    <row r="2227" spans="1:16" s="363" customFormat="1" ht="27.75" customHeight="1" thickBot="1">
      <c r="A2227" s="358"/>
      <c r="B2227" s="1627"/>
      <c r="C2227" s="1628"/>
      <c r="D2227" s="1628"/>
      <c r="E2227" s="1628"/>
      <c r="F2227" s="1628"/>
      <c r="G2227" s="1628"/>
      <c r="H2227" s="1628"/>
      <c r="I2227" s="1629"/>
      <c r="J2227" s="1627"/>
      <c r="K2227" s="1628"/>
      <c r="L2227" s="1628"/>
      <c r="M2227" s="1628"/>
      <c r="N2227" s="1629"/>
      <c r="O2227" s="860"/>
      <c r="P2227" s="1338">
        <f t="shared" si="131"/>
        <v>0</v>
      </c>
    </row>
    <row r="2228" spans="1:16" s="363" customFormat="1" ht="26.25" customHeight="1" thickBot="1">
      <c r="A2228" s="358"/>
      <c r="B2228" s="535" t="s">
        <v>1808</v>
      </c>
      <c r="C2228" s="364"/>
      <c r="D2228" s="1622" t="s">
        <v>1111</v>
      </c>
      <c r="E2228" s="1622"/>
      <c r="F2228" s="1622"/>
      <c r="G2228" s="1622"/>
      <c r="H2228" s="1622"/>
      <c r="I2228" s="1622"/>
      <c r="J2228" s="1622"/>
      <c r="K2228" s="1622"/>
      <c r="L2228" s="1622"/>
      <c r="M2228" s="1622"/>
      <c r="N2228" s="1623"/>
      <c r="O2228" s="860"/>
      <c r="P2228" s="1342"/>
    </row>
    <row r="2229" spans="1:16" s="348" customFormat="1" ht="6" customHeight="1" thickBot="1">
      <c r="A2229" s="403"/>
      <c r="B2229" s="404"/>
      <c r="C2229" s="404"/>
      <c r="D2229" s="404"/>
      <c r="E2229" s="404"/>
      <c r="F2229" s="404"/>
      <c r="G2229" s="404"/>
      <c r="H2229" s="518"/>
      <c r="I2229" s="404"/>
      <c r="J2229" s="404"/>
      <c r="K2229" s="404"/>
      <c r="L2229" s="528"/>
      <c r="M2229" s="404"/>
      <c r="N2229" s="404"/>
      <c r="O2229" s="858"/>
      <c r="P2229" s="1341"/>
    </row>
    <row r="2230" spans="1:16" s="341" customFormat="1" ht="14.25" customHeight="1" thickTop="1">
      <c r="A2230" s="395" t="s">
        <v>673</v>
      </c>
      <c r="B2230" s="100" t="s">
        <v>2154</v>
      </c>
      <c r="H2230" s="502"/>
      <c r="L2230" s="520"/>
      <c r="O2230" s="422"/>
      <c r="P2230" s="422"/>
    </row>
    <row r="2231" spans="1:16" s="341" customFormat="1" ht="14.25" customHeight="1">
      <c r="A2231" s="395" t="s">
        <v>751</v>
      </c>
      <c r="B2231" s="100" t="s">
        <v>1762</v>
      </c>
      <c r="H2231" s="502"/>
      <c r="L2231" s="520"/>
      <c r="O2231" s="422"/>
      <c r="P2231" s="422"/>
    </row>
    <row r="2232" spans="1:16" s="341" customFormat="1" ht="14.25" customHeight="1">
      <c r="A2232" s="395" t="s">
        <v>1207</v>
      </c>
      <c r="B2232" s="100" t="s">
        <v>1664</v>
      </c>
      <c r="H2232" s="502"/>
      <c r="L2232" s="520"/>
      <c r="O2232" s="422"/>
      <c r="P2232" s="422"/>
    </row>
    <row r="2233" spans="1:16" s="341" customFormat="1" ht="14.25" customHeight="1">
      <c r="A2233" s="395" t="s">
        <v>1208</v>
      </c>
      <c r="B2233" s="100" t="s">
        <v>1875</v>
      </c>
      <c r="H2233" s="502"/>
      <c r="J2233" s="373"/>
      <c r="L2233" s="520"/>
      <c r="O2233" s="422"/>
      <c r="P2233" s="422"/>
    </row>
    <row r="2234" spans="1:16" s="341" customFormat="1" ht="14.25" customHeight="1">
      <c r="A2234" s="395" t="s">
        <v>496</v>
      </c>
      <c r="B2234" s="100" t="s">
        <v>1763</v>
      </c>
      <c r="H2234" s="502"/>
      <c r="L2234" s="520"/>
      <c r="O2234" s="422"/>
      <c r="P2234" s="422"/>
    </row>
    <row r="2235" spans="1:16" s="341" customFormat="1" ht="14.25" customHeight="1">
      <c r="A2235" s="395" t="s">
        <v>1766</v>
      </c>
      <c r="B2235" s="100" t="s">
        <v>1871</v>
      </c>
      <c r="H2235" s="502"/>
      <c r="L2235" s="520"/>
      <c r="N2235" s="1319" t="str">
        <f ca="1">$A$1&amp;wersja&amp;INFO("wersja")</f>
        <v>GR_2018.1.15.0</v>
      </c>
      <c r="O2235" s="422"/>
      <c r="P2235" s="422"/>
    </row>
    <row r="2236" spans="1:16" s="341" customFormat="1" ht="14.25" customHeight="1">
      <c r="A2236" s="395" t="s">
        <v>1765</v>
      </c>
      <c r="B2236" s="100" t="s">
        <v>1872</v>
      </c>
      <c r="H2236" s="502"/>
      <c r="L2236" s="520"/>
      <c r="O2236" s="422"/>
      <c r="P2236" s="422"/>
    </row>
    <row r="2237" spans="1:16" s="341" customFormat="1" ht="20.25" customHeight="1" thickBot="1">
      <c r="A2237" s="577" t="s">
        <v>1820</v>
      </c>
      <c r="H2237" s="502"/>
      <c r="L2237" s="520"/>
      <c r="N2237" s="592" t="str">
        <f>$N$1</f>
        <v>Załącznik Nr 4 do Uchwały Nr XL/396/17 Rady Miejskiej w Kluczborku z dnia 27 września 2017r.</v>
      </c>
      <c r="O2237" s="844"/>
      <c r="P2237" s="422"/>
    </row>
    <row r="2238" spans="1:16" s="2" customFormat="1" ht="20.25" customHeight="1" thickTop="1">
      <c r="A2238" s="1688" t="s">
        <v>854</v>
      </c>
      <c r="B2238" s="1689"/>
      <c r="C2238" s="1689"/>
      <c r="D2238" s="1690"/>
      <c r="E2238" s="1691" t="s">
        <v>987</v>
      </c>
      <c r="F2238" s="1691"/>
      <c r="G2238" s="1691"/>
      <c r="H2238" s="1691"/>
      <c r="I2238" s="1691"/>
      <c r="J2238" s="1691"/>
      <c r="K2238" s="1691"/>
      <c r="L2238" s="1691"/>
      <c r="M2238" s="1691"/>
      <c r="N2238" s="1691"/>
      <c r="O2238" s="1692"/>
      <c r="P2238" s="1323"/>
    </row>
    <row r="2239" spans="1:16" s="2" customFormat="1" ht="26.25" customHeight="1" thickBot="1">
      <c r="A2239" s="1695"/>
      <c r="B2239" s="1696"/>
      <c r="C2239" s="1696"/>
      <c r="D2239" s="1697"/>
      <c r="E2239" s="1693"/>
      <c r="F2239" s="1693"/>
      <c r="G2239" s="1693"/>
      <c r="H2239" s="1693"/>
      <c r="I2239" s="1693"/>
      <c r="J2239" s="1693"/>
      <c r="K2239" s="1693"/>
      <c r="L2239" s="1693"/>
      <c r="M2239" s="1693"/>
      <c r="N2239" s="1693"/>
      <c r="O2239" s="1694"/>
      <c r="P2239" s="1323"/>
    </row>
    <row r="2240" spans="1:16" s="2" customFormat="1" ht="4.5" customHeight="1">
      <c r="A2240" s="580"/>
      <c r="B2240" s="581"/>
      <c r="C2240" s="581"/>
      <c r="D2240" s="582"/>
      <c r="E2240" s="582"/>
      <c r="F2240" s="582"/>
      <c r="G2240" s="582"/>
      <c r="H2240" s="583"/>
      <c r="I2240" s="583"/>
      <c r="J2240" s="583"/>
      <c r="K2240" s="583"/>
      <c r="L2240" s="584"/>
      <c r="M2240" s="583"/>
      <c r="N2240" s="585"/>
      <c r="O2240" s="845"/>
      <c r="P2240" s="1323"/>
    </row>
    <row r="2241" spans="1:16" s="1" customFormat="1" ht="23.25" customHeight="1">
      <c r="A2241" s="1675" t="s">
        <v>1921</v>
      </c>
      <c r="B2241" s="1676"/>
      <c r="C2241" s="1676"/>
      <c r="D2241" s="1676"/>
      <c r="E2241" s="1676"/>
      <c r="F2241" s="1676"/>
      <c r="G2241" s="1676"/>
      <c r="H2241" s="1676"/>
      <c r="I2241" s="1676"/>
      <c r="J2241" s="1676"/>
      <c r="K2241" s="1676"/>
      <c r="L2241" s="1676"/>
      <c r="M2241" s="1676"/>
      <c r="N2241" s="1676"/>
      <c r="O2241" s="1677"/>
      <c r="P2241" s="1323"/>
    </row>
    <row r="2242" spans="1:16" s="2" customFormat="1" ht="4.5" customHeight="1" thickBot="1">
      <c r="A2242" s="587"/>
      <c r="B2242" s="588"/>
      <c r="C2242" s="588"/>
      <c r="D2242" s="588"/>
      <c r="E2242" s="588"/>
      <c r="F2242" s="588"/>
      <c r="G2242" s="588"/>
      <c r="H2242" s="588"/>
      <c r="I2242" s="588"/>
      <c r="J2242" s="588"/>
      <c r="K2242" s="589"/>
      <c r="L2242" s="590"/>
      <c r="M2242" s="583"/>
      <c r="N2242" s="583"/>
      <c r="O2242" s="846"/>
      <c r="P2242" s="1323"/>
    </row>
    <row r="2243" spans="1:16" s="306" customFormat="1" ht="4.5" customHeight="1" thickTop="1" thickBot="1">
      <c r="A2243" s="300"/>
      <c r="B2243" s="301"/>
      <c r="C2243" s="301"/>
      <c r="D2243" s="301"/>
      <c r="E2243" s="302"/>
      <c r="F2243" s="302"/>
      <c r="G2243" s="302"/>
      <c r="H2243" s="503"/>
      <c r="I2243" s="302"/>
      <c r="J2243" s="304"/>
      <c r="K2243" s="302"/>
      <c r="L2243" s="521"/>
      <c r="M2243" s="302"/>
      <c r="N2243" s="304"/>
      <c r="O2243" s="847"/>
      <c r="P2243" s="1338"/>
    </row>
    <row r="2244" spans="1:16" s="306" customFormat="1" ht="24" customHeight="1" thickBot="1">
      <c r="A2244" s="308"/>
      <c r="B2244" s="1678" t="s">
        <v>1924</v>
      </c>
      <c r="C2244" s="1678"/>
      <c r="D2244" s="1678"/>
      <c r="E2244" s="1678"/>
      <c r="F2244" s="1678"/>
      <c r="G2244" s="1678"/>
      <c r="H2244" s="1678"/>
      <c r="I2244" s="1678"/>
      <c r="J2244" s="1679"/>
      <c r="K2244" s="530" t="s">
        <v>1870</v>
      </c>
      <c r="L2244" s="757"/>
      <c r="M2244" s="1680" t="str">
        <f>IF(O2252=1,SUM($O$1:O2252),"")</f>
        <v/>
      </c>
      <c r="N2244" s="1681"/>
      <c r="O2244" s="848"/>
      <c r="P2244" s="1338"/>
    </row>
    <row r="2245" spans="1:16" s="306" customFormat="1" ht="4.5" customHeight="1" thickBot="1">
      <c r="A2245" s="310"/>
      <c r="B2245" s="311"/>
      <c r="C2245" s="311"/>
      <c r="D2245" s="311"/>
      <c r="E2245" s="311"/>
      <c r="F2245" s="311"/>
      <c r="G2245" s="311"/>
      <c r="H2245" s="504"/>
      <c r="I2245" s="312"/>
      <c r="J2245" s="314"/>
      <c r="K2245" s="312"/>
      <c r="L2245" s="522"/>
      <c r="M2245" s="312"/>
      <c r="N2245" s="314"/>
      <c r="O2245" s="849"/>
      <c r="P2245" s="1338"/>
    </row>
    <row r="2246" spans="1:16" s="306" customFormat="1" ht="20.25" customHeight="1" thickTop="1" thickBot="1">
      <c r="A2246" s="369" t="s">
        <v>1745</v>
      </c>
      <c r="B2246" s="323"/>
      <c r="C2246" s="323"/>
      <c r="D2246" s="323"/>
      <c r="E2246" s="323"/>
      <c r="F2246" s="323"/>
      <c r="G2246" s="323"/>
      <c r="H2246" s="505"/>
      <c r="I2246" s="323"/>
      <c r="J2246" s="323"/>
      <c r="K2246" s="323"/>
      <c r="L2246" s="505"/>
      <c r="M2246" s="323"/>
      <c r="N2246" s="323"/>
      <c r="O2246" s="850"/>
      <c r="P2246" s="1338"/>
    </row>
    <row r="2247" spans="1:16" s="306" customFormat="1" ht="12.75" customHeight="1">
      <c r="A2247" s="317"/>
      <c r="B2247" s="532" t="s">
        <v>1666</v>
      </c>
      <c r="C2247" s="375"/>
      <c r="D2247" s="375"/>
      <c r="E2247" s="375"/>
      <c r="F2247" s="375"/>
      <c r="G2247" s="375"/>
      <c r="H2247" s="506"/>
      <c r="I2247" s="375"/>
      <c r="J2247" s="377"/>
      <c r="K2247" s="531" t="s">
        <v>1750</v>
      </c>
      <c r="L2247" s="523"/>
      <c r="M2247" s="375"/>
      <c r="N2247" s="379"/>
      <c r="O2247" s="851"/>
      <c r="P2247" s="1338"/>
    </row>
    <row r="2248" spans="1:16" s="320" customFormat="1" ht="33" customHeight="1" thickBot="1">
      <c r="A2248" s="319"/>
      <c r="B2248" s="1682" t="str">
        <f>IF($B$12="","",$B$12)</f>
        <v/>
      </c>
      <c r="C2248" s="1683"/>
      <c r="D2248" s="1683"/>
      <c r="E2248" s="1683"/>
      <c r="F2248" s="1683"/>
      <c r="G2248" s="1683"/>
      <c r="H2248" s="1683"/>
      <c r="I2248" s="1683"/>
      <c r="J2248" s="1684"/>
      <c r="K2248" s="1685" t="str">
        <f>IF($K$12="","",$K$12)</f>
        <v/>
      </c>
      <c r="L2248" s="1686"/>
      <c r="M2248" s="1686"/>
      <c r="N2248" s="1687"/>
      <c r="O2248" s="851"/>
      <c r="P2248" s="1338">
        <f>IF(B2248&amp;K2248="",0,1)</f>
        <v>0</v>
      </c>
    </row>
    <row r="2249" spans="1:16" s="306" customFormat="1" ht="4.5" customHeight="1" thickBot="1">
      <c r="A2249" s="321"/>
      <c r="B2249" s="322"/>
      <c r="C2249" s="322"/>
      <c r="D2249" s="322"/>
      <c r="E2249" s="312"/>
      <c r="F2249" s="312"/>
      <c r="G2249" s="312"/>
      <c r="H2249" s="504"/>
      <c r="I2249" s="312"/>
      <c r="J2249" s="314"/>
      <c r="K2249" s="312"/>
      <c r="L2249" s="522"/>
      <c r="M2249" s="312"/>
      <c r="N2249" s="314"/>
      <c r="O2249" s="849"/>
      <c r="P2249" s="1338"/>
    </row>
    <row r="2250" spans="1:16" s="328" customFormat="1" ht="20.25" customHeight="1" thickTop="1" thickBot="1">
      <c r="A2250" s="370" t="s">
        <v>1746</v>
      </c>
      <c r="B2250" s="323"/>
      <c r="C2250" s="323"/>
      <c r="D2250" s="323"/>
      <c r="E2250" s="323"/>
      <c r="F2250" s="323"/>
      <c r="G2250" s="323"/>
      <c r="H2250" s="507"/>
      <c r="I2250" s="323"/>
      <c r="J2250" s="325"/>
      <c r="K2250" s="323"/>
      <c r="L2250" s="524"/>
      <c r="M2250" s="323"/>
      <c r="N2250" s="325"/>
      <c r="O2250" s="850"/>
      <c r="P2250" s="1338"/>
    </row>
    <row r="2251" spans="1:16" s="328" customFormat="1" ht="5.25" customHeight="1">
      <c r="A2251" s="98"/>
      <c r="B2251" s="381"/>
      <c r="C2251" s="382"/>
      <c r="D2251" s="382"/>
      <c r="E2251" s="382"/>
      <c r="F2251" s="382"/>
      <c r="G2251" s="382"/>
      <c r="H2251" s="508"/>
      <c r="I2251" s="382"/>
      <c r="J2251" s="384"/>
      <c r="K2251" s="382"/>
      <c r="L2251" s="525"/>
      <c r="M2251" s="382"/>
      <c r="N2251" s="386"/>
      <c r="O2251" s="852"/>
      <c r="P2251" s="1338"/>
    </row>
    <row r="2252" spans="1:16" s="328" customFormat="1" ht="25.5" customHeight="1">
      <c r="A2252" s="396" t="s">
        <v>291</v>
      </c>
      <c r="B2252" s="1666" t="s">
        <v>123</v>
      </c>
      <c r="C2252" s="1667"/>
      <c r="D2252" s="1668"/>
      <c r="E2252" s="1669"/>
      <c r="F2252" s="1670" t="s">
        <v>1791</v>
      </c>
      <c r="G2252" s="1671"/>
      <c r="H2252" s="1671"/>
      <c r="I2252" s="1672"/>
      <c r="J2252" s="740" t="str">
        <f>IF($J$16="","",$J$16)</f>
        <v/>
      </c>
      <c r="K2252" s="420" t="s">
        <v>1755</v>
      </c>
      <c r="L2252" s="740" t="str">
        <f>IF($L$16="","",$L$16)</f>
        <v/>
      </c>
      <c r="M2252" s="420" t="s">
        <v>1764</v>
      </c>
      <c r="N2252" s="397">
        <f>IF(AND(J2252="",L2252=""),0,IF(J2252="",2,1))</f>
        <v>0</v>
      </c>
      <c r="O2252" s="812">
        <f>IF(D2252&lt;&gt;"",1,0)</f>
        <v>0</v>
      </c>
      <c r="P2252" s="1338">
        <f>IF(D2252&amp;J2252&amp;L2252="",0,1)</f>
        <v>0</v>
      </c>
    </row>
    <row r="2253" spans="1:16" s="328" customFormat="1" ht="5.25" customHeight="1" thickBot="1">
      <c r="A2253" s="98"/>
      <c r="B2253" s="387"/>
      <c r="C2253" s="388"/>
      <c r="D2253" s="388"/>
      <c r="E2253" s="388"/>
      <c r="F2253" s="388"/>
      <c r="G2253" s="388"/>
      <c r="H2253" s="509"/>
      <c r="I2253" s="388"/>
      <c r="J2253" s="390"/>
      <c r="K2253" s="388"/>
      <c r="L2253" s="526"/>
      <c r="M2253" s="388"/>
      <c r="N2253" s="392"/>
      <c r="O2253" s="852"/>
      <c r="P2253" s="1338"/>
    </row>
    <row r="2254" spans="1:16" s="328" customFormat="1" ht="27" customHeight="1" thickBot="1">
      <c r="A2254" s="308"/>
      <c r="B2254" s="1673" t="s">
        <v>1065</v>
      </c>
      <c r="C2254" s="1674"/>
      <c r="D2254" s="1088" t="s">
        <v>1770</v>
      </c>
      <c r="E2254" s="764" t="s">
        <v>1748</v>
      </c>
      <c r="F2254" s="764" t="s">
        <v>1752</v>
      </c>
      <c r="G2254" s="765" t="s">
        <v>1520</v>
      </c>
      <c r="H2254" s="1656" t="s">
        <v>233</v>
      </c>
      <c r="I2254" s="1657"/>
      <c r="J2254" s="1658"/>
      <c r="K2254" s="766" t="s">
        <v>1767</v>
      </c>
      <c r="L2254" s="1656" t="s">
        <v>1749</v>
      </c>
      <c r="M2254" s="1657"/>
      <c r="N2254" s="1658"/>
      <c r="O2254" s="853"/>
      <c r="P2254" s="1338"/>
    </row>
    <row r="2255" spans="1:16" s="328" customFormat="1" ht="29.25" customHeight="1">
      <c r="A2255" s="308"/>
      <c r="B2255" s="1659" t="s">
        <v>1753</v>
      </c>
      <c r="C2255" s="333" t="s">
        <v>598</v>
      </c>
      <c r="D2255" s="726"/>
      <c r="E2255" s="726"/>
      <c r="F2255" s="726"/>
      <c r="G2255" s="726"/>
      <c r="H2255" s="510" t="s">
        <v>1771</v>
      </c>
      <c r="I2255" s="926" t="str">
        <f>IF(D2255&amp;E2255&amp;F2255&amp;G2255="","",SUM(D2255:G2255))</f>
        <v/>
      </c>
      <c r="J2255" s="330" t="s">
        <v>599</v>
      </c>
      <c r="K2255" s="767">
        <v>1.95</v>
      </c>
      <c r="L2255" s="510" t="s">
        <v>1390</v>
      </c>
      <c r="M2255" s="926" t="str">
        <f t="shared" ref="M2255:M2278" si="132">IF(AND(I2255&lt;&gt;"",N$16=1),ROUND(I2255*K2255,4),"")</f>
        <v/>
      </c>
      <c r="N2255" s="330" t="s">
        <v>599</v>
      </c>
      <c r="O2255" s="853"/>
      <c r="P2255" s="1338">
        <f>IF(D2255&amp;E2255&amp;F2255&amp;G2255="",0,1)</f>
        <v>0</v>
      </c>
    </row>
    <row r="2256" spans="1:16" s="328" customFormat="1" ht="29.25" customHeight="1">
      <c r="A2256" s="308"/>
      <c r="B2256" s="1660"/>
      <c r="C2256" s="331" t="s">
        <v>600</v>
      </c>
      <c r="D2256" s="727"/>
      <c r="E2256" s="727"/>
      <c r="F2256" s="727"/>
      <c r="G2256" s="727"/>
      <c r="H2256" s="481" t="s">
        <v>406</v>
      </c>
      <c r="I2256" s="925" t="str">
        <f t="shared" ref="I2256:I2278" si="133">IF(D2256&amp;E2256&amp;F2256&amp;G2256="","",SUM(D2256:G2256))</f>
        <v/>
      </c>
      <c r="J2256" s="331" t="s">
        <v>599</v>
      </c>
      <c r="K2256" s="768">
        <v>1.8</v>
      </c>
      <c r="L2256" s="481" t="s">
        <v>407</v>
      </c>
      <c r="M2256" s="925" t="str">
        <f t="shared" si="132"/>
        <v/>
      </c>
      <c r="N2256" s="331" t="s">
        <v>599</v>
      </c>
      <c r="O2256" s="853"/>
      <c r="P2256" s="1338">
        <f t="shared" ref="P2256:P2278" si="134">IF(D2256&amp;E2256&amp;F2256&amp;G2256="",0,1)</f>
        <v>0</v>
      </c>
    </row>
    <row r="2257" spans="1:16" s="328" customFormat="1" ht="29.25" customHeight="1">
      <c r="A2257" s="308"/>
      <c r="B2257" s="1660"/>
      <c r="C2257" s="331" t="s">
        <v>601</v>
      </c>
      <c r="D2257" s="727"/>
      <c r="E2257" s="727"/>
      <c r="F2257" s="727"/>
      <c r="G2257" s="727"/>
      <c r="H2257" s="481" t="s">
        <v>408</v>
      </c>
      <c r="I2257" s="925" t="str">
        <f t="shared" si="133"/>
        <v/>
      </c>
      <c r="J2257" s="331" t="s">
        <v>599</v>
      </c>
      <c r="K2257" s="768">
        <v>1.65</v>
      </c>
      <c r="L2257" s="481" t="s">
        <v>409</v>
      </c>
      <c r="M2257" s="925" t="str">
        <f t="shared" si="132"/>
        <v/>
      </c>
      <c r="N2257" s="331" t="s">
        <v>599</v>
      </c>
      <c r="O2257" s="853"/>
      <c r="P2257" s="1338">
        <f t="shared" si="134"/>
        <v>0</v>
      </c>
    </row>
    <row r="2258" spans="1:16" s="328" customFormat="1" ht="29.25" customHeight="1">
      <c r="A2258" s="308"/>
      <c r="B2258" s="1660"/>
      <c r="C2258" s="331" t="s">
        <v>602</v>
      </c>
      <c r="D2258" s="727"/>
      <c r="E2258" s="727"/>
      <c r="F2258" s="727"/>
      <c r="G2258" s="727"/>
      <c r="H2258" s="481" t="s">
        <v>410</v>
      </c>
      <c r="I2258" s="925" t="str">
        <f t="shared" si="133"/>
        <v/>
      </c>
      <c r="J2258" s="331" t="s">
        <v>599</v>
      </c>
      <c r="K2258" s="768">
        <v>1.35</v>
      </c>
      <c r="L2258" s="481" t="s">
        <v>411</v>
      </c>
      <c r="M2258" s="925" t="str">
        <f t="shared" si="132"/>
        <v/>
      </c>
      <c r="N2258" s="331" t="s">
        <v>599</v>
      </c>
      <c r="O2258" s="853"/>
      <c r="P2258" s="1338">
        <f t="shared" si="134"/>
        <v>0</v>
      </c>
    </row>
    <row r="2259" spans="1:16" s="328" customFormat="1" ht="29.25" customHeight="1">
      <c r="A2259" s="308"/>
      <c r="B2259" s="1660"/>
      <c r="C2259" s="331" t="s">
        <v>603</v>
      </c>
      <c r="D2259" s="727"/>
      <c r="E2259" s="727"/>
      <c r="F2259" s="727"/>
      <c r="G2259" s="727"/>
      <c r="H2259" s="481" t="s">
        <v>412</v>
      </c>
      <c r="I2259" s="925" t="str">
        <f t="shared" si="133"/>
        <v/>
      </c>
      <c r="J2259" s="331" t="s">
        <v>599</v>
      </c>
      <c r="K2259" s="768">
        <v>1.1000000000000001</v>
      </c>
      <c r="L2259" s="481" t="s">
        <v>413</v>
      </c>
      <c r="M2259" s="925" t="str">
        <f t="shared" si="132"/>
        <v/>
      </c>
      <c r="N2259" s="331" t="s">
        <v>599</v>
      </c>
      <c r="O2259" s="853"/>
      <c r="P2259" s="1338">
        <f t="shared" si="134"/>
        <v>0</v>
      </c>
    </row>
    <row r="2260" spans="1:16" s="328" customFormat="1" ht="29.25" customHeight="1">
      <c r="A2260" s="308"/>
      <c r="B2260" s="1660"/>
      <c r="C2260" s="331" t="s">
        <v>604</v>
      </c>
      <c r="D2260" s="727"/>
      <c r="E2260" s="727"/>
      <c r="F2260" s="727"/>
      <c r="G2260" s="727"/>
      <c r="H2260" s="481" t="s">
        <v>414</v>
      </c>
      <c r="I2260" s="925" t="str">
        <f t="shared" si="133"/>
        <v/>
      </c>
      <c r="J2260" s="331" t="s">
        <v>599</v>
      </c>
      <c r="K2260" s="768">
        <v>0.8</v>
      </c>
      <c r="L2260" s="481" t="s">
        <v>415</v>
      </c>
      <c r="M2260" s="925" t="str">
        <f t="shared" si="132"/>
        <v/>
      </c>
      <c r="N2260" s="331" t="s">
        <v>599</v>
      </c>
      <c r="O2260" s="853"/>
      <c r="P2260" s="1338">
        <f t="shared" si="134"/>
        <v>0</v>
      </c>
    </row>
    <row r="2261" spans="1:16" s="328" customFormat="1" ht="29.25" customHeight="1">
      <c r="A2261" s="308"/>
      <c r="B2261" s="1660"/>
      <c r="C2261" s="331" t="s">
        <v>605</v>
      </c>
      <c r="D2261" s="727"/>
      <c r="E2261" s="727"/>
      <c r="F2261" s="727"/>
      <c r="G2261" s="727"/>
      <c r="H2261" s="481" t="s">
        <v>416</v>
      </c>
      <c r="I2261" s="925" t="str">
        <f t="shared" si="133"/>
        <v/>
      </c>
      <c r="J2261" s="331" t="s">
        <v>599</v>
      </c>
      <c r="K2261" s="768">
        <v>0.35</v>
      </c>
      <c r="L2261" s="481" t="s">
        <v>417</v>
      </c>
      <c r="M2261" s="925" t="str">
        <f t="shared" si="132"/>
        <v/>
      </c>
      <c r="N2261" s="331" t="s">
        <v>599</v>
      </c>
      <c r="O2261" s="853"/>
      <c r="P2261" s="1338">
        <f t="shared" si="134"/>
        <v>0</v>
      </c>
    </row>
    <row r="2262" spans="1:16" s="328" customFormat="1" ht="29.25" customHeight="1" thickBot="1">
      <c r="A2262" s="308"/>
      <c r="B2262" s="1661"/>
      <c r="C2262" s="332" t="s">
        <v>606</v>
      </c>
      <c r="D2262" s="728"/>
      <c r="E2262" s="728"/>
      <c r="F2262" s="728"/>
      <c r="G2262" s="728"/>
      <c r="H2262" s="482" t="s">
        <v>418</v>
      </c>
      <c r="I2262" s="924" t="str">
        <f t="shared" si="133"/>
        <v/>
      </c>
      <c r="J2262" s="332" t="s">
        <v>599</v>
      </c>
      <c r="K2262" s="769">
        <v>0.2</v>
      </c>
      <c r="L2262" s="482" t="s">
        <v>419</v>
      </c>
      <c r="M2262" s="924" t="str">
        <f t="shared" si="132"/>
        <v/>
      </c>
      <c r="N2262" s="332" t="s">
        <v>599</v>
      </c>
      <c r="O2262" s="853"/>
      <c r="P2262" s="1338">
        <f t="shared" si="134"/>
        <v>0</v>
      </c>
    </row>
    <row r="2263" spans="1:16" s="328" customFormat="1" ht="29.25" customHeight="1">
      <c r="A2263" s="308"/>
      <c r="B2263" s="1659" t="s">
        <v>1754</v>
      </c>
      <c r="C2263" s="367" t="s">
        <v>598</v>
      </c>
      <c r="D2263" s="726"/>
      <c r="E2263" s="726"/>
      <c r="F2263" s="726"/>
      <c r="G2263" s="726"/>
      <c r="H2263" s="480" t="s">
        <v>420</v>
      </c>
      <c r="I2263" s="926" t="str">
        <f t="shared" si="133"/>
        <v/>
      </c>
      <c r="J2263" s="333" t="s">
        <v>599</v>
      </c>
      <c r="K2263" s="767">
        <v>1.75</v>
      </c>
      <c r="L2263" s="480" t="s">
        <v>421</v>
      </c>
      <c r="M2263" s="926" t="str">
        <f t="shared" si="132"/>
        <v/>
      </c>
      <c r="N2263" s="333" t="s">
        <v>599</v>
      </c>
      <c r="O2263" s="853"/>
      <c r="P2263" s="1338">
        <f t="shared" si="134"/>
        <v>0</v>
      </c>
    </row>
    <row r="2264" spans="1:16" s="328" customFormat="1" ht="29.25" customHeight="1">
      <c r="A2264" s="308"/>
      <c r="B2264" s="1660"/>
      <c r="C2264" s="368" t="s">
        <v>600</v>
      </c>
      <c r="D2264" s="727"/>
      <c r="E2264" s="727"/>
      <c r="F2264" s="727"/>
      <c r="G2264" s="727"/>
      <c r="H2264" s="481" t="s">
        <v>422</v>
      </c>
      <c r="I2264" s="925" t="str">
        <f t="shared" si="133"/>
        <v/>
      </c>
      <c r="J2264" s="331" t="s">
        <v>599</v>
      </c>
      <c r="K2264" s="768">
        <v>1.45</v>
      </c>
      <c r="L2264" s="481" t="s">
        <v>423</v>
      </c>
      <c r="M2264" s="925" t="str">
        <f t="shared" si="132"/>
        <v/>
      </c>
      <c r="N2264" s="331" t="s">
        <v>599</v>
      </c>
      <c r="O2264" s="853"/>
      <c r="P2264" s="1338">
        <f t="shared" si="134"/>
        <v>0</v>
      </c>
    </row>
    <row r="2265" spans="1:16" s="328" customFormat="1" ht="29.25" customHeight="1">
      <c r="A2265" s="308"/>
      <c r="B2265" s="1660"/>
      <c r="C2265" s="368" t="s">
        <v>620</v>
      </c>
      <c r="D2265" s="727"/>
      <c r="E2265" s="727"/>
      <c r="F2265" s="727"/>
      <c r="G2265" s="727"/>
      <c r="H2265" s="481" t="s">
        <v>424</v>
      </c>
      <c r="I2265" s="925" t="str">
        <f t="shared" si="133"/>
        <v/>
      </c>
      <c r="J2265" s="331" t="s">
        <v>599</v>
      </c>
      <c r="K2265" s="768">
        <v>1.25</v>
      </c>
      <c r="L2265" s="481" t="s">
        <v>425</v>
      </c>
      <c r="M2265" s="925" t="str">
        <f t="shared" si="132"/>
        <v/>
      </c>
      <c r="N2265" s="331" t="s">
        <v>599</v>
      </c>
      <c r="O2265" s="853"/>
      <c r="P2265" s="1338">
        <f t="shared" si="134"/>
        <v>0</v>
      </c>
    </row>
    <row r="2266" spans="1:16" s="328" customFormat="1" ht="29.25" customHeight="1">
      <c r="A2266" s="308"/>
      <c r="B2266" s="1660"/>
      <c r="C2266" s="368" t="s">
        <v>621</v>
      </c>
      <c r="D2266" s="727"/>
      <c r="E2266" s="727"/>
      <c r="F2266" s="727"/>
      <c r="G2266" s="727"/>
      <c r="H2266" s="481" t="s">
        <v>426</v>
      </c>
      <c r="I2266" s="925" t="str">
        <f t="shared" si="133"/>
        <v/>
      </c>
      <c r="J2266" s="331" t="s">
        <v>599</v>
      </c>
      <c r="K2266" s="768">
        <v>0.75</v>
      </c>
      <c r="L2266" s="481" t="s">
        <v>427</v>
      </c>
      <c r="M2266" s="925" t="str">
        <f t="shared" si="132"/>
        <v/>
      </c>
      <c r="N2266" s="331" t="s">
        <v>599</v>
      </c>
      <c r="O2266" s="853"/>
      <c r="P2266" s="1338">
        <f t="shared" si="134"/>
        <v>0</v>
      </c>
    </row>
    <row r="2267" spans="1:16" s="328" customFormat="1" ht="29.25" customHeight="1">
      <c r="A2267" s="308"/>
      <c r="B2267" s="1660"/>
      <c r="C2267" s="368" t="s">
        <v>605</v>
      </c>
      <c r="D2267" s="727"/>
      <c r="E2267" s="727"/>
      <c r="F2267" s="727"/>
      <c r="G2267" s="727"/>
      <c r="H2267" s="481" t="s">
        <v>428</v>
      </c>
      <c r="I2267" s="925" t="str">
        <f t="shared" si="133"/>
        <v/>
      </c>
      <c r="J2267" s="331" t="s">
        <v>599</v>
      </c>
      <c r="K2267" s="768">
        <v>0.2</v>
      </c>
      <c r="L2267" s="481" t="s">
        <v>429</v>
      </c>
      <c r="M2267" s="925" t="str">
        <f t="shared" si="132"/>
        <v/>
      </c>
      <c r="N2267" s="331" t="s">
        <v>599</v>
      </c>
      <c r="O2267" s="853"/>
      <c r="P2267" s="1338">
        <f t="shared" si="134"/>
        <v>0</v>
      </c>
    </row>
    <row r="2268" spans="1:16" s="328" customFormat="1" ht="29.25" customHeight="1" thickBot="1">
      <c r="A2268" s="308"/>
      <c r="B2268" s="1660"/>
      <c r="C2268" s="539" t="s">
        <v>606</v>
      </c>
      <c r="D2268" s="729"/>
      <c r="E2268" s="729"/>
      <c r="F2268" s="729"/>
      <c r="G2268" s="729"/>
      <c r="H2268" s="540" t="s">
        <v>430</v>
      </c>
      <c r="I2268" s="541" t="str">
        <f t="shared" si="133"/>
        <v/>
      </c>
      <c r="J2268" s="542" t="s">
        <v>599</v>
      </c>
      <c r="K2268" s="770">
        <v>0.15</v>
      </c>
      <c r="L2268" s="540" t="s">
        <v>431</v>
      </c>
      <c r="M2268" s="541" t="str">
        <f t="shared" si="132"/>
        <v/>
      </c>
      <c r="N2268" s="542" t="s">
        <v>599</v>
      </c>
      <c r="O2268" s="853"/>
      <c r="P2268" s="1338">
        <f t="shared" si="134"/>
        <v>0</v>
      </c>
    </row>
    <row r="2269" spans="1:16" s="328" customFormat="1" ht="29.25" customHeight="1">
      <c r="A2269" s="308"/>
      <c r="B2269" s="1662" t="s">
        <v>1759</v>
      </c>
      <c r="C2269" s="760" t="s">
        <v>1800</v>
      </c>
      <c r="D2269" s="726"/>
      <c r="E2269" s="726"/>
      <c r="F2269" s="726"/>
      <c r="G2269" s="726"/>
      <c r="H2269" s="480" t="s">
        <v>432</v>
      </c>
      <c r="I2269" s="926" t="str">
        <f t="shared" si="133"/>
        <v/>
      </c>
      <c r="J2269" s="333" t="s">
        <v>599</v>
      </c>
      <c r="K2269" s="767">
        <v>1</v>
      </c>
      <c r="L2269" s="480" t="s">
        <v>433</v>
      </c>
      <c r="M2269" s="926" t="str">
        <f t="shared" si="132"/>
        <v/>
      </c>
      <c r="N2269" s="333" t="s">
        <v>599</v>
      </c>
      <c r="O2269" s="853"/>
      <c r="P2269" s="1338">
        <f t="shared" si="134"/>
        <v>0</v>
      </c>
    </row>
    <row r="2270" spans="1:16" s="328" customFormat="1" ht="29.25" customHeight="1" thickBot="1">
      <c r="A2270" s="308"/>
      <c r="B2270" s="1663"/>
      <c r="C2270" s="870" t="s">
        <v>579</v>
      </c>
      <c r="D2270" s="730"/>
      <c r="E2270" s="730"/>
      <c r="F2270" s="730"/>
      <c r="G2270" s="730"/>
      <c r="H2270" s="543" t="s">
        <v>434</v>
      </c>
      <c r="I2270" s="538" t="str">
        <f t="shared" si="133"/>
        <v/>
      </c>
      <c r="J2270" s="544" t="s">
        <v>599</v>
      </c>
      <c r="K2270" s="771">
        <v>1</v>
      </c>
      <c r="L2270" s="543" t="s">
        <v>435</v>
      </c>
      <c r="M2270" s="538" t="str">
        <f t="shared" si="132"/>
        <v/>
      </c>
      <c r="N2270" s="544" t="s">
        <v>599</v>
      </c>
      <c r="O2270" s="853"/>
      <c r="P2270" s="1338">
        <f t="shared" si="134"/>
        <v>0</v>
      </c>
    </row>
    <row r="2271" spans="1:16" s="328" customFormat="1" ht="29.25" customHeight="1">
      <c r="A2271" s="308"/>
      <c r="B2271" s="1664" t="s">
        <v>1758</v>
      </c>
      <c r="C2271" s="760" t="s">
        <v>1800</v>
      </c>
      <c r="D2271" s="726"/>
      <c r="E2271" s="726"/>
      <c r="F2271" s="726"/>
      <c r="G2271" s="726"/>
      <c r="H2271" s="480" t="s">
        <v>436</v>
      </c>
      <c r="I2271" s="926" t="str">
        <f t="shared" si="133"/>
        <v/>
      </c>
      <c r="J2271" s="333" t="s">
        <v>599</v>
      </c>
      <c r="K2271" s="767">
        <v>0.2</v>
      </c>
      <c r="L2271" s="480" t="s">
        <v>437</v>
      </c>
      <c r="M2271" s="926" t="str">
        <f t="shared" si="132"/>
        <v/>
      </c>
      <c r="N2271" s="333" t="s">
        <v>599</v>
      </c>
      <c r="O2271" s="853"/>
      <c r="P2271" s="1338">
        <f t="shared" si="134"/>
        <v>0</v>
      </c>
    </row>
    <row r="2272" spans="1:16" s="328" customFormat="1" ht="29.25" customHeight="1" thickBot="1">
      <c r="A2272" s="308"/>
      <c r="B2272" s="1665"/>
      <c r="C2272" s="870" t="s">
        <v>579</v>
      </c>
      <c r="D2272" s="730"/>
      <c r="E2272" s="730"/>
      <c r="F2272" s="730"/>
      <c r="G2272" s="730"/>
      <c r="H2272" s="543" t="s">
        <v>438</v>
      </c>
      <c r="I2272" s="538" t="str">
        <f t="shared" si="133"/>
        <v/>
      </c>
      <c r="J2272" s="544" t="s">
        <v>599</v>
      </c>
      <c r="K2272" s="771">
        <v>0.2</v>
      </c>
      <c r="L2272" s="543" t="s">
        <v>439</v>
      </c>
      <c r="M2272" s="538" t="str">
        <f t="shared" si="132"/>
        <v/>
      </c>
      <c r="N2272" s="544" t="s">
        <v>599</v>
      </c>
      <c r="O2272" s="853"/>
      <c r="P2272" s="1338">
        <f t="shared" si="134"/>
        <v>0</v>
      </c>
    </row>
    <row r="2273" spans="1:16" s="328" customFormat="1" ht="29.25" customHeight="1">
      <c r="A2273" s="308"/>
      <c r="B2273" s="1649" t="s">
        <v>1756</v>
      </c>
      <c r="C2273" s="760" t="s">
        <v>1800</v>
      </c>
      <c r="D2273" s="726"/>
      <c r="E2273" s="726"/>
      <c r="F2273" s="726"/>
      <c r="G2273" s="726"/>
      <c r="H2273" s="480" t="s">
        <v>440</v>
      </c>
      <c r="I2273" s="926" t="str">
        <f t="shared" si="133"/>
        <v/>
      </c>
      <c r="J2273" s="333" t="s">
        <v>599</v>
      </c>
      <c r="K2273" s="767">
        <v>1</v>
      </c>
      <c r="L2273" s="480" t="s">
        <v>441</v>
      </c>
      <c r="M2273" s="926" t="str">
        <f t="shared" si="132"/>
        <v/>
      </c>
      <c r="N2273" s="333" t="s">
        <v>599</v>
      </c>
      <c r="O2273" s="853"/>
      <c r="P2273" s="1338">
        <f t="shared" si="134"/>
        <v>0</v>
      </c>
    </row>
    <row r="2274" spans="1:16" s="328" customFormat="1" ht="29.25" customHeight="1" thickBot="1">
      <c r="A2274" s="308"/>
      <c r="B2274" s="1650"/>
      <c r="C2274" s="870" t="s">
        <v>579</v>
      </c>
      <c r="D2274" s="730"/>
      <c r="E2274" s="730"/>
      <c r="F2274" s="730"/>
      <c r="G2274" s="730"/>
      <c r="H2274" s="543" t="s">
        <v>442</v>
      </c>
      <c r="I2274" s="538" t="str">
        <f t="shared" si="133"/>
        <v/>
      </c>
      <c r="J2274" s="544" t="s">
        <v>599</v>
      </c>
      <c r="K2274" s="771">
        <v>1</v>
      </c>
      <c r="L2274" s="543" t="s">
        <v>443</v>
      </c>
      <c r="M2274" s="538" t="str">
        <f t="shared" si="132"/>
        <v/>
      </c>
      <c r="N2274" s="544" t="s">
        <v>599</v>
      </c>
      <c r="O2274" s="853"/>
      <c r="P2274" s="1338">
        <f t="shared" si="134"/>
        <v>0</v>
      </c>
    </row>
    <row r="2275" spans="1:16" s="328" customFormat="1" ht="29.25" customHeight="1">
      <c r="A2275" s="308"/>
      <c r="B2275" s="1649" t="s">
        <v>1757</v>
      </c>
      <c r="C2275" s="760" t="s">
        <v>1800</v>
      </c>
      <c r="D2275" s="731"/>
      <c r="E2275" s="731"/>
      <c r="F2275" s="731"/>
      <c r="G2275" s="731"/>
      <c r="H2275" s="510" t="s">
        <v>444</v>
      </c>
      <c r="I2275" s="926" t="str">
        <f t="shared" si="133"/>
        <v/>
      </c>
      <c r="J2275" s="330" t="s">
        <v>599</v>
      </c>
      <c r="K2275" s="772">
        <v>0.2</v>
      </c>
      <c r="L2275" s="510" t="s">
        <v>445</v>
      </c>
      <c r="M2275" s="926" t="str">
        <f t="shared" si="132"/>
        <v/>
      </c>
      <c r="N2275" s="333" t="s">
        <v>599</v>
      </c>
      <c r="O2275" s="853"/>
      <c r="P2275" s="1338">
        <f t="shared" si="134"/>
        <v>0</v>
      </c>
    </row>
    <row r="2276" spans="1:16" s="328" customFormat="1" ht="29.25" customHeight="1" thickBot="1">
      <c r="A2276" s="308"/>
      <c r="B2276" s="1650"/>
      <c r="C2276" s="870" t="s">
        <v>579</v>
      </c>
      <c r="D2276" s="728"/>
      <c r="E2276" s="728"/>
      <c r="F2276" s="728"/>
      <c r="G2276" s="728"/>
      <c r="H2276" s="482" t="s">
        <v>446</v>
      </c>
      <c r="I2276" s="538" t="str">
        <f t="shared" si="133"/>
        <v/>
      </c>
      <c r="J2276" s="332" t="s">
        <v>599</v>
      </c>
      <c r="K2276" s="769">
        <v>0.2</v>
      </c>
      <c r="L2276" s="482" t="s">
        <v>447</v>
      </c>
      <c r="M2276" s="538" t="str">
        <f t="shared" si="132"/>
        <v/>
      </c>
      <c r="N2276" s="544" t="s">
        <v>599</v>
      </c>
      <c r="O2276" s="853"/>
      <c r="P2276" s="1338">
        <f t="shared" si="134"/>
        <v>0</v>
      </c>
    </row>
    <row r="2277" spans="1:16" s="328" customFormat="1" ht="29.25" customHeight="1" thickBot="1">
      <c r="A2277" s="308"/>
      <c r="B2277" s="1651" t="s">
        <v>1760</v>
      </c>
      <c r="C2277" s="1652"/>
      <c r="D2277" s="732"/>
      <c r="E2277" s="732"/>
      <c r="F2277" s="732"/>
      <c r="G2277" s="732"/>
      <c r="H2277" s="567" t="s">
        <v>448</v>
      </c>
      <c r="I2277" s="568" t="str">
        <f t="shared" si="133"/>
        <v/>
      </c>
      <c r="J2277" s="569" t="s">
        <v>599</v>
      </c>
      <c r="K2277" s="773">
        <v>0.2</v>
      </c>
      <c r="L2277" s="567" t="s">
        <v>449</v>
      </c>
      <c r="M2277" s="568" t="str">
        <f t="shared" si="132"/>
        <v/>
      </c>
      <c r="N2277" s="569" t="s">
        <v>599</v>
      </c>
      <c r="O2277" s="853"/>
      <c r="P2277" s="1338">
        <f t="shared" si="134"/>
        <v>0</v>
      </c>
    </row>
    <row r="2278" spans="1:16" s="328" customFormat="1" ht="29.25" customHeight="1" thickBot="1">
      <c r="A2278" s="308"/>
      <c r="B2278" s="1461" t="s">
        <v>1665</v>
      </c>
      <c r="C2278" s="1653"/>
      <c r="D2278" s="733"/>
      <c r="E2278" s="733"/>
      <c r="F2278" s="733"/>
      <c r="G2278" s="733"/>
      <c r="H2278" s="483" t="s">
        <v>450</v>
      </c>
      <c r="I2278" s="928" t="str">
        <f t="shared" si="133"/>
        <v/>
      </c>
      <c r="J2278" s="922" t="s">
        <v>599</v>
      </c>
      <c r="K2278" s="774">
        <v>1</v>
      </c>
      <c r="L2278" s="483" t="s">
        <v>1572</v>
      </c>
      <c r="M2278" s="928" t="str">
        <f t="shared" si="132"/>
        <v/>
      </c>
      <c r="N2278" s="922" t="s">
        <v>599</v>
      </c>
      <c r="O2278" s="853"/>
      <c r="P2278" s="1338">
        <f t="shared" si="134"/>
        <v>0</v>
      </c>
    </row>
    <row r="2279" spans="1:16" s="337" customFormat="1" ht="29.25" customHeight="1" thickBot="1">
      <c r="A2279" s="334"/>
      <c r="B2279" s="1654" t="s">
        <v>233</v>
      </c>
      <c r="C2279" s="1655"/>
      <c r="D2279" s="227" t="str">
        <f>IF($D2252="","",SUM(D2255:D2278))</f>
        <v/>
      </c>
      <c r="E2279" s="227" t="str">
        <f t="shared" ref="E2279:G2279" si="135">IF($D2252="","",SUM(E2255:E2278))</f>
        <v/>
      </c>
      <c r="F2279" s="227" t="str">
        <f t="shared" si="135"/>
        <v/>
      </c>
      <c r="G2279" s="227" t="str">
        <f t="shared" si="135"/>
        <v/>
      </c>
      <c r="H2279" s="483" t="s">
        <v>1567</v>
      </c>
      <c r="I2279" s="927" t="str">
        <f>IF($D2252="","",SUM(I2255:I2278))</f>
        <v/>
      </c>
      <c r="J2279" s="923" t="s">
        <v>599</v>
      </c>
      <c r="K2279" s="335"/>
      <c r="L2279" s="483" t="s">
        <v>1568</v>
      </c>
      <c r="M2279" s="927" t="str">
        <f>IF($D2252="","",SUM(M2255:M2278))</f>
        <v/>
      </c>
      <c r="N2279" s="923" t="s">
        <v>599</v>
      </c>
      <c r="O2279" s="854"/>
      <c r="P2279" s="1339"/>
    </row>
    <row r="2280" spans="1:16" s="341" customFormat="1" ht="4.5" customHeight="1" thickBot="1">
      <c r="A2280" s="338"/>
      <c r="B2280" s="339"/>
      <c r="C2280" s="339"/>
      <c r="D2280" s="339"/>
      <c r="E2280" s="339"/>
      <c r="F2280" s="339"/>
      <c r="G2280" s="339"/>
      <c r="H2280" s="511"/>
      <c r="I2280" s="339"/>
      <c r="J2280" s="339"/>
      <c r="K2280" s="339"/>
      <c r="L2280" s="527"/>
      <c r="M2280" s="339"/>
      <c r="N2280" s="339"/>
      <c r="O2280" s="855"/>
      <c r="P2280" s="422"/>
    </row>
    <row r="2281" spans="1:16" s="152" customFormat="1" ht="20.25" customHeight="1" thickTop="1" thickBot="1">
      <c r="A2281" s="370" t="s">
        <v>1751</v>
      </c>
      <c r="B2281" s="342"/>
      <c r="C2281" s="342"/>
      <c r="D2281" s="342"/>
      <c r="E2281" s="342"/>
      <c r="F2281" s="342"/>
      <c r="G2281" s="342"/>
      <c r="H2281" s="1621" t="str">
        <f>IF(AND(SUM(D2255:G2278)&gt;0,D2252=""),"W części GR.2 wpisz nazwę miejscowości.","")</f>
        <v/>
      </c>
      <c r="I2281" s="1621"/>
      <c r="J2281" s="1621"/>
      <c r="K2281" s="1621"/>
      <c r="L2281" s="1621"/>
      <c r="M2281" s="1621"/>
      <c r="N2281" s="1621"/>
      <c r="O2281" s="856"/>
      <c r="P2281" s="1340"/>
    </row>
    <row r="2282" spans="1:16" s="348" customFormat="1" ht="30" customHeight="1">
      <c r="A2282" s="346"/>
      <c r="B2282" s="408" t="s">
        <v>1768</v>
      </c>
      <c r="C2282" s="347"/>
      <c r="D2282" s="347"/>
      <c r="E2282" s="347"/>
      <c r="F2282" s="347"/>
      <c r="G2282" s="347"/>
      <c r="H2282" s="512"/>
      <c r="I2282" s="398" t="s">
        <v>1801</v>
      </c>
      <c r="J2282" s="485" t="s">
        <v>1709</v>
      </c>
      <c r="K2282" s="1642" t="str">
        <f>IF(D2252="","",IF(N2252=1,M2279,IF(N2252=2,I2279,"")))</f>
        <v/>
      </c>
      <c r="L2282" s="1642"/>
      <c r="M2282" s="1642"/>
      <c r="N2282" s="423" t="s">
        <v>599</v>
      </c>
      <c r="O2282" s="857"/>
      <c r="P2282" s="1341"/>
    </row>
    <row r="2283" spans="1:16" s="348" customFormat="1" ht="30" customHeight="1">
      <c r="A2283" s="346"/>
      <c r="B2283" s="409" t="s">
        <v>1798</v>
      </c>
      <c r="C2283" s="349"/>
      <c r="D2283" s="349"/>
      <c r="E2283" s="1643" t="s">
        <v>2155</v>
      </c>
      <c r="F2283" s="1644"/>
      <c r="G2283" s="1644"/>
      <c r="H2283" s="1644"/>
      <c r="I2283" s="1645"/>
      <c r="J2283" s="486" t="s">
        <v>1569</v>
      </c>
      <c r="K2283" s="1646" t="str">
        <f>IF(D2252="","",IF(N2252=1,SUM(M2261:M2262,M2267:M2268,M2269,M2271,M2273,M2275),SUM(I2261:I2262,I2267:I2268,I2269,I2271,I2273,I2275)))</f>
        <v/>
      </c>
      <c r="L2283" s="1646"/>
      <c r="M2283" s="1646"/>
      <c r="N2283" s="424" t="s">
        <v>599</v>
      </c>
      <c r="O2283" s="857"/>
      <c r="P2283" s="1341"/>
    </row>
    <row r="2284" spans="1:16" s="348" customFormat="1" ht="30" customHeight="1" thickBot="1">
      <c r="A2284" s="346"/>
      <c r="B2284" s="410" t="s">
        <v>1772</v>
      </c>
      <c r="C2284" s="351"/>
      <c r="D2284" s="351"/>
      <c r="E2284" s="351"/>
      <c r="F2284" s="351"/>
      <c r="G2284" s="351"/>
      <c r="H2284" s="513"/>
      <c r="I2284" s="400" t="s">
        <v>1802</v>
      </c>
      <c r="J2284" s="533" t="s">
        <v>1570</v>
      </c>
      <c r="K2284" s="1647" t="str">
        <f>IF(D2252="","",IF(N2252=1,SUM(M2277),SUM(I2277)))</f>
        <v/>
      </c>
      <c r="L2284" s="1647"/>
      <c r="M2284" s="1647"/>
      <c r="N2284" s="425" t="s">
        <v>599</v>
      </c>
      <c r="O2284" s="857"/>
      <c r="P2284" s="1341"/>
    </row>
    <row r="2285" spans="1:16" s="348" customFormat="1" ht="30" customHeight="1" thickBot="1">
      <c r="A2285" s="346"/>
      <c r="B2285" s="411" t="s">
        <v>1773</v>
      </c>
      <c r="C2285" s="380"/>
      <c r="D2285" s="380"/>
      <c r="E2285" s="380"/>
      <c r="F2285" s="380"/>
      <c r="G2285" s="380"/>
      <c r="H2285" s="514"/>
      <c r="I2285" s="401" t="s">
        <v>1804</v>
      </c>
      <c r="J2285" s="534" t="s">
        <v>1571</v>
      </c>
      <c r="K2285" s="1648" t="str">
        <f>IF(D2252="","",SUM(K2282,-K2283,-K2284))</f>
        <v/>
      </c>
      <c r="L2285" s="1648"/>
      <c r="M2285" s="1648"/>
      <c r="N2285" s="426" t="s">
        <v>599</v>
      </c>
      <c r="O2285" s="857"/>
      <c r="P2285" s="1341"/>
    </row>
    <row r="2286" spans="1:16" s="348" customFormat="1" ht="30" customHeight="1" thickBot="1">
      <c r="A2286" s="346"/>
      <c r="B2286" s="417" t="s">
        <v>1262</v>
      </c>
      <c r="C2286" s="418"/>
      <c r="D2286" s="418"/>
      <c r="E2286" s="418"/>
      <c r="F2286" s="418"/>
      <c r="G2286" s="418"/>
      <c r="H2286" s="515"/>
      <c r="I2286" s="402"/>
      <c r="J2286" s="487" t="s">
        <v>1710</v>
      </c>
      <c r="K2286" s="1633">
        <f>Info!$J$2*2.5*GR!$N$16</f>
        <v>0</v>
      </c>
      <c r="L2286" s="1634"/>
      <c r="M2286" s="1634"/>
      <c r="N2286" s="427" t="s">
        <v>1144</v>
      </c>
      <c r="O2286" s="857"/>
      <c r="P2286" s="1341"/>
    </row>
    <row r="2287" spans="1:16" s="348" customFormat="1" ht="30" customHeight="1" thickBot="1">
      <c r="A2287" s="346"/>
      <c r="B2287" s="417" t="s">
        <v>1873</v>
      </c>
      <c r="C2287" s="418"/>
      <c r="D2287" s="418"/>
      <c r="E2287" s="418"/>
      <c r="F2287" s="418"/>
      <c r="G2287" s="418"/>
      <c r="H2287" s="515"/>
      <c r="I2287" s="402" t="s">
        <v>1805</v>
      </c>
      <c r="J2287" s="487" t="s">
        <v>1711</v>
      </c>
      <c r="K2287" s="1635" t="str">
        <f>IF(D2252="","",ROUND(K2285*K2286,2))</f>
        <v/>
      </c>
      <c r="L2287" s="1635"/>
      <c r="M2287" s="1635"/>
      <c r="N2287" s="427" t="s">
        <v>1144</v>
      </c>
      <c r="O2287" s="857"/>
      <c r="P2287" s="1341"/>
    </row>
    <row r="2288" spans="1:16" s="348" customFormat="1" ht="30" customHeight="1" thickBot="1">
      <c r="A2288" s="346"/>
      <c r="B2288" s="413" t="s">
        <v>2264</v>
      </c>
      <c r="C2288" s="414"/>
      <c r="D2288" s="414"/>
      <c r="E2288" s="414"/>
      <c r="F2288" s="414"/>
      <c r="G2288" s="414"/>
      <c r="H2288" s="516"/>
      <c r="I2288" s="416"/>
      <c r="J2288" s="488" t="s">
        <v>1712</v>
      </c>
      <c r="K2288" s="1636"/>
      <c r="L2288" s="1637"/>
      <c r="M2288" s="1637"/>
      <c r="N2288" s="428" t="s">
        <v>1144</v>
      </c>
      <c r="O2288" s="857"/>
      <c r="P2288" s="1338">
        <f>IF(K2288="",0,1)</f>
        <v>0</v>
      </c>
    </row>
    <row r="2289" spans="1:16" s="348" customFormat="1" ht="30" customHeight="1" thickBot="1">
      <c r="A2289" s="346"/>
      <c r="B2289" s="412" t="s">
        <v>1769</v>
      </c>
      <c r="C2289" s="393"/>
      <c r="D2289" s="393"/>
      <c r="E2289" s="393"/>
      <c r="F2289" s="393"/>
      <c r="G2289" s="393"/>
      <c r="H2289" s="517"/>
      <c r="I2289" s="402" t="s">
        <v>1874</v>
      </c>
      <c r="J2289" s="487" t="s">
        <v>1803</v>
      </c>
      <c r="K2289" s="1638" t="str">
        <f>IF(D2252="","",IF(SUM(K2287,-K2288)&lt;0,"BŁĄD !!!",ROUND(K2287-K2288,2)))</f>
        <v/>
      </c>
      <c r="L2289" s="1638"/>
      <c r="M2289" s="1638"/>
      <c r="N2289" s="429" t="s">
        <v>1144</v>
      </c>
      <c r="O2289" s="857"/>
      <c r="P2289" s="1341"/>
    </row>
    <row r="2290" spans="1:16" s="348" customFormat="1" ht="4.5" customHeight="1" thickBot="1">
      <c r="A2290" s="403"/>
      <c r="B2290" s="404"/>
      <c r="C2290" s="404"/>
      <c r="D2290" s="404"/>
      <c r="E2290" s="404"/>
      <c r="F2290" s="404"/>
      <c r="G2290" s="404"/>
      <c r="H2290" s="518"/>
      <c r="I2290" s="404"/>
      <c r="J2290" s="404"/>
      <c r="K2290" s="404"/>
      <c r="L2290" s="528"/>
      <c r="M2290" s="404"/>
      <c r="N2290" s="404"/>
      <c r="O2290" s="858"/>
      <c r="P2290" s="1341"/>
    </row>
    <row r="2291" spans="1:16" s="357" customFormat="1" ht="20.25" customHeight="1" thickTop="1" thickBot="1">
      <c r="A2291" s="371" t="s">
        <v>1747</v>
      </c>
      <c r="B2291" s="352"/>
      <c r="C2291" s="352"/>
      <c r="D2291" s="352"/>
      <c r="E2291" s="352"/>
      <c r="F2291" s="352"/>
      <c r="G2291" s="352"/>
      <c r="H2291" s="519"/>
      <c r="I2291" s="352"/>
      <c r="J2291" s="354"/>
      <c r="K2291" s="352"/>
      <c r="L2291" s="529"/>
      <c r="M2291" s="352"/>
      <c r="N2291" s="354"/>
      <c r="O2291" s="859"/>
      <c r="P2291" s="1340"/>
    </row>
    <row r="2292" spans="1:16" s="363" customFormat="1" ht="23.25" customHeight="1">
      <c r="A2292" s="358"/>
      <c r="B2292" s="756" t="s">
        <v>1806</v>
      </c>
      <c r="C2292" s="359"/>
      <c r="D2292" s="359"/>
      <c r="E2292" s="359"/>
      <c r="F2292" s="749"/>
      <c r="G2292" s="749"/>
      <c r="H2292" s="749"/>
      <c r="I2292" s="361"/>
      <c r="J2292" s="1639" t="s">
        <v>1807</v>
      </c>
      <c r="K2292" s="1640"/>
      <c r="L2292" s="1640"/>
      <c r="M2292" s="1640"/>
      <c r="N2292" s="1641"/>
      <c r="O2292" s="860"/>
      <c r="P2292" s="1342"/>
    </row>
    <row r="2293" spans="1:16" s="363" customFormat="1" ht="27.75" customHeight="1">
      <c r="A2293" s="358"/>
      <c r="B2293" s="1630"/>
      <c r="C2293" s="1631"/>
      <c r="D2293" s="1631"/>
      <c r="E2293" s="1631"/>
      <c r="F2293" s="1631"/>
      <c r="G2293" s="1631"/>
      <c r="H2293" s="1631"/>
      <c r="I2293" s="1632"/>
      <c r="J2293" s="1630"/>
      <c r="K2293" s="1631"/>
      <c r="L2293" s="1631"/>
      <c r="M2293" s="1631"/>
      <c r="N2293" s="1632"/>
      <c r="O2293" s="860"/>
      <c r="P2293" s="1338">
        <f>IF(B2293&amp;J2293="",0,1)</f>
        <v>0</v>
      </c>
    </row>
    <row r="2294" spans="1:16" s="363" customFormat="1" ht="27.75" customHeight="1">
      <c r="A2294" s="358"/>
      <c r="B2294" s="1624"/>
      <c r="C2294" s="1625"/>
      <c r="D2294" s="1625"/>
      <c r="E2294" s="1625"/>
      <c r="F2294" s="1625"/>
      <c r="G2294" s="1625"/>
      <c r="H2294" s="1625"/>
      <c r="I2294" s="1626"/>
      <c r="J2294" s="1624"/>
      <c r="K2294" s="1625"/>
      <c r="L2294" s="1625"/>
      <c r="M2294" s="1625"/>
      <c r="N2294" s="1626"/>
      <c r="O2294" s="860"/>
      <c r="P2294" s="1338">
        <f t="shared" ref="P2294:P2313" si="136">IF(B2294&amp;J2294="",0,1)</f>
        <v>0</v>
      </c>
    </row>
    <row r="2295" spans="1:16" s="363" customFormat="1" ht="27.75" customHeight="1">
      <c r="A2295" s="358"/>
      <c r="B2295" s="1624"/>
      <c r="C2295" s="1625"/>
      <c r="D2295" s="1625"/>
      <c r="E2295" s="1625"/>
      <c r="F2295" s="1625"/>
      <c r="G2295" s="1625"/>
      <c r="H2295" s="1625"/>
      <c r="I2295" s="1626"/>
      <c r="J2295" s="1624"/>
      <c r="K2295" s="1625"/>
      <c r="L2295" s="1625"/>
      <c r="M2295" s="1625"/>
      <c r="N2295" s="1626"/>
      <c r="O2295" s="860"/>
      <c r="P2295" s="1338">
        <f t="shared" si="136"/>
        <v>0</v>
      </c>
    </row>
    <row r="2296" spans="1:16" s="363" customFormat="1" ht="27.75" customHeight="1">
      <c r="A2296" s="358"/>
      <c r="B2296" s="1624"/>
      <c r="C2296" s="1625"/>
      <c r="D2296" s="1625"/>
      <c r="E2296" s="1625"/>
      <c r="F2296" s="1625"/>
      <c r="G2296" s="1625"/>
      <c r="H2296" s="1625"/>
      <c r="I2296" s="1626"/>
      <c r="J2296" s="1624"/>
      <c r="K2296" s="1625"/>
      <c r="L2296" s="1625"/>
      <c r="M2296" s="1625"/>
      <c r="N2296" s="1626"/>
      <c r="O2296" s="860"/>
      <c r="P2296" s="1338">
        <f t="shared" si="136"/>
        <v>0</v>
      </c>
    </row>
    <row r="2297" spans="1:16" s="363" customFormat="1" ht="27.75" customHeight="1">
      <c r="A2297" s="358"/>
      <c r="B2297" s="1624"/>
      <c r="C2297" s="1625"/>
      <c r="D2297" s="1625"/>
      <c r="E2297" s="1625"/>
      <c r="F2297" s="1625"/>
      <c r="G2297" s="1625"/>
      <c r="H2297" s="1625"/>
      <c r="I2297" s="1626"/>
      <c r="J2297" s="1624"/>
      <c r="K2297" s="1625"/>
      <c r="L2297" s="1625"/>
      <c r="M2297" s="1625"/>
      <c r="N2297" s="1626"/>
      <c r="O2297" s="860"/>
      <c r="P2297" s="1338">
        <f t="shared" si="136"/>
        <v>0</v>
      </c>
    </row>
    <row r="2298" spans="1:16" s="363" customFormat="1" ht="27.75" customHeight="1">
      <c r="A2298" s="358"/>
      <c r="B2298" s="1624"/>
      <c r="C2298" s="1625"/>
      <c r="D2298" s="1625"/>
      <c r="E2298" s="1625"/>
      <c r="F2298" s="1625"/>
      <c r="G2298" s="1625"/>
      <c r="H2298" s="1625"/>
      <c r="I2298" s="1626"/>
      <c r="J2298" s="1624"/>
      <c r="K2298" s="1625"/>
      <c r="L2298" s="1625"/>
      <c r="M2298" s="1625"/>
      <c r="N2298" s="1626"/>
      <c r="O2298" s="860"/>
      <c r="P2298" s="1338">
        <f t="shared" si="136"/>
        <v>0</v>
      </c>
    </row>
    <row r="2299" spans="1:16" s="363" customFormat="1" ht="27.75" customHeight="1">
      <c r="A2299" s="358"/>
      <c r="B2299" s="1624"/>
      <c r="C2299" s="1625"/>
      <c r="D2299" s="1625"/>
      <c r="E2299" s="1625"/>
      <c r="F2299" s="1625"/>
      <c r="G2299" s="1625"/>
      <c r="H2299" s="1625"/>
      <c r="I2299" s="1626"/>
      <c r="J2299" s="1624"/>
      <c r="K2299" s="1625"/>
      <c r="L2299" s="1625"/>
      <c r="M2299" s="1625"/>
      <c r="N2299" s="1626"/>
      <c r="O2299" s="860"/>
      <c r="P2299" s="1338">
        <f t="shared" si="136"/>
        <v>0</v>
      </c>
    </row>
    <row r="2300" spans="1:16" s="363" customFormat="1" ht="27.75" customHeight="1">
      <c r="A2300" s="358"/>
      <c r="B2300" s="1624"/>
      <c r="C2300" s="1625"/>
      <c r="D2300" s="1625"/>
      <c r="E2300" s="1625"/>
      <c r="F2300" s="1625"/>
      <c r="G2300" s="1625"/>
      <c r="H2300" s="1625"/>
      <c r="I2300" s="1626"/>
      <c r="J2300" s="1624"/>
      <c r="K2300" s="1625"/>
      <c r="L2300" s="1625"/>
      <c r="M2300" s="1625"/>
      <c r="N2300" s="1626"/>
      <c r="O2300" s="860"/>
      <c r="P2300" s="1338">
        <f t="shared" si="136"/>
        <v>0</v>
      </c>
    </row>
    <row r="2301" spans="1:16" s="363" customFormat="1" ht="27.75" customHeight="1">
      <c r="A2301" s="358"/>
      <c r="B2301" s="1624"/>
      <c r="C2301" s="1625"/>
      <c r="D2301" s="1625"/>
      <c r="E2301" s="1625"/>
      <c r="F2301" s="1625"/>
      <c r="G2301" s="1625"/>
      <c r="H2301" s="1625"/>
      <c r="I2301" s="1626"/>
      <c r="J2301" s="1624"/>
      <c r="K2301" s="1625"/>
      <c r="L2301" s="1625"/>
      <c r="M2301" s="1625"/>
      <c r="N2301" s="1626"/>
      <c r="O2301" s="860"/>
      <c r="P2301" s="1338">
        <f t="shared" si="136"/>
        <v>0</v>
      </c>
    </row>
    <row r="2302" spans="1:16" s="363" customFormat="1" ht="27.75" customHeight="1">
      <c r="A2302" s="358"/>
      <c r="B2302" s="1624"/>
      <c r="C2302" s="1625"/>
      <c r="D2302" s="1625"/>
      <c r="E2302" s="1625"/>
      <c r="F2302" s="1625"/>
      <c r="G2302" s="1625"/>
      <c r="H2302" s="1625"/>
      <c r="I2302" s="1626"/>
      <c r="J2302" s="1624"/>
      <c r="K2302" s="1625"/>
      <c r="L2302" s="1625"/>
      <c r="M2302" s="1625"/>
      <c r="N2302" s="1626"/>
      <c r="O2302" s="860"/>
      <c r="P2302" s="1338">
        <f t="shared" si="136"/>
        <v>0</v>
      </c>
    </row>
    <row r="2303" spans="1:16" s="363" customFormat="1" ht="27.75" customHeight="1">
      <c r="A2303" s="358"/>
      <c r="B2303" s="1624"/>
      <c r="C2303" s="1625"/>
      <c r="D2303" s="1625"/>
      <c r="E2303" s="1625"/>
      <c r="F2303" s="1625"/>
      <c r="G2303" s="1625"/>
      <c r="H2303" s="1625"/>
      <c r="I2303" s="1626"/>
      <c r="J2303" s="1624"/>
      <c r="K2303" s="1625"/>
      <c r="L2303" s="1625"/>
      <c r="M2303" s="1625"/>
      <c r="N2303" s="1626"/>
      <c r="O2303" s="860"/>
      <c r="P2303" s="1338">
        <f t="shared" si="136"/>
        <v>0</v>
      </c>
    </row>
    <row r="2304" spans="1:16" s="363" customFormat="1" ht="27.75" customHeight="1">
      <c r="A2304" s="358"/>
      <c r="B2304" s="1624"/>
      <c r="C2304" s="1625"/>
      <c r="D2304" s="1625"/>
      <c r="E2304" s="1625"/>
      <c r="F2304" s="1625"/>
      <c r="G2304" s="1625"/>
      <c r="H2304" s="1625"/>
      <c r="I2304" s="1626"/>
      <c r="J2304" s="1624"/>
      <c r="K2304" s="1625"/>
      <c r="L2304" s="1625"/>
      <c r="M2304" s="1625"/>
      <c r="N2304" s="1626"/>
      <c r="O2304" s="860"/>
      <c r="P2304" s="1338">
        <f t="shared" si="136"/>
        <v>0</v>
      </c>
    </row>
    <row r="2305" spans="1:16" s="363" customFormat="1" ht="27.75" customHeight="1">
      <c r="A2305" s="358"/>
      <c r="B2305" s="1624"/>
      <c r="C2305" s="1625"/>
      <c r="D2305" s="1625"/>
      <c r="E2305" s="1625"/>
      <c r="F2305" s="1625"/>
      <c r="G2305" s="1625"/>
      <c r="H2305" s="1625"/>
      <c r="I2305" s="1626"/>
      <c r="J2305" s="1624"/>
      <c r="K2305" s="1625"/>
      <c r="L2305" s="1625"/>
      <c r="M2305" s="1625"/>
      <c r="N2305" s="1626"/>
      <c r="O2305" s="860"/>
      <c r="P2305" s="1338">
        <f t="shared" si="136"/>
        <v>0</v>
      </c>
    </row>
    <row r="2306" spans="1:16" s="363" customFormat="1" ht="27.75" customHeight="1">
      <c r="A2306" s="358"/>
      <c r="B2306" s="1624"/>
      <c r="C2306" s="1625"/>
      <c r="D2306" s="1625"/>
      <c r="E2306" s="1625"/>
      <c r="F2306" s="1625"/>
      <c r="G2306" s="1625"/>
      <c r="H2306" s="1625"/>
      <c r="I2306" s="1626"/>
      <c r="J2306" s="1624"/>
      <c r="K2306" s="1625"/>
      <c r="L2306" s="1625"/>
      <c r="M2306" s="1625"/>
      <c r="N2306" s="1626"/>
      <c r="O2306" s="860"/>
      <c r="P2306" s="1338">
        <f t="shared" si="136"/>
        <v>0</v>
      </c>
    </row>
    <row r="2307" spans="1:16" s="363" customFormat="1" ht="27.75" customHeight="1">
      <c r="A2307" s="358"/>
      <c r="B2307" s="1624"/>
      <c r="C2307" s="1625"/>
      <c r="D2307" s="1625"/>
      <c r="E2307" s="1625"/>
      <c r="F2307" s="1625"/>
      <c r="G2307" s="1625"/>
      <c r="H2307" s="1625"/>
      <c r="I2307" s="1626"/>
      <c r="J2307" s="1624"/>
      <c r="K2307" s="1625"/>
      <c r="L2307" s="1625"/>
      <c r="M2307" s="1625"/>
      <c r="N2307" s="1626"/>
      <c r="O2307" s="860"/>
      <c r="P2307" s="1338">
        <f t="shared" si="136"/>
        <v>0</v>
      </c>
    </row>
    <row r="2308" spans="1:16" s="363" customFormat="1" ht="27.75" customHeight="1">
      <c r="A2308" s="358"/>
      <c r="B2308" s="1624"/>
      <c r="C2308" s="1625"/>
      <c r="D2308" s="1625"/>
      <c r="E2308" s="1625"/>
      <c r="F2308" s="1625"/>
      <c r="G2308" s="1625"/>
      <c r="H2308" s="1625"/>
      <c r="I2308" s="1626"/>
      <c r="J2308" s="1624"/>
      <c r="K2308" s="1625"/>
      <c r="L2308" s="1625"/>
      <c r="M2308" s="1625"/>
      <c r="N2308" s="1626"/>
      <c r="O2308" s="860"/>
      <c r="P2308" s="1338">
        <f t="shared" si="136"/>
        <v>0</v>
      </c>
    </row>
    <row r="2309" spans="1:16" s="363" customFormat="1" ht="27.75" customHeight="1">
      <c r="A2309" s="358"/>
      <c r="B2309" s="1624"/>
      <c r="C2309" s="1625"/>
      <c r="D2309" s="1625"/>
      <c r="E2309" s="1625"/>
      <c r="F2309" s="1625"/>
      <c r="G2309" s="1625"/>
      <c r="H2309" s="1625"/>
      <c r="I2309" s="1626"/>
      <c r="J2309" s="1624"/>
      <c r="K2309" s="1625"/>
      <c r="L2309" s="1625"/>
      <c r="M2309" s="1625"/>
      <c r="N2309" s="1626"/>
      <c r="O2309" s="860"/>
      <c r="P2309" s="1338">
        <f t="shared" si="136"/>
        <v>0</v>
      </c>
    </row>
    <row r="2310" spans="1:16" s="363" customFormat="1" ht="27.75" customHeight="1">
      <c r="A2310" s="358"/>
      <c r="B2310" s="1624"/>
      <c r="C2310" s="1625"/>
      <c r="D2310" s="1625"/>
      <c r="E2310" s="1625"/>
      <c r="F2310" s="1625"/>
      <c r="G2310" s="1625"/>
      <c r="H2310" s="1625"/>
      <c r="I2310" s="1626"/>
      <c r="J2310" s="1624"/>
      <c r="K2310" s="1625"/>
      <c r="L2310" s="1625"/>
      <c r="M2310" s="1625"/>
      <c r="N2310" s="1626"/>
      <c r="O2310" s="860"/>
      <c r="P2310" s="1338">
        <f t="shared" si="136"/>
        <v>0</v>
      </c>
    </row>
    <row r="2311" spans="1:16" s="363" customFormat="1" ht="27.75" customHeight="1">
      <c r="A2311" s="358"/>
      <c r="B2311" s="1624"/>
      <c r="C2311" s="1625"/>
      <c r="D2311" s="1625"/>
      <c r="E2311" s="1625"/>
      <c r="F2311" s="1625"/>
      <c r="G2311" s="1625"/>
      <c r="H2311" s="1625"/>
      <c r="I2311" s="1626"/>
      <c r="J2311" s="1624"/>
      <c r="K2311" s="1625"/>
      <c r="L2311" s="1625"/>
      <c r="M2311" s="1625"/>
      <c r="N2311" s="1626"/>
      <c r="O2311" s="860"/>
      <c r="P2311" s="1338">
        <f t="shared" si="136"/>
        <v>0</v>
      </c>
    </row>
    <row r="2312" spans="1:16" s="363" customFormat="1" ht="27.75" customHeight="1">
      <c r="A2312" s="358"/>
      <c r="B2312" s="1624"/>
      <c r="C2312" s="1625"/>
      <c r="D2312" s="1625"/>
      <c r="E2312" s="1625"/>
      <c r="F2312" s="1625"/>
      <c r="G2312" s="1625"/>
      <c r="H2312" s="1625"/>
      <c r="I2312" s="1626"/>
      <c r="J2312" s="1624"/>
      <c r="K2312" s="1625"/>
      <c r="L2312" s="1625"/>
      <c r="M2312" s="1625"/>
      <c r="N2312" s="1626"/>
      <c r="O2312" s="860"/>
      <c r="P2312" s="1338">
        <f t="shared" si="136"/>
        <v>0</v>
      </c>
    </row>
    <row r="2313" spans="1:16" s="363" customFormat="1" ht="27.75" customHeight="1" thickBot="1">
      <c r="A2313" s="358"/>
      <c r="B2313" s="1627"/>
      <c r="C2313" s="1628"/>
      <c r="D2313" s="1628"/>
      <c r="E2313" s="1628"/>
      <c r="F2313" s="1628"/>
      <c r="G2313" s="1628"/>
      <c r="H2313" s="1628"/>
      <c r="I2313" s="1629"/>
      <c r="J2313" s="1627"/>
      <c r="K2313" s="1628"/>
      <c r="L2313" s="1628"/>
      <c r="M2313" s="1628"/>
      <c r="N2313" s="1629"/>
      <c r="O2313" s="860"/>
      <c r="P2313" s="1338">
        <f t="shared" si="136"/>
        <v>0</v>
      </c>
    </row>
    <row r="2314" spans="1:16" s="363" customFormat="1" ht="26.25" customHeight="1" thickBot="1">
      <c r="A2314" s="358"/>
      <c r="B2314" s="535" t="s">
        <v>1808</v>
      </c>
      <c r="C2314" s="364"/>
      <c r="D2314" s="1622" t="s">
        <v>1111</v>
      </c>
      <c r="E2314" s="1622"/>
      <c r="F2314" s="1622"/>
      <c r="G2314" s="1622"/>
      <c r="H2314" s="1622"/>
      <c r="I2314" s="1622"/>
      <c r="J2314" s="1622"/>
      <c r="K2314" s="1622"/>
      <c r="L2314" s="1622"/>
      <c r="M2314" s="1622"/>
      <c r="N2314" s="1623"/>
      <c r="O2314" s="860"/>
      <c r="P2314" s="1342"/>
    </row>
    <row r="2315" spans="1:16" s="348" customFormat="1" ht="6" customHeight="1" thickBot="1">
      <c r="A2315" s="403"/>
      <c r="B2315" s="404"/>
      <c r="C2315" s="404"/>
      <c r="D2315" s="404"/>
      <c r="E2315" s="404"/>
      <c r="F2315" s="404"/>
      <c r="G2315" s="404"/>
      <c r="H2315" s="518"/>
      <c r="I2315" s="404"/>
      <c r="J2315" s="404"/>
      <c r="K2315" s="404"/>
      <c r="L2315" s="528"/>
      <c r="M2315" s="404"/>
      <c r="N2315" s="404"/>
      <c r="O2315" s="858"/>
      <c r="P2315" s="1341"/>
    </row>
    <row r="2316" spans="1:16" s="341" customFormat="1" ht="14.25" customHeight="1" thickTop="1">
      <c r="A2316" s="395" t="s">
        <v>673</v>
      </c>
      <c r="B2316" s="100" t="s">
        <v>2154</v>
      </c>
      <c r="H2316" s="502"/>
      <c r="L2316" s="520"/>
      <c r="O2316" s="422"/>
      <c r="P2316" s="422"/>
    </row>
    <row r="2317" spans="1:16" s="341" customFormat="1" ht="14.25" customHeight="1">
      <c r="A2317" s="395" t="s">
        <v>751</v>
      </c>
      <c r="B2317" s="100" t="s">
        <v>1762</v>
      </c>
      <c r="H2317" s="502"/>
      <c r="L2317" s="520"/>
      <c r="O2317" s="422"/>
      <c r="P2317" s="422"/>
    </row>
    <row r="2318" spans="1:16" s="341" customFormat="1" ht="14.25" customHeight="1">
      <c r="A2318" s="395" t="s">
        <v>1207</v>
      </c>
      <c r="B2318" s="100" t="s">
        <v>1664</v>
      </c>
      <c r="H2318" s="502"/>
      <c r="L2318" s="520"/>
      <c r="O2318" s="422"/>
      <c r="P2318" s="422"/>
    </row>
    <row r="2319" spans="1:16" s="341" customFormat="1" ht="14.25" customHeight="1">
      <c r="A2319" s="395" t="s">
        <v>1208</v>
      </c>
      <c r="B2319" s="100" t="s">
        <v>1875</v>
      </c>
      <c r="H2319" s="502"/>
      <c r="J2319" s="373"/>
      <c r="L2319" s="520"/>
      <c r="O2319" s="422"/>
      <c r="P2319" s="422"/>
    </row>
    <row r="2320" spans="1:16" s="341" customFormat="1" ht="14.25" customHeight="1">
      <c r="A2320" s="395" t="s">
        <v>496</v>
      </c>
      <c r="B2320" s="100" t="s">
        <v>1763</v>
      </c>
      <c r="H2320" s="502"/>
      <c r="L2320" s="520"/>
      <c r="O2320" s="422"/>
      <c r="P2320" s="422"/>
    </row>
    <row r="2321" spans="1:16" s="341" customFormat="1" ht="14.25" customHeight="1">
      <c r="A2321" s="395" t="s">
        <v>1766</v>
      </c>
      <c r="B2321" s="100" t="s">
        <v>1871</v>
      </c>
      <c r="H2321" s="502"/>
      <c r="L2321" s="520"/>
      <c r="N2321" s="1319" t="str">
        <f ca="1">$A$1&amp;wersja&amp;INFO("wersja")</f>
        <v>GR_2018.1.15.0</v>
      </c>
      <c r="O2321" s="422"/>
      <c r="P2321" s="422"/>
    </row>
    <row r="2322" spans="1:16" s="341" customFormat="1" ht="14.25" customHeight="1">
      <c r="A2322" s="395" t="s">
        <v>1765</v>
      </c>
      <c r="B2322" s="100" t="s">
        <v>1872</v>
      </c>
      <c r="H2322" s="502"/>
      <c r="L2322" s="520"/>
      <c r="O2322" s="422"/>
      <c r="P2322" s="422"/>
    </row>
  </sheetData>
  <sheetProtection password="F108" sheet="1" objects="1" scenarios="1"/>
  <mergeCells count="2077">
    <mergeCell ref="A2:O3"/>
    <mergeCell ref="A5:O5"/>
    <mergeCell ref="D78:N78"/>
    <mergeCell ref="K47:M47"/>
    <mergeCell ref="K48:M48"/>
    <mergeCell ref="K49:M49"/>
    <mergeCell ref="K50:M50"/>
    <mergeCell ref="K51:M51"/>
    <mergeCell ref="B39:B40"/>
    <mergeCell ref="B37:B38"/>
    <mergeCell ref="B35:B36"/>
    <mergeCell ref="D16:E16"/>
    <mergeCell ref="B19:B26"/>
    <mergeCell ref="B27:B32"/>
    <mergeCell ref="B61:I61"/>
    <mergeCell ref="J61:N61"/>
    <mergeCell ref="B62:I62"/>
    <mergeCell ref="J62:N62"/>
    <mergeCell ref="K46:M46"/>
    <mergeCell ref="K52:M52"/>
    <mergeCell ref="B58:I58"/>
    <mergeCell ref="J58:N58"/>
    <mergeCell ref="B59:I59"/>
    <mergeCell ref="J59:N59"/>
    <mergeCell ref="B33:B34"/>
    <mergeCell ref="B16:C16"/>
    <mergeCell ref="J57:N57"/>
    <mergeCell ref="B8:J8"/>
    <mergeCell ref="B12:J12"/>
    <mergeCell ref="K12:N12"/>
    <mergeCell ref="H18:J18"/>
    <mergeCell ref="L18:N18"/>
    <mergeCell ref="M8:N8"/>
    <mergeCell ref="F16:I16"/>
    <mergeCell ref="K53:M53"/>
    <mergeCell ref="B18:C18"/>
    <mergeCell ref="E47:I47"/>
    <mergeCell ref="B41:C41"/>
    <mergeCell ref="B42:C42"/>
    <mergeCell ref="B43:C43"/>
    <mergeCell ref="J56:N56"/>
    <mergeCell ref="B57:I57"/>
    <mergeCell ref="B76:I76"/>
    <mergeCell ref="J76:N76"/>
    <mergeCell ref="B73:I73"/>
    <mergeCell ref="J73:N73"/>
    <mergeCell ref="B74:I74"/>
    <mergeCell ref="J74:N74"/>
    <mergeCell ref="B75:I75"/>
    <mergeCell ref="J75:N75"/>
    <mergeCell ref="B70:I70"/>
    <mergeCell ref="J70:N70"/>
    <mergeCell ref="B71:I71"/>
    <mergeCell ref="J71:N71"/>
    <mergeCell ref="B66:I66"/>
    <mergeCell ref="J66:N66"/>
    <mergeCell ref="B72:I72"/>
    <mergeCell ref="J72:N72"/>
    <mergeCell ref="B67:I67"/>
    <mergeCell ref="J67:N67"/>
    <mergeCell ref="B68:I68"/>
    <mergeCell ref="J68:N68"/>
    <mergeCell ref="B69:I69"/>
    <mergeCell ref="J69:N69"/>
    <mergeCell ref="B63:I63"/>
    <mergeCell ref="J63:N63"/>
    <mergeCell ref="B64:I64"/>
    <mergeCell ref="J64:N64"/>
    <mergeCell ref="B65:I65"/>
    <mergeCell ref="J65:N65"/>
    <mergeCell ref="B60:I60"/>
    <mergeCell ref="J60:N60"/>
    <mergeCell ref="B104:C104"/>
    <mergeCell ref="H104:J104"/>
    <mergeCell ref="L104:N104"/>
    <mergeCell ref="B105:B112"/>
    <mergeCell ref="B113:B118"/>
    <mergeCell ref="B98:J98"/>
    <mergeCell ref="K98:N98"/>
    <mergeCell ref="B102:C102"/>
    <mergeCell ref="D102:E102"/>
    <mergeCell ref="F102:I102"/>
    <mergeCell ref="A88:D88"/>
    <mergeCell ref="E88:O89"/>
    <mergeCell ref="A89:D89"/>
    <mergeCell ref="A91:O91"/>
    <mergeCell ref="B94:J94"/>
    <mergeCell ref="M94:N94"/>
    <mergeCell ref="B77:I77"/>
    <mergeCell ref="J77:N77"/>
    <mergeCell ref="K139:M139"/>
    <mergeCell ref="J142:N142"/>
    <mergeCell ref="B143:I143"/>
    <mergeCell ref="J143:N143"/>
    <mergeCell ref="B144:I144"/>
    <mergeCell ref="J144:N144"/>
    <mergeCell ref="K134:M134"/>
    <mergeCell ref="K135:M135"/>
    <mergeCell ref="K136:M136"/>
    <mergeCell ref="K137:M137"/>
    <mergeCell ref="K138:M138"/>
    <mergeCell ref="B128:C128"/>
    <mergeCell ref="B129:C129"/>
    <mergeCell ref="K132:M132"/>
    <mergeCell ref="E133:I133"/>
    <mergeCell ref="K133:M133"/>
    <mergeCell ref="B119:B120"/>
    <mergeCell ref="B121:B122"/>
    <mergeCell ref="B123:B124"/>
    <mergeCell ref="B125:B126"/>
    <mergeCell ref="B127:C127"/>
    <mergeCell ref="B151:I151"/>
    <mergeCell ref="J151:N151"/>
    <mergeCell ref="B152:I152"/>
    <mergeCell ref="J152:N152"/>
    <mergeCell ref="B153:I153"/>
    <mergeCell ref="J153:N153"/>
    <mergeCell ref="B148:I148"/>
    <mergeCell ref="J148:N148"/>
    <mergeCell ref="B149:I149"/>
    <mergeCell ref="J149:N149"/>
    <mergeCell ref="B150:I150"/>
    <mergeCell ref="J150:N150"/>
    <mergeCell ref="B145:I145"/>
    <mergeCell ref="J145:N145"/>
    <mergeCell ref="B146:I146"/>
    <mergeCell ref="J146:N146"/>
    <mergeCell ref="B147:I147"/>
    <mergeCell ref="J147:N147"/>
    <mergeCell ref="B160:I160"/>
    <mergeCell ref="J160:N160"/>
    <mergeCell ref="B161:I161"/>
    <mergeCell ref="J161:N161"/>
    <mergeCell ref="B162:I162"/>
    <mergeCell ref="J162:N162"/>
    <mergeCell ref="B157:I157"/>
    <mergeCell ref="J157:N157"/>
    <mergeCell ref="B158:I158"/>
    <mergeCell ref="J158:N158"/>
    <mergeCell ref="B159:I159"/>
    <mergeCell ref="J159:N159"/>
    <mergeCell ref="B154:I154"/>
    <mergeCell ref="J154:N154"/>
    <mergeCell ref="B155:I155"/>
    <mergeCell ref="J155:N155"/>
    <mergeCell ref="B156:I156"/>
    <mergeCell ref="J156:N156"/>
    <mergeCell ref="L190:N190"/>
    <mergeCell ref="B191:B198"/>
    <mergeCell ref="B199:B204"/>
    <mergeCell ref="B205:B206"/>
    <mergeCell ref="B207:B208"/>
    <mergeCell ref="B188:C188"/>
    <mergeCell ref="D188:E188"/>
    <mergeCell ref="F188:I188"/>
    <mergeCell ref="B190:C190"/>
    <mergeCell ref="H190:J190"/>
    <mergeCell ref="A177:O177"/>
    <mergeCell ref="B180:J180"/>
    <mergeCell ref="M180:N180"/>
    <mergeCell ref="B184:J184"/>
    <mergeCell ref="K184:N184"/>
    <mergeCell ref="B163:I163"/>
    <mergeCell ref="J163:N163"/>
    <mergeCell ref="D164:N164"/>
    <mergeCell ref="A174:D174"/>
    <mergeCell ref="E174:O175"/>
    <mergeCell ref="A175:D175"/>
    <mergeCell ref="B229:I229"/>
    <mergeCell ref="J229:N229"/>
    <mergeCell ref="B230:I230"/>
    <mergeCell ref="J230:N230"/>
    <mergeCell ref="B231:I231"/>
    <mergeCell ref="J231:N231"/>
    <mergeCell ref="K222:M222"/>
    <mergeCell ref="K223:M223"/>
    <mergeCell ref="K224:M224"/>
    <mergeCell ref="K225:M225"/>
    <mergeCell ref="J228:N228"/>
    <mergeCell ref="K218:M218"/>
    <mergeCell ref="E219:I219"/>
    <mergeCell ref="K219:M219"/>
    <mergeCell ref="K220:M220"/>
    <mergeCell ref="K221:M221"/>
    <mergeCell ref="B209:B210"/>
    <mergeCell ref="B211:B212"/>
    <mergeCell ref="B213:C213"/>
    <mergeCell ref="B214:C214"/>
    <mergeCell ref="B215:C215"/>
    <mergeCell ref="B238:I238"/>
    <mergeCell ref="J238:N238"/>
    <mergeCell ref="B239:I239"/>
    <mergeCell ref="J239:N239"/>
    <mergeCell ref="B240:I240"/>
    <mergeCell ref="J240:N240"/>
    <mergeCell ref="B235:I235"/>
    <mergeCell ref="J235:N235"/>
    <mergeCell ref="B236:I236"/>
    <mergeCell ref="J236:N236"/>
    <mergeCell ref="B237:I237"/>
    <mergeCell ref="J237:N237"/>
    <mergeCell ref="B232:I232"/>
    <mergeCell ref="J232:N232"/>
    <mergeCell ref="B233:I233"/>
    <mergeCell ref="J233:N233"/>
    <mergeCell ref="B234:I234"/>
    <mergeCell ref="J234:N234"/>
    <mergeCell ref="B247:I247"/>
    <mergeCell ref="J247:N247"/>
    <mergeCell ref="B248:I248"/>
    <mergeCell ref="J248:N248"/>
    <mergeCell ref="B249:I249"/>
    <mergeCell ref="J249:N249"/>
    <mergeCell ref="B244:I244"/>
    <mergeCell ref="J244:N244"/>
    <mergeCell ref="B245:I245"/>
    <mergeCell ref="J245:N245"/>
    <mergeCell ref="B246:I246"/>
    <mergeCell ref="J246:N246"/>
    <mergeCell ref="B241:I241"/>
    <mergeCell ref="J241:N241"/>
    <mergeCell ref="B242:I242"/>
    <mergeCell ref="J242:N242"/>
    <mergeCell ref="B243:I243"/>
    <mergeCell ref="J243:N243"/>
    <mergeCell ref="B276:C276"/>
    <mergeCell ref="H276:J276"/>
    <mergeCell ref="L276:N276"/>
    <mergeCell ref="B277:B284"/>
    <mergeCell ref="B285:B290"/>
    <mergeCell ref="B266:J266"/>
    <mergeCell ref="M266:N266"/>
    <mergeCell ref="B270:J270"/>
    <mergeCell ref="K270:N270"/>
    <mergeCell ref="B274:C274"/>
    <mergeCell ref="D274:E274"/>
    <mergeCell ref="F274:I274"/>
    <mergeCell ref="D250:N250"/>
    <mergeCell ref="A260:D260"/>
    <mergeCell ref="E260:O261"/>
    <mergeCell ref="A261:D261"/>
    <mergeCell ref="A263:O263"/>
    <mergeCell ref="K311:M311"/>
    <mergeCell ref="J314:N314"/>
    <mergeCell ref="B315:I315"/>
    <mergeCell ref="J315:N315"/>
    <mergeCell ref="B316:I316"/>
    <mergeCell ref="J316:N316"/>
    <mergeCell ref="K306:M306"/>
    <mergeCell ref="K307:M307"/>
    <mergeCell ref="K308:M308"/>
    <mergeCell ref="K309:M309"/>
    <mergeCell ref="K310:M310"/>
    <mergeCell ref="B300:C300"/>
    <mergeCell ref="B301:C301"/>
    <mergeCell ref="K304:M304"/>
    <mergeCell ref="E305:I305"/>
    <mergeCell ref="K305:M305"/>
    <mergeCell ref="B291:B292"/>
    <mergeCell ref="B293:B294"/>
    <mergeCell ref="B295:B296"/>
    <mergeCell ref="B297:B298"/>
    <mergeCell ref="B299:C299"/>
    <mergeCell ref="B323:I323"/>
    <mergeCell ref="J323:N323"/>
    <mergeCell ref="B324:I324"/>
    <mergeCell ref="J324:N324"/>
    <mergeCell ref="B325:I325"/>
    <mergeCell ref="J325:N325"/>
    <mergeCell ref="B320:I320"/>
    <mergeCell ref="J320:N320"/>
    <mergeCell ref="B321:I321"/>
    <mergeCell ref="J321:N321"/>
    <mergeCell ref="B322:I322"/>
    <mergeCell ref="J322:N322"/>
    <mergeCell ref="B317:I317"/>
    <mergeCell ref="J317:N317"/>
    <mergeCell ref="B318:I318"/>
    <mergeCell ref="J318:N318"/>
    <mergeCell ref="B319:I319"/>
    <mergeCell ref="J319:N319"/>
    <mergeCell ref="B332:I332"/>
    <mergeCell ref="J332:N332"/>
    <mergeCell ref="B333:I333"/>
    <mergeCell ref="J333:N333"/>
    <mergeCell ref="B334:I334"/>
    <mergeCell ref="J334:N334"/>
    <mergeCell ref="B329:I329"/>
    <mergeCell ref="J329:N329"/>
    <mergeCell ref="B330:I330"/>
    <mergeCell ref="J330:N330"/>
    <mergeCell ref="B331:I331"/>
    <mergeCell ref="J331:N331"/>
    <mergeCell ref="B326:I326"/>
    <mergeCell ref="J326:N326"/>
    <mergeCell ref="B327:I327"/>
    <mergeCell ref="J327:N327"/>
    <mergeCell ref="B328:I328"/>
    <mergeCell ref="J328:N328"/>
    <mergeCell ref="L362:N362"/>
    <mergeCell ref="B363:B370"/>
    <mergeCell ref="B371:B376"/>
    <mergeCell ref="B377:B378"/>
    <mergeCell ref="B379:B380"/>
    <mergeCell ref="B360:C360"/>
    <mergeCell ref="D360:E360"/>
    <mergeCell ref="F360:I360"/>
    <mergeCell ref="B362:C362"/>
    <mergeCell ref="H362:J362"/>
    <mergeCell ref="A349:O349"/>
    <mergeCell ref="B352:J352"/>
    <mergeCell ref="M352:N352"/>
    <mergeCell ref="B356:J356"/>
    <mergeCell ref="K356:N356"/>
    <mergeCell ref="B335:I335"/>
    <mergeCell ref="J335:N335"/>
    <mergeCell ref="D336:N336"/>
    <mergeCell ref="A346:D346"/>
    <mergeCell ref="E346:O347"/>
    <mergeCell ref="A347:D347"/>
    <mergeCell ref="B401:I401"/>
    <mergeCell ref="J401:N401"/>
    <mergeCell ref="B402:I402"/>
    <mergeCell ref="J402:N402"/>
    <mergeCell ref="B403:I403"/>
    <mergeCell ref="J403:N403"/>
    <mergeCell ref="K394:M394"/>
    <mergeCell ref="K395:M395"/>
    <mergeCell ref="K396:M396"/>
    <mergeCell ref="K397:M397"/>
    <mergeCell ref="J400:N400"/>
    <mergeCell ref="K390:M390"/>
    <mergeCell ref="E391:I391"/>
    <mergeCell ref="K391:M391"/>
    <mergeCell ref="K392:M392"/>
    <mergeCell ref="K393:M393"/>
    <mergeCell ref="B381:B382"/>
    <mergeCell ref="B383:B384"/>
    <mergeCell ref="B385:C385"/>
    <mergeCell ref="B386:C386"/>
    <mergeCell ref="B387:C387"/>
    <mergeCell ref="B410:I410"/>
    <mergeCell ref="J410:N410"/>
    <mergeCell ref="B411:I411"/>
    <mergeCell ref="J411:N411"/>
    <mergeCell ref="B412:I412"/>
    <mergeCell ref="J412:N412"/>
    <mergeCell ref="B407:I407"/>
    <mergeCell ref="J407:N407"/>
    <mergeCell ref="B408:I408"/>
    <mergeCell ref="J408:N408"/>
    <mergeCell ref="B409:I409"/>
    <mergeCell ref="J409:N409"/>
    <mergeCell ref="B404:I404"/>
    <mergeCell ref="J404:N404"/>
    <mergeCell ref="B405:I405"/>
    <mergeCell ref="J405:N405"/>
    <mergeCell ref="B406:I406"/>
    <mergeCell ref="J406:N406"/>
    <mergeCell ref="B419:I419"/>
    <mergeCell ref="J419:N419"/>
    <mergeCell ref="B420:I420"/>
    <mergeCell ref="J420:N420"/>
    <mergeCell ref="B421:I421"/>
    <mergeCell ref="J421:N421"/>
    <mergeCell ref="B416:I416"/>
    <mergeCell ref="J416:N416"/>
    <mergeCell ref="B417:I417"/>
    <mergeCell ref="J417:N417"/>
    <mergeCell ref="B418:I418"/>
    <mergeCell ref="J418:N418"/>
    <mergeCell ref="B413:I413"/>
    <mergeCell ref="J413:N413"/>
    <mergeCell ref="B414:I414"/>
    <mergeCell ref="J414:N414"/>
    <mergeCell ref="B415:I415"/>
    <mergeCell ref="J415:N415"/>
    <mergeCell ref="B448:C448"/>
    <mergeCell ref="H448:J448"/>
    <mergeCell ref="L448:N448"/>
    <mergeCell ref="B449:B456"/>
    <mergeCell ref="B457:B462"/>
    <mergeCell ref="B438:J438"/>
    <mergeCell ref="M438:N438"/>
    <mergeCell ref="B442:J442"/>
    <mergeCell ref="K442:N442"/>
    <mergeCell ref="B446:C446"/>
    <mergeCell ref="D446:E446"/>
    <mergeCell ref="F446:I446"/>
    <mergeCell ref="D422:N422"/>
    <mergeCell ref="A432:D432"/>
    <mergeCell ref="E432:O433"/>
    <mergeCell ref="A433:D433"/>
    <mergeCell ref="A435:O435"/>
    <mergeCell ref="K483:M483"/>
    <mergeCell ref="J486:N486"/>
    <mergeCell ref="B487:I487"/>
    <mergeCell ref="J487:N487"/>
    <mergeCell ref="B488:I488"/>
    <mergeCell ref="J488:N488"/>
    <mergeCell ref="K478:M478"/>
    <mergeCell ref="K479:M479"/>
    <mergeCell ref="K480:M480"/>
    <mergeCell ref="K481:M481"/>
    <mergeCell ref="K482:M482"/>
    <mergeCell ref="B472:C472"/>
    <mergeCell ref="B473:C473"/>
    <mergeCell ref="K476:M476"/>
    <mergeCell ref="E477:I477"/>
    <mergeCell ref="K477:M477"/>
    <mergeCell ref="B463:B464"/>
    <mergeCell ref="B465:B466"/>
    <mergeCell ref="B467:B468"/>
    <mergeCell ref="B469:B470"/>
    <mergeCell ref="B471:C471"/>
    <mergeCell ref="B495:I495"/>
    <mergeCell ref="J495:N495"/>
    <mergeCell ref="B496:I496"/>
    <mergeCell ref="J496:N496"/>
    <mergeCell ref="B497:I497"/>
    <mergeCell ref="J497:N497"/>
    <mergeCell ref="B492:I492"/>
    <mergeCell ref="J492:N492"/>
    <mergeCell ref="B493:I493"/>
    <mergeCell ref="J493:N493"/>
    <mergeCell ref="B494:I494"/>
    <mergeCell ref="J494:N494"/>
    <mergeCell ref="B489:I489"/>
    <mergeCell ref="J489:N489"/>
    <mergeCell ref="B490:I490"/>
    <mergeCell ref="J490:N490"/>
    <mergeCell ref="B491:I491"/>
    <mergeCell ref="J491:N491"/>
    <mergeCell ref="B504:I504"/>
    <mergeCell ref="J504:N504"/>
    <mergeCell ref="B505:I505"/>
    <mergeCell ref="J505:N505"/>
    <mergeCell ref="B506:I506"/>
    <mergeCell ref="J506:N506"/>
    <mergeCell ref="B501:I501"/>
    <mergeCell ref="J501:N501"/>
    <mergeCell ref="B502:I502"/>
    <mergeCell ref="J502:N502"/>
    <mergeCell ref="B503:I503"/>
    <mergeCell ref="J503:N503"/>
    <mergeCell ref="B498:I498"/>
    <mergeCell ref="J498:N498"/>
    <mergeCell ref="B499:I499"/>
    <mergeCell ref="J499:N499"/>
    <mergeCell ref="B500:I500"/>
    <mergeCell ref="J500:N500"/>
    <mergeCell ref="L534:N534"/>
    <mergeCell ref="B535:B542"/>
    <mergeCell ref="B543:B548"/>
    <mergeCell ref="B549:B550"/>
    <mergeCell ref="B551:B552"/>
    <mergeCell ref="B532:C532"/>
    <mergeCell ref="D532:E532"/>
    <mergeCell ref="F532:I532"/>
    <mergeCell ref="B534:C534"/>
    <mergeCell ref="H534:J534"/>
    <mergeCell ref="A521:O521"/>
    <mergeCell ref="B524:J524"/>
    <mergeCell ref="M524:N524"/>
    <mergeCell ref="B528:J528"/>
    <mergeCell ref="K528:N528"/>
    <mergeCell ref="B507:I507"/>
    <mergeCell ref="J507:N507"/>
    <mergeCell ref="D508:N508"/>
    <mergeCell ref="A518:D518"/>
    <mergeCell ref="E518:O519"/>
    <mergeCell ref="A519:D519"/>
    <mergeCell ref="B573:I573"/>
    <mergeCell ref="J573:N573"/>
    <mergeCell ref="B574:I574"/>
    <mergeCell ref="J574:N574"/>
    <mergeCell ref="B575:I575"/>
    <mergeCell ref="J575:N575"/>
    <mergeCell ref="K566:M566"/>
    <mergeCell ref="K567:M567"/>
    <mergeCell ref="K568:M568"/>
    <mergeCell ref="K569:M569"/>
    <mergeCell ref="J572:N572"/>
    <mergeCell ref="K562:M562"/>
    <mergeCell ref="E563:I563"/>
    <mergeCell ref="K563:M563"/>
    <mergeCell ref="K564:M564"/>
    <mergeCell ref="K565:M565"/>
    <mergeCell ref="B553:B554"/>
    <mergeCell ref="B555:B556"/>
    <mergeCell ref="B557:C557"/>
    <mergeCell ref="B558:C558"/>
    <mergeCell ref="B559:C559"/>
    <mergeCell ref="B582:I582"/>
    <mergeCell ref="J582:N582"/>
    <mergeCell ref="B583:I583"/>
    <mergeCell ref="J583:N583"/>
    <mergeCell ref="B584:I584"/>
    <mergeCell ref="J584:N584"/>
    <mergeCell ref="B579:I579"/>
    <mergeCell ref="J579:N579"/>
    <mergeCell ref="B580:I580"/>
    <mergeCell ref="J580:N580"/>
    <mergeCell ref="B581:I581"/>
    <mergeCell ref="J581:N581"/>
    <mergeCell ref="B576:I576"/>
    <mergeCell ref="J576:N576"/>
    <mergeCell ref="B577:I577"/>
    <mergeCell ref="J577:N577"/>
    <mergeCell ref="B578:I578"/>
    <mergeCell ref="J578:N578"/>
    <mergeCell ref="B591:I591"/>
    <mergeCell ref="J591:N591"/>
    <mergeCell ref="B592:I592"/>
    <mergeCell ref="J592:N592"/>
    <mergeCell ref="B593:I593"/>
    <mergeCell ref="J593:N593"/>
    <mergeCell ref="B588:I588"/>
    <mergeCell ref="J588:N588"/>
    <mergeCell ref="B589:I589"/>
    <mergeCell ref="J589:N589"/>
    <mergeCell ref="B590:I590"/>
    <mergeCell ref="J590:N590"/>
    <mergeCell ref="B585:I585"/>
    <mergeCell ref="J585:N585"/>
    <mergeCell ref="B586:I586"/>
    <mergeCell ref="J586:N586"/>
    <mergeCell ref="B587:I587"/>
    <mergeCell ref="J587:N587"/>
    <mergeCell ref="B620:C620"/>
    <mergeCell ref="H620:J620"/>
    <mergeCell ref="L620:N620"/>
    <mergeCell ref="B621:B628"/>
    <mergeCell ref="B629:B634"/>
    <mergeCell ref="B610:J610"/>
    <mergeCell ref="M610:N610"/>
    <mergeCell ref="B614:J614"/>
    <mergeCell ref="K614:N614"/>
    <mergeCell ref="B618:C618"/>
    <mergeCell ref="D618:E618"/>
    <mergeCell ref="F618:I618"/>
    <mergeCell ref="D594:N594"/>
    <mergeCell ref="A604:D604"/>
    <mergeCell ref="E604:O605"/>
    <mergeCell ref="A605:D605"/>
    <mergeCell ref="A607:O607"/>
    <mergeCell ref="K655:M655"/>
    <mergeCell ref="J658:N658"/>
    <mergeCell ref="B659:I659"/>
    <mergeCell ref="J659:N659"/>
    <mergeCell ref="B660:I660"/>
    <mergeCell ref="J660:N660"/>
    <mergeCell ref="K650:M650"/>
    <mergeCell ref="K651:M651"/>
    <mergeCell ref="K652:M652"/>
    <mergeCell ref="K653:M653"/>
    <mergeCell ref="K654:M654"/>
    <mergeCell ref="B644:C644"/>
    <mergeCell ref="B645:C645"/>
    <mergeCell ref="K648:M648"/>
    <mergeCell ref="E649:I649"/>
    <mergeCell ref="K649:M649"/>
    <mergeCell ref="B635:B636"/>
    <mergeCell ref="B637:B638"/>
    <mergeCell ref="B639:B640"/>
    <mergeCell ref="B641:B642"/>
    <mergeCell ref="B643:C643"/>
    <mergeCell ref="B667:I667"/>
    <mergeCell ref="J667:N667"/>
    <mergeCell ref="B668:I668"/>
    <mergeCell ref="J668:N668"/>
    <mergeCell ref="B669:I669"/>
    <mergeCell ref="J669:N669"/>
    <mergeCell ref="B664:I664"/>
    <mergeCell ref="J664:N664"/>
    <mergeCell ref="B665:I665"/>
    <mergeCell ref="J665:N665"/>
    <mergeCell ref="B666:I666"/>
    <mergeCell ref="J666:N666"/>
    <mergeCell ref="B661:I661"/>
    <mergeCell ref="J661:N661"/>
    <mergeCell ref="B662:I662"/>
    <mergeCell ref="J662:N662"/>
    <mergeCell ref="B663:I663"/>
    <mergeCell ref="J663:N663"/>
    <mergeCell ref="B676:I676"/>
    <mergeCell ref="J676:N676"/>
    <mergeCell ref="B677:I677"/>
    <mergeCell ref="J677:N677"/>
    <mergeCell ref="B678:I678"/>
    <mergeCell ref="J678:N678"/>
    <mergeCell ref="B673:I673"/>
    <mergeCell ref="J673:N673"/>
    <mergeCell ref="B674:I674"/>
    <mergeCell ref="J674:N674"/>
    <mergeCell ref="B675:I675"/>
    <mergeCell ref="J675:N675"/>
    <mergeCell ref="B670:I670"/>
    <mergeCell ref="J670:N670"/>
    <mergeCell ref="B671:I671"/>
    <mergeCell ref="J671:N671"/>
    <mergeCell ref="B672:I672"/>
    <mergeCell ref="J672:N672"/>
    <mergeCell ref="L706:N706"/>
    <mergeCell ref="B707:B714"/>
    <mergeCell ref="B715:B720"/>
    <mergeCell ref="B721:B722"/>
    <mergeCell ref="B723:B724"/>
    <mergeCell ref="B704:C704"/>
    <mergeCell ref="D704:E704"/>
    <mergeCell ref="F704:I704"/>
    <mergeCell ref="B706:C706"/>
    <mergeCell ref="H706:J706"/>
    <mergeCell ref="A693:O693"/>
    <mergeCell ref="B696:J696"/>
    <mergeCell ref="M696:N696"/>
    <mergeCell ref="B700:J700"/>
    <mergeCell ref="K700:N700"/>
    <mergeCell ref="B679:I679"/>
    <mergeCell ref="J679:N679"/>
    <mergeCell ref="D680:N680"/>
    <mergeCell ref="A690:D690"/>
    <mergeCell ref="E690:O691"/>
    <mergeCell ref="A691:D691"/>
    <mergeCell ref="B745:I745"/>
    <mergeCell ref="J745:N745"/>
    <mergeCell ref="B746:I746"/>
    <mergeCell ref="J746:N746"/>
    <mergeCell ref="B747:I747"/>
    <mergeCell ref="J747:N747"/>
    <mergeCell ref="K738:M738"/>
    <mergeCell ref="K739:M739"/>
    <mergeCell ref="K740:M740"/>
    <mergeCell ref="K741:M741"/>
    <mergeCell ref="J744:N744"/>
    <mergeCell ref="K734:M734"/>
    <mergeCell ref="E735:I735"/>
    <mergeCell ref="K735:M735"/>
    <mergeCell ref="K736:M736"/>
    <mergeCell ref="K737:M737"/>
    <mergeCell ref="B725:B726"/>
    <mergeCell ref="B727:B728"/>
    <mergeCell ref="B729:C729"/>
    <mergeCell ref="B730:C730"/>
    <mergeCell ref="B731:C731"/>
    <mergeCell ref="B754:I754"/>
    <mergeCell ref="J754:N754"/>
    <mergeCell ref="B755:I755"/>
    <mergeCell ref="J755:N755"/>
    <mergeCell ref="B756:I756"/>
    <mergeCell ref="J756:N756"/>
    <mergeCell ref="B751:I751"/>
    <mergeCell ref="J751:N751"/>
    <mergeCell ref="B752:I752"/>
    <mergeCell ref="J752:N752"/>
    <mergeCell ref="B753:I753"/>
    <mergeCell ref="J753:N753"/>
    <mergeCell ref="B748:I748"/>
    <mergeCell ref="J748:N748"/>
    <mergeCell ref="B749:I749"/>
    <mergeCell ref="J749:N749"/>
    <mergeCell ref="B750:I750"/>
    <mergeCell ref="J750:N750"/>
    <mergeCell ref="B763:I763"/>
    <mergeCell ref="J763:N763"/>
    <mergeCell ref="B764:I764"/>
    <mergeCell ref="J764:N764"/>
    <mergeCell ref="B765:I765"/>
    <mergeCell ref="J765:N765"/>
    <mergeCell ref="B760:I760"/>
    <mergeCell ref="J760:N760"/>
    <mergeCell ref="B761:I761"/>
    <mergeCell ref="J761:N761"/>
    <mergeCell ref="B762:I762"/>
    <mergeCell ref="J762:N762"/>
    <mergeCell ref="B757:I757"/>
    <mergeCell ref="J757:N757"/>
    <mergeCell ref="B758:I758"/>
    <mergeCell ref="J758:N758"/>
    <mergeCell ref="B759:I759"/>
    <mergeCell ref="J759:N759"/>
    <mergeCell ref="B792:C792"/>
    <mergeCell ref="H792:J792"/>
    <mergeCell ref="L792:N792"/>
    <mergeCell ref="B793:B800"/>
    <mergeCell ref="B801:B806"/>
    <mergeCell ref="B782:J782"/>
    <mergeCell ref="M782:N782"/>
    <mergeCell ref="B786:J786"/>
    <mergeCell ref="K786:N786"/>
    <mergeCell ref="B790:C790"/>
    <mergeCell ref="D790:E790"/>
    <mergeCell ref="F790:I790"/>
    <mergeCell ref="D766:N766"/>
    <mergeCell ref="A776:D776"/>
    <mergeCell ref="E776:O777"/>
    <mergeCell ref="A777:D777"/>
    <mergeCell ref="A779:O779"/>
    <mergeCell ref="K827:M827"/>
    <mergeCell ref="J830:N830"/>
    <mergeCell ref="B831:I831"/>
    <mergeCell ref="J831:N831"/>
    <mergeCell ref="B832:I832"/>
    <mergeCell ref="J832:N832"/>
    <mergeCell ref="K822:M822"/>
    <mergeCell ref="K823:M823"/>
    <mergeCell ref="K824:M824"/>
    <mergeCell ref="K825:M825"/>
    <mergeCell ref="K826:M826"/>
    <mergeCell ref="B816:C816"/>
    <mergeCell ref="B817:C817"/>
    <mergeCell ref="K820:M820"/>
    <mergeCell ref="E821:I821"/>
    <mergeCell ref="K821:M821"/>
    <mergeCell ref="B807:B808"/>
    <mergeCell ref="B809:B810"/>
    <mergeCell ref="B811:B812"/>
    <mergeCell ref="B813:B814"/>
    <mergeCell ref="B815:C815"/>
    <mergeCell ref="B839:I839"/>
    <mergeCell ref="J839:N839"/>
    <mergeCell ref="B840:I840"/>
    <mergeCell ref="J840:N840"/>
    <mergeCell ref="B841:I841"/>
    <mergeCell ref="J841:N841"/>
    <mergeCell ref="B836:I836"/>
    <mergeCell ref="J836:N836"/>
    <mergeCell ref="B837:I837"/>
    <mergeCell ref="J837:N837"/>
    <mergeCell ref="B838:I838"/>
    <mergeCell ref="J838:N838"/>
    <mergeCell ref="B833:I833"/>
    <mergeCell ref="J833:N833"/>
    <mergeCell ref="B834:I834"/>
    <mergeCell ref="J834:N834"/>
    <mergeCell ref="B835:I835"/>
    <mergeCell ref="J835:N835"/>
    <mergeCell ref="B848:I848"/>
    <mergeCell ref="J848:N848"/>
    <mergeCell ref="B849:I849"/>
    <mergeCell ref="J849:N849"/>
    <mergeCell ref="B850:I850"/>
    <mergeCell ref="J850:N850"/>
    <mergeCell ref="B845:I845"/>
    <mergeCell ref="J845:N845"/>
    <mergeCell ref="B846:I846"/>
    <mergeCell ref="J846:N846"/>
    <mergeCell ref="B847:I847"/>
    <mergeCell ref="J847:N847"/>
    <mergeCell ref="B842:I842"/>
    <mergeCell ref="J842:N842"/>
    <mergeCell ref="B843:I843"/>
    <mergeCell ref="J843:N843"/>
    <mergeCell ref="B844:I844"/>
    <mergeCell ref="J844:N844"/>
    <mergeCell ref="L878:N878"/>
    <mergeCell ref="B879:B886"/>
    <mergeCell ref="B887:B892"/>
    <mergeCell ref="B893:B894"/>
    <mergeCell ref="B895:B896"/>
    <mergeCell ref="B876:C876"/>
    <mergeCell ref="D876:E876"/>
    <mergeCell ref="F876:I876"/>
    <mergeCell ref="B878:C878"/>
    <mergeCell ref="H878:J878"/>
    <mergeCell ref="A865:O865"/>
    <mergeCell ref="B868:J868"/>
    <mergeCell ref="M868:N868"/>
    <mergeCell ref="B872:J872"/>
    <mergeCell ref="K872:N872"/>
    <mergeCell ref="B851:I851"/>
    <mergeCell ref="J851:N851"/>
    <mergeCell ref="D852:N852"/>
    <mergeCell ref="A862:D862"/>
    <mergeCell ref="E862:O863"/>
    <mergeCell ref="A863:D863"/>
    <mergeCell ref="B917:I917"/>
    <mergeCell ref="J917:N917"/>
    <mergeCell ref="B918:I918"/>
    <mergeCell ref="J918:N918"/>
    <mergeCell ref="B919:I919"/>
    <mergeCell ref="J919:N919"/>
    <mergeCell ref="K910:M910"/>
    <mergeCell ref="K911:M911"/>
    <mergeCell ref="K912:M912"/>
    <mergeCell ref="K913:M913"/>
    <mergeCell ref="J916:N916"/>
    <mergeCell ref="K906:M906"/>
    <mergeCell ref="E907:I907"/>
    <mergeCell ref="K907:M907"/>
    <mergeCell ref="K908:M908"/>
    <mergeCell ref="K909:M909"/>
    <mergeCell ref="B897:B898"/>
    <mergeCell ref="B899:B900"/>
    <mergeCell ref="B901:C901"/>
    <mergeCell ref="B902:C902"/>
    <mergeCell ref="B903:C903"/>
    <mergeCell ref="B926:I926"/>
    <mergeCell ref="J926:N926"/>
    <mergeCell ref="B927:I927"/>
    <mergeCell ref="J927:N927"/>
    <mergeCell ref="B928:I928"/>
    <mergeCell ref="J928:N928"/>
    <mergeCell ref="B923:I923"/>
    <mergeCell ref="J923:N923"/>
    <mergeCell ref="B924:I924"/>
    <mergeCell ref="J924:N924"/>
    <mergeCell ref="B925:I925"/>
    <mergeCell ref="J925:N925"/>
    <mergeCell ref="B920:I920"/>
    <mergeCell ref="J920:N920"/>
    <mergeCell ref="B921:I921"/>
    <mergeCell ref="J921:N921"/>
    <mergeCell ref="B922:I922"/>
    <mergeCell ref="J922:N922"/>
    <mergeCell ref="B935:I935"/>
    <mergeCell ref="J935:N935"/>
    <mergeCell ref="B936:I936"/>
    <mergeCell ref="J936:N936"/>
    <mergeCell ref="B937:I937"/>
    <mergeCell ref="J937:N937"/>
    <mergeCell ref="B932:I932"/>
    <mergeCell ref="J932:N932"/>
    <mergeCell ref="B933:I933"/>
    <mergeCell ref="J933:N933"/>
    <mergeCell ref="B934:I934"/>
    <mergeCell ref="J934:N934"/>
    <mergeCell ref="B929:I929"/>
    <mergeCell ref="J929:N929"/>
    <mergeCell ref="B930:I930"/>
    <mergeCell ref="J930:N930"/>
    <mergeCell ref="B931:I931"/>
    <mergeCell ref="J931:N931"/>
    <mergeCell ref="B964:C964"/>
    <mergeCell ref="H964:J964"/>
    <mergeCell ref="L964:N964"/>
    <mergeCell ref="B965:B972"/>
    <mergeCell ref="B973:B978"/>
    <mergeCell ref="B954:J954"/>
    <mergeCell ref="M954:N954"/>
    <mergeCell ref="B958:J958"/>
    <mergeCell ref="K958:N958"/>
    <mergeCell ref="B962:C962"/>
    <mergeCell ref="D962:E962"/>
    <mergeCell ref="F962:I962"/>
    <mergeCell ref="D938:N938"/>
    <mergeCell ref="A948:D948"/>
    <mergeCell ref="E948:O949"/>
    <mergeCell ref="A949:D949"/>
    <mergeCell ref="A951:O951"/>
    <mergeCell ref="K999:M999"/>
    <mergeCell ref="J1002:N1002"/>
    <mergeCell ref="B1003:I1003"/>
    <mergeCell ref="J1003:N1003"/>
    <mergeCell ref="B1004:I1004"/>
    <mergeCell ref="J1004:N1004"/>
    <mergeCell ref="K994:M994"/>
    <mergeCell ref="K995:M995"/>
    <mergeCell ref="K996:M996"/>
    <mergeCell ref="K997:M997"/>
    <mergeCell ref="K998:M998"/>
    <mergeCell ref="B988:C988"/>
    <mergeCell ref="B989:C989"/>
    <mergeCell ref="K992:M992"/>
    <mergeCell ref="E993:I993"/>
    <mergeCell ref="K993:M993"/>
    <mergeCell ref="B979:B980"/>
    <mergeCell ref="B981:B982"/>
    <mergeCell ref="B983:B984"/>
    <mergeCell ref="B985:B986"/>
    <mergeCell ref="B987:C987"/>
    <mergeCell ref="B1011:I1011"/>
    <mergeCell ref="J1011:N1011"/>
    <mergeCell ref="B1012:I1012"/>
    <mergeCell ref="J1012:N1012"/>
    <mergeCell ref="B1013:I1013"/>
    <mergeCell ref="J1013:N1013"/>
    <mergeCell ref="B1008:I1008"/>
    <mergeCell ref="J1008:N1008"/>
    <mergeCell ref="B1009:I1009"/>
    <mergeCell ref="J1009:N1009"/>
    <mergeCell ref="B1010:I1010"/>
    <mergeCell ref="J1010:N1010"/>
    <mergeCell ref="B1005:I1005"/>
    <mergeCell ref="J1005:N1005"/>
    <mergeCell ref="B1006:I1006"/>
    <mergeCell ref="J1006:N1006"/>
    <mergeCell ref="B1007:I1007"/>
    <mergeCell ref="J1007:N1007"/>
    <mergeCell ref="B1020:I1020"/>
    <mergeCell ref="J1020:N1020"/>
    <mergeCell ref="B1021:I1021"/>
    <mergeCell ref="J1021:N1021"/>
    <mergeCell ref="B1022:I1022"/>
    <mergeCell ref="J1022:N1022"/>
    <mergeCell ref="B1017:I1017"/>
    <mergeCell ref="J1017:N1017"/>
    <mergeCell ref="B1018:I1018"/>
    <mergeCell ref="J1018:N1018"/>
    <mergeCell ref="B1019:I1019"/>
    <mergeCell ref="J1019:N1019"/>
    <mergeCell ref="B1014:I1014"/>
    <mergeCell ref="J1014:N1014"/>
    <mergeCell ref="B1015:I1015"/>
    <mergeCell ref="J1015:N1015"/>
    <mergeCell ref="B1016:I1016"/>
    <mergeCell ref="J1016:N1016"/>
    <mergeCell ref="L1050:N1050"/>
    <mergeCell ref="B1051:B1058"/>
    <mergeCell ref="B1059:B1064"/>
    <mergeCell ref="B1065:B1066"/>
    <mergeCell ref="B1067:B1068"/>
    <mergeCell ref="B1048:C1048"/>
    <mergeCell ref="D1048:E1048"/>
    <mergeCell ref="F1048:I1048"/>
    <mergeCell ref="B1050:C1050"/>
    <mergeCell ref="H1050:J1050"/>
    <mergeCell ref="A1037:O1037"/>
    <mergeCell ref="B1040:J1040"/>
    <mergeCell ref="M1040:N1040"/>
    <mergeCell ref="B1044:J1044"/>
    <mergeCell ref="K1044:N1044"/>
    <mergeCell ref="B1023:I1023"/>
    <mergeCell ref="J1023:N1023"/>
    <mergeCell ref="D1024:N1024"/>
    <mergeCell ref="A1034:D1034"/>
    <mergeCell ref="E1034:O1035"/>
    <mergeCell ref="A1035:D1035"/>
    <mergeCell ref="B1089:I1089"/>
    <mergeCell ref="J1089:N1089"/>
    <mergeCell ref="B1090:I1090"/>
    <mergeCell ref="J1090:N1090"/>
    <mergeCell ref="B1091:I1091"/>
    <mergeCell ref="J1091:N1091"/>
    <mergeCell ref="K1082:M1082"/>
    <mergeCell ref="K1083:M1083"/>
    <mergeCell ref="K1084:M1084"/>
    <mergeCell ref="K1085:M1085"/>
    <mergeCell ref="J1088:N1088"/>
    <mergeCell ref="K1078:M1078"/>
    <mergeCell ref="E1079:I1079"/>
    <mergeCell ref="K1079:M1079"/>
    <mergeCell ref="K1080:M1080"/>
    <mergeCell ref="K1081:M1081"/>
    <mergeCell ref="B1069:B1070"/>
    <mergeCell ref="B1071:B1072"/>
    <mergeCell ref="B1073:C1073"/>
    <mergeCell ref="B1074:C1074"/>
    <mergeCell ref="B1075:C1075"/>
    <mergeCell ref="B1098:I1098"/>
    <mergeCell ref="J1098:N1098"/>
    <mergeCell ref="B1099:I1099"/>
    <mergeCell ref="J1099:N1099"/>
    <mergeCell ref="B1100:I1100"/>
    <mergeCell ref="J1100:N1100"/>
    <mergeCell ref="B1095:I1095"/>
    <mergeCell ref="J1095:N1095"/>
    <mergeCell ref="B1096:I1096"/>
    <mergeCell ref="J1096:N1096"/>
    <mergeCell ref="B1097:I1097"/>
    <mergeCell ref="J1097:N1097"/>
    <mergeCell ref="B1092:I1092"/>
    <mergeCell ref="J1092:N1092"/>
    <mergeCell ref="B1093:I1093"/>
    <mergeCell ref="J1093:N1093"/>
    <mergeCell ref="B1094:I1094"/>
    <mergeCell ref="J1094:N1094"/>
    <mergeCell ref="B1107:I1107"/>
    <mergeCell ref="J1107:N1107"/>
    <mergeCell ref="B1108:I1108"/>
    <mergeCell ref="J1108:N1108"/>
    <mergeCell ref="B1109:I1109"/>
    <mergeCell ref="J1109:N1109"/>
    <mergeCell ref="B1104:I1104"/>
    <mergeCell ref="J1104:N1104"/>
    <mergeCell ref="B1105:I1105"/>
    <mergeCell ref="J1105:N1105"/>
    <mergeCell ref="B1106:I1106"/>
    <mergeCell ref="J1106:N1106"/>
    <mergeCell ref="B1101:I1101"/>
    <mergeCell ref="J1101:N1101"/>
    <mergeCell ref="B1102:I1102"/>
    <mergeCell ref="J1102:N1102"/>
    <mergeCell ref="B1103:I1103"/>
    <mergeCell ref="J1103:N1103"/>
    <mergeCell ref="B1136:C1136"/>
    <mergeCell ref="H1136:J1136"/>
    <mergeCell ref="L1136:N1136"/>
    <mergeCell ref="B1137:B1144"/>
    <mergeCell ref="B1145:B1150"/>
    <mergeCell ref="B1126:J1126"/>
    <mergeCell ref="M1126:N1126"/>
    <mergeCell ref="B1130:J1130"/>
    <mergeCell ref="K1130:N1130"/>
    <mergeCell ref="B1134:C1134"/>
    <mergeCell ref="D1134:E1134"/>
    <mergeCell ref="F1134:I1134"/>
    <mergeCell ref="D1110:N1110"/>
    <mergeCell ref="A1120:D1120"/>
    <mergeCell ref="E1120:O1121"/>
    <mergeCell ref="A1121:D1121"/>
    <mergeCell ref="A1123:O1123"/>
    <mergeCell ref="K1171:M1171"/>
    <mergeCell ref="J1174:N1174"/>
    <mergeCell ref="B1175:I1175"/>
    <mergeCell ref="J1175:N1175"/>
    <mergeCell ref="B1176:I1176"/>
    <mergeCell ref="J1176:N1176"/>
    <mergeCell ref="K1166:M1166"/>
    <mergeCell ref="K1167:M1167"/>
    <mergeCell ref="K1168:M1168"/>
    <mergeCell ref="K1169:M1169"/>
    <mergeCell ref="K1170:M1170"/>
    <mergeCell ref="B1160:C1160"/>
    <mergeCell ref="B1161:C1161"/>
    <mergeCell ref="K1164:M1164"/>
    <mergeCell ref="E1165:I1165"/>
    <mergeCell ref="K1165:M1165"/>
    <mergeCell ref="B1151:B1152"/>
    <mergeCell ref="B1153:B1154"/>
    <mergeCell ref="B1155:B1156"/>
    <mergeCell ref="B1157:B1158"/>
    <mergeCell ref="B1159:C1159"/>
    <mergeCell ref="B1183:I1183"/>
    <mergeCell ref="J1183:N1183"/>
    <mergeCell ref="B1184:I1184"/>
    <mergeCell ref="J1184:N1184"/>
    <mergeCell ref="B1185:I1185"/>
    <mergeCell ref="J1185:N1185"/>
    <mergeCell ref="B1180:I1180"/>
    <mergeCell ref="J1180:N1180"/>
    <mergeCell ref="B1181:I1181"/>
    <mergeCell ref="J1181:N1181"/>
    <mergeCell ref="B1182:I1182"/>
    <mergeCell ref="J1182:N1182"/>
    <mergeCell ref="B1177:I1177"/>
    <mergeCell ref="J1177:N1177"/>
    <mergeCell ref="B1178:I1178"/>
    <mergeCell ref="J1178:N1178"/>
    <mergeCell ref="B1179:I1179"/>
    <mergeCell ref="J1179:N1179"/>
    <mergeCell ref="B1192:I1192"/>
    <mergeCell ref="J1192:N1192"/>
    <mergeCell ref="B1193:I1193"/>
    <mergeCell ref="J1193:N1193"/>
    <mergeCell ref="B1194:I1194"/>
    <mergeCell ref="J1194:N1194"/>
    <mergeCell ref="B1189:I1189"/>
    <mergeCell ref="J1189:N1189"/>
    <mergeCell ref="B1190:I1190"/>
    <mergeCell ref="J1190:N1190"/>
    <mergeCell ref="B1191:I1191"/>
    <mergeCell ref="J1191:N1191"/>
    <mergeCell ref="B1186:I1186"/>
    <mergeCell ref="J1186:N1186"/>
    <mergeCell ref="B1187:I1187"/>
    <mergeCell ref="J1187:N1187"/>
    <mergeCell ref="B1188:I1188"/>
    <mergeCell ref="J1188:N1188"/>
    <mergeCell ref="L1222:N1222"/>
    <mergeCell ref="B1223:B1230"/>
    <mergeCell ref="B1231:B1236"/>
    <mergeCell ref="B1237:B1238"/>
    <mergeCell ref="B1239:B1240"/>
    <mergeCell ref="B1220:C1220"/>
    <mergeCell ref="D1220:E1220"/>
    <mergeCell ref="F1220:I1220"/>
    <mergeCell ref="B1222:C1222"/>
    <mergeCell ref="H1222:J1222"/>
    <mergeCell ref="A1209:O1209"/>
    <mergeCell ref="B1212:J1212"/>
    <mergeCell ref="M1212:N1212"/>
    <mergeCell ref="B1216:J1216"/>
    <mergeCell ref="K1216:N1216"/>
    <mergeCell ref="B1195:I1195"/>
    <mergeCell ref="J1195:N1195"/>
    <mergeCell ref="D1196:N1196"/>
    <mergeCell ref="A1206:D1206"/>
    <mergeCell ref="E1206:O1207"/>
    <mergeCell ref="A1207:D1207"/>
    <mergeCell ref="B1261:I1261"/>
    <mergeCell ref="J1261:N1261"/>
    <mergeCell ref="B1262:I1262"/>
    <mergeCell ref="J1262:N1262"/>
    <mergeCell ref="B1263:I1263"/>
    <mergeCell ref="J1263:N1263"/>
    <mergeCell ref="K1254:M1254"/>
    <mergeCell ref="K1255:M1255"/>
    <mergeCell ref="K1256:M1256"/>
    <mergeCell ref="K1257:M1257"/>
    <mergeCell ref="J1260:N1260"/>
    <mergeCell ref="K1250:M1250"/>
    <mergeCell ref="E1251:I1251"/>
    <mergeCell ref="K1251:M1251"/>
    <mergeCell ref="K1252:M1252"/>
    <mergeCell ref="K1253:M1253"/>
    <mergeCell ref="B1241:B1242"/>
    <mergeCell ref="B1243:B1244"/>
    <mergeCell ref="B1245:C1245"/>
    <mergeCell ref="B1246:C1246"/>
    <mergeCell ref="B1247:C1247"/>
    <mergeCell ref="B1270:I1270"/>
    <mergeCell ref="J1270:N1270"/>
    <mergeCell ref="B1271:I1271"/>
    <mergeCell ref="J1271:N1271"/>
    <mergeCell ref="B1272:I1272"/>
    <mergeCell ref="J1272:N1272"/>
    <mergeCell ref="B1267:I1267"/>
    <mergeCell ref="J1267:N1267"/>
    <mergeCell ref="B1268:I1268"/>
    <mergeCell ref="J1268:N1268"/>
    <mergeCell ref="B1269:I1269"/>
    <mergeCell ref="J1269:N1269"/>
    <mergeCell ref="B1264:I1264"/>
    <mergeCell ref="J1264:N1264"/>
    <mergeCell ref="B1265:I1265"/>
    <mergeCell ref="J1265:N1265"/>
    <mergeCell ref="B1266:I1266"/>
    <mergeCell ref="J1266:N1266"/>
    <mergeCell ref="B1279:I1279"/>
    <mergeCell ref="J1279:N1279"/>
    <mergeCell ref="B1280:I1280"/>
    <mergeCell ref="J1280:N1280"/>
    <mergeCell ref="B1281:I1281"/>
    <mergeCell ref="J1281:N1281"/>
    <mergeCell ref="B1276:I1276"/>
    <mergeCell ref="J1276:N1276"/>
    <mergeCell ref="B1277:I1277"/>
    <mergeCell ref="J1277:N1277"/>
    <mergeCell ref="B1278:I1278"/>
    <mergeCell ref="J1278:N1278"/>
    <mergeCell ref="B1273:I1273"/>
    <mergeCell ref="J1273:N1273"/>
    <mergeCell ref="B1274:I1274"/>
    <mergeCell ref="J1274:N1274"/>
    <mergeCell ref="B1275:I1275"/>
    <mergeCell ref="J1275:N1275"/>
    <mergeCell ref="B1308:C1308"/>
    <mergeCell ref="H1308:J1308"/>
    <mergeCell ref="L1308:N1308"/>
    <mergeCell ref="B1309:B1316"/>
    <mergeCell ref="B1317:B1322"/>
    <mergeCell ref="B1298:J1298"/>
    <mergeCell ref="M1298:N1298"/>
    <mergeCell ref="B1302:J1302"/>
    <mergeCell ref="K1302:N1302"/>
    <mergeCell ref="B1306:C1306"/>
    <mergeCell ref="D1306:E1306"/>
    <mergeCell ref="F1306:I1306"/>
    <mergeCell ref="D1282:N1282"/>
    <mergeCell ref="A1292:D1292"/>
    <mergeCell ref="E1292:O1293"/>
    <mergeCell ref="A1293:D1293"/>
    <mergeCell ref="A1295:O1295"/>
    <mergeCell ref="K1343:M1343"/>
    <mergeCell ref="J1346:N1346"/>
    <mergeCell ref="B1347:I1347"/>
    <mergeCell ref="J1347:N1347"/>
    <mergeCell ref="B1348:I1348"/>
    <mergeCell ref="J1348:N1348"/>
    <mergeCell ref="K1338:M1338"/>
    <mergeCell ref="K1339:M1339"/>
    <mergeCell ref="K1340:M1340"/>
    <mergeCell ref="K1341:M1341"/>
    <mergeCell ref="K1342:M1342"/>
    <mergeCell ref="B1332:C1332"/>
    <mergeCell ref="B1333:C1333"/>
    <mergeCell ref="K1336:M1336"/>
    <mergeCell ref="E1337:I1337"/>
    <mergeCell ref="K1337:M1337"/>
    <mergeCell ref="B1323:B1324"/>
    <mergeCell ref="B1325:B1326"/>
    <mergeCell ref="B1327:B1328"/>
    <mergeCell ref="B1329:B1330"/>
    <mergeCell ref="B1331:C1331"/>
    <mergeCell ref="B1355:I1355"/>
    <mergeCell ref="J1355:N1355"/>
    <mergeCell ref="B1356:I1356"/>
    <mergeCell ref="J1356:N1356"/>
    <mergeCell ref="B1357:I1357"/>
    <mergeCell ref="J1357:N1357"/>
    <mergeCell ref="B1352:I1352"/>
    <mergeCell ref="J1352:N1352"/>
    <mergeCell ref="B1353:I1353"/>
    <mergeCell ref="J1353:N1353"/>
    <mergeCell ref="B1354:I1354"/>
    <mergeCell ref="J1354:N1354"/>
    <mergeCell ref="B1349:I1349"/>
    <mergeCell ref="J1349:N1349"/>
    <mergeCell ref="B1350:I1350"/>
    <mergeCell ref="J1350:N1350"/>
    <mergeCell ref="B1351:I1351"/>
    <mergeCell ref="J1351:N1351"/>
    <mergeCell ref="B1364:I1364"/>
    <mergeCell ref="J1364:N1364"/>
    <mergeCell ref="B1365:I1365"/>
    <mergeCell ref="J1365:N1365"/>
    <mergeCell ref="B1366:I1366"/>
    <mergeCell ref="J1366:N1366"/>
    <mergeCell ref="B1361:I1361"/>
    <mergeCell ref="J1361:N1361"/>
    <mergeCell ref="B1362:I1362"/>
    <mergeCell ref="J1362:N1362"/>
    <mergeCell ref="B1363:I1363"/>
    <mergeCell ref="J1363:N1363"/>
    <mergeCell ref="B1358:I1358"/>
    <mergeCell ref="J1358:N1358"/>
    <mergeCell ref="B1359:I1359"/>
    <mergeCell ref="J1359:N1359"/>
    <mergeCell ref="B1360:I1360"/>
    <mergeCell ref="J1360:N1360"/>
    <mergeCell ref="L1394:N1394"/>
    <mergeCell ref="B1395:B1402"/>
    <mergeCell ref="B1403:B1408"/>
    <mergeCell ref="B1409:B1410"/>
    <mergeCell ref="B1411:B1412"/>
    <mergeCell ref="B1392:C1392"/>
    <mergeCell ref="D1392:E1392"/>
    <mergeCell ref="F1392:I1392"/>
    <mergeCell ref="B1394:C1394"/>
    <mergeCell ref="H1394:J1394"/>
    <mergeCell ref="A1381:O1381"/>
    <mergeCell ref="B1384:J1384"/>
    <mergeCell ref="M1384:N1384"/>
    <mergeCell ref="B1388:J1388"/>
    <mergeCell ref="K1388:N1388"/>
    <mergeCell ref="B1367:I1367"/>
    <mergeCell ref="J1367:N1367"/>
    <mergeCell ref="D1368:N1368"/>
    <mergeCell ref="A1378:D1378"/>
    <mergeCell ref="E1378:O1379"/>
    <mergeCell ref="A1379:D1379"/>
    <mergeCell ref="B1433:I1433"/>
    <mergeCell ref="J1433:N1433"/>
    <mergeCell ref="B1434:I1434"/>
    <mergeCell ref="J1434:N1434"/>
    <mergeCell ref="B1435:I1435"/>
    <mergeCell ref="J1435:N1435"/>
    <mergeCell ref="K1426:M1426"/>
    <mergeCell ref="K1427:M1427"/>
    <mergeCell ref="K1428:M1428"/>
    <mergeCell ref="K1429:M1429"/>
    <mergeCell ref="J1432:N1432"/>
    <mergeCell ref="K1422:M1422"/>
    <mergeCell ref="E1423:I1423"/>
    <mergeCell ref="K1423:M1423"/>
    <mergeCell ref="K1424:M1424"/>
    <mergeCell ref="K1425:M1425"/>
    <mergeCell ref="B1413:B1414"/>
    <mergeCell ref="B1415:B1416"/>
    <mergeCell ref="B1417:C1417"/>
    <mergeCell ref="B1418:C1418"/>
    <mergeCell ref="B1419:C1419"/>
    <mergeCell ref="H1421:N1421"/>
    <mergeCell ref="B1442:I1442"/>
    <mergeCell ref="J1442:N1442"/>
    <mergeCell ref="B1443:I1443"/>
    <mergeCell ref="J1443:N1443"/>
    <mergeCell ref="B1444:I1444"/>
    <mergeCell ref="J1444:N1444"/>
    <mergeCell ref="B1439:I1439"/>
    <mergeCell ref="J1439:N1439"/>
    <mergeCell ref="B1440:I1440"/>
    <mergeCell ref="J1440:N1440"/>
    <mergeCell ref="B1441:I1441"/>
    <mergeCell ref="J1441:N1441"/>
    <mergeCell ref="B1436:I1436"/>
    <mergeCell ref="J1436:N1436"/>
    <mergeCell ref="B1437:I1437"/>
    <mergeCell ref="J1437:N1437"/>
    <mergeCell ref="B1438:I1438"/>
    <mergeCell ref="J1438:N1438"/>
    <mergeCell ref="B1451:I1451"/>
    <mergeCell ref="J1451:N1451"/>
    <mergeCell ref="B1452:I1452"/>
    <mergeCell ref="J1452:N1452"/>
    <mergeCell ref="B1453:I1453"/>
    <mergeCell ref="J1453:N1453"/>
    <mergeCell ref="B1448:I1448"/>
    <mergeCell ref="J1448:N1448"/>
    <mergeCell ref="B1449:I1449"/>
    <mergeCell ref="J1449:N1449"/>
    <mergeCell ref="B1450:I1450"/>
    <mergeCell ref="J1450:N1450"/>
    <mergeCell ref="B1445:I1445"/>
    <mergeCell ref="J1445:N1445"/>
    <mergeCell ref="B1446:I1446"/>
    <mergeCell ref="J1446:N1446"/>
    <mergeCell ref="B1447:I1447"/>
    <mergeCell ref="J1447:N1447"/>
    <mergeCell ref="B1480:C1480"/>
    <mergeCell ref="H1480:J1480"/>
    <mergeCell ref="L1480:N1480"/>
    <mergeCell ref="B1481:B1488"/>
    <mergeCell ref="B1489:B1494"/>
    <mergeCell ref="B1470:J1470"/>
    <mergeCell ref="M1470:N1470"/>
    <mergeCell ref="B1474:J1474"/>
    <mergeCell ref="K1474:N1474"/>
    <mergeCell ref="B1478:C1478"/>
    <mergeCell ref="D1478:E1478"/>
    <mergeCell ref="F1478:I1478"/>
    <mergeCell ref="D1454:N1454"/>
    <mergeCell ref="A1464:D1464"/>
    <mergeCell ref="E1464:O1465"/>
    <mergeCell ref="A1465:D1465"/>
    <mergeCell ref="A1467:O1467"/>
    <mergeCell ref="K1515:M1515"/>
    <mergeCell ref="J1518:N1518"/>
    <mergeCell ref="B1519:I1519"/>
    <mergeCell ref="J1519:N1519"/>
    <mergeCell ref="B1520:I1520"/>
    <mergeCell ref="J1520:N1520"/>
    <mergeCell ref="K1510:M1510"/>
    <mergeCell ref="K1511:M1511"/>
    <mergeCell ref="K1512:M1512"/>
    <mergeCell ref="K1513:M1513"/>
    <mergeCell ref="K1514:M1514"/>
    <mergeCell ref="B1504:C1504"/>
    <mergeCell ref="B1505:C1505"/>
    <mergeCell ref="K1508:M1508"/>
    <mergeCell ref="E1509:I1509"/>
    <mergeCell ref="K1509:M1509"/>
    <mergeCell ref="B1495:B1496"/>
    <mergeCell ref="B1497:B1498"/>
    <mergeCell ref="B1499:B1500"/>
    <mergeCell ref="B1501:B1502"/>
    <mergeCell ref="B1503:C1503"/>
    <mergeCell ref="H1507:N1507"/>
    <mergeCell ref="B1527:I1527"/>
    <mergeCell ref="J1527:N1527"/>
    <mergeCell ref="B1528:I1528"/>
    <mergeCell ref="J1528:N1528"/>
    <mergeCell ref="B1529:I1529"/>
    <mergeCell ref="J1529:N1529"/>
    <mergeCell ref="B1524:I1524"/>
    <mergeCell ref="J1524:N1524"/>
    <mergeCell ref="B1525:I1525"/>
    <mergeCell ref="J1525:N1525"/>
    <mergeCell ref="B1526:I1526"/>
    <mergeCell ref="J1526:N1526"/>
    <mergeCell ref="B1521:I1521"/>
    <mergeCell ref="J1521:N1521"/>
    <mergeCell ref="B1522:I1522"/>
    <mergeCell ref="J1522:N1522"/>
    <mergeCell ref="B1523:I1523"/>
    <mergeCell ref="J1523:N1523"/>
    <mergeCell ref="B1536:I1536"/>
    <mergeCell ref="J1536:N1536"/>
    <mergeCell ref="B1537:I1537"/>
    <mergeCell ref="J1537:N1537"/>
    <mergeCell ref="B1538:I1538"/>
    <mergeCell ref="J1538:N1538"/>
    <mergeCell ref="B1533:I1533"/>
    <mergeCell ref="J1533:N1533"/>
    <mergeCell ref="B1534:I1534"/>
    <mergeCell ref="J1534:N1534"/>
    <mergeCell ref="B1535:I1535"/>
    <mergeCell ref="J1535:N1535"/>
    <mergeCell ref="B1530:I1530"/>
    <mergeCell ref="J1530:N1530"/>
    <mergeCell ref="B1531:I1531"/>
    <mergeCell ref="J1531:N1531"/>
    <mergeCell ref="B1532:I1532"/>
    <mergeCell ref="J1532:N1532"/>
    <mergeCell ref="L1566:N1566"/>
    <mergeCell ref="B1567:B1574"/>
    <mergeCell ref="B1575:B1580"/>
    <mergeCell ref="B1581:B1582"/>
    <mergeCell ref="B1583:B1584"/>
    <mergeCell ref="B1564:C1564"/>
    <mergeCell ref="D1564:E1564"/>
    <mergeCell ref="F1564:I1564"/>
    <mergeCell ref="B1566:C1566"/>
    <mergeCell ref="H1566:J1566"/>
    <mergeCell ref="A1553:O1553"/>
    <mergeCell ref="B1556:J1556"/>
    <mergeCell ref="M1556:N1556"/>
    <mergeCell ref="B1560:J1560"/>
    <mergeCell ref="K1560:N1560"/>
    <mergeCell ref="B1539:I1539"/>
    <mergeCell ref="J1539:N1539"/>
    <mergeCell ref="D1540:N1540"/>
    <mergeCell ref="A1550:D1550"/>
    <mergeCell ref="E1550:O1551"/>
    <mergeCell ref="A1551:D1551"/>
    <mergeCell ref="B1605:I1605"/>
    <mergeCell ref="J1605:N1605"/>
    <mergeCell ref="B1606:I1606"/>
    <mergeCell ref="J1606:N1606"/>
    <mergeCell ref="B1607:I1607"/>
    <mergeCell ref="J1607:N1607"/>
    <mergeCell ref="K1598:M1598"/>
    <mergeCell ref="K1599:M1599"/>
    <mergeCell ref="K1600:M1600"/>
    <mergeCell ref="K1601:M1601"/>
    <mergeCell ref="J1604:N1604"/>
    <mergeCell ref="K1594:M1594"/>
    <mergeCell ref="E1595:I1595"/>
    <mergeCell ref="K1595:M1595"/>
    <mergeCell ref="K1596:M1596"/>
    <mergeCell ref="K1597:M1597"/>
    <mergeCell ref="B1585:B1586"/>
    <mergeCell ref="B1587:B1588"/>
    <mergeCell ref="B1589:C1589"/>
    <mergeCell ref="B1590:C1590"/>
    <mergeCell ref="B1591:C1591"/>
    <mergeCell ref="H1593:N1593"/>
    <mergeCell ref="B1614:I1614"/>
    <mergeCell ref="J1614:N1614"/>
    <mergeCell ref="B1615:I1615"/>
    <mergeCell ref="J1615:N1615"/>
    <mergeCell ref="B1616:I1616"/>
    <mergeCell ref="J1616:N1616"/>
    <mergeCell ref="B1611:I1611"/>
    <mergeCell ref="J1611:N1611"/>
    <mergeCell ref="B1612:I1612"/>
    <mergeCell ref="J1612:N1612"/>
    <mergeCell ref="B1613:I1613"/>
    <mergeCell ref="J1613:N1613"/>
    <mergeCell ref="B1608:I1608"/>
    <mergeCell ref="J1608:N1608"/>
    <mergeCell ref="B1609:I1609"/>
    <mergeCell ref="J1609:N1609"/>
    <mergeCell ref="B1610:I1610"/>
    <mergeCell ref="J1610:N1610"/>
    <mergeCell ref="B1623:I1623"/>
    <mergeCell ref="J1623:N1623"/>
    <mergeCell ref="B1624:I1624"/>
    <mergeCell ref="J1624:N1624"/>
    <mergeCell ref="B1625:I1625"/>
    <mergeCell ref="J1625:N1625"/>
    <mergeCell ref="B1620:I1620"/>
    <mergeCell ref="J1620:N1620"/>
    <mergeCell ref="B1621:I1621"/>
    <mergeCell ref="J1621:N1621"/>
    <mergeCell ref="B1622:I1622"/>
    <mergeCell ref="J1622:N1622"/>
    <mergeCell ref="B1617:I1617"/>
    <mergeCell ref="J1617:N1617"/>
    <mergeCell ref="B1618:I1618"/>
    <mergeCell ref="J1618:N1618"/>
    <mergeCell ref="B1619:I1619"/>
    <mergeCell ref="J1619:N1619"/>
    <mergeCell ref="B1652:C1652"/>
    <mergeCell ref="H1652:J1652"/>
    <mergeCell ref="L1652:N1652"/>
    <mergeCell ref="B1653:B1660"/>
    <mergeCell ref="B1661:B1666"/>
    <mergeCell ref="B1642:J1642"/>
    <mergeCell ref="M1642:N1642"/>
    <mergeCell ref="B1646:J1646"/>
    <mergeCell ref="K1646:N1646"/>
    <mergeCell ref="B1650:C1650"/>
    <mergeCell ref="D1650:E1650"/>
    <mergeCell ref="F1650:I1650"/>
    <mergeCell ref="D1626:N1626"/>
    <mergeCell ref="A1636:D1636"/>
    <mergeCell ref="E1636:O1637"/>
    <mergeCell ref="A1637:D1637"/>
    <mergeCell ref="A1639:O1639"/>
    <mergeCell ref="K1687:M1687"/>
    <mergeCell ref="J1690:N1690"/>
    <mergeCell ref="B1691:I1691"/>
    <mergeCell ref="J1691:N1691"/>
    <mergeCell ref="B1692:I1692"/>
    <mergeCell ref="J1692:N1692"/>
    <mergeCell ref="K1682:M1682"/>
    <mergeCell ref="K1683:M1683"/>
    <mergeCell ref="K1684:M1684"/>
    <mergeCell ref="K1685:M1685"/>
    <mergeCell ref="K1686:M1686"/>
    <mergeCell ref="B1676:C1676"/>
    <mergeCell ref="B1677:C1677"/>
    <mergeCell ref="K1680:M1680"/>
    <mergeCell ref="E1681:I1681"/>
    <mergeCell ref="K1681:M1681"/>
    <mergeCell ref="B1667:B1668"/>
    <mergeCell ref="B1669:B1670"/>
    <mergeCell ref="B1671:B1672"/>
    <mergeCell ref="B1673:B1674"/>
    <mergeCell ref="B1675:C1675"/>
    <mergeCell ref="H1679:N1679"/>
    <mergeCell ref="B1699:I1699"/>
    <mergeCell ref="J1699:N1699"/>
    <mergeCell ref="B1700:I1700"/>
    <mergeCell ref="J1700:N1700"/>
    <mergeCell ref="B1701:I1701"/>
    <mergeCell ref="J1701:N1701"/>
    <mergeCell ref="B1696:I1696"/>
    <mergeCell ref="J1696:N1696"/>
    <mergeCell ref="B1697:I1697"/>
    <mergeCell ref="J1697:N1697"/>
    <mergeCell ref="B1698:I1698"/>
    <mergeCell ref="J1698:N1698"/>
    <mergeCell ref="B1693:I1693"/>
    <mergeCell ref="J1693:N1693"/>
    <mergeCell ref="B1694:I1694"/>
    <mergeCell ref="J1694:N1694"/>
    <mergeCell ref="B1695:I1695"/>
    <mergeCell ref="J1695:N1695"/>
    <mergeCell ref="B1708:I1708"/>
    <mergeCell ref="J1708:N1708"/>
    <mergeCell ref="B1709:I1709"/>
    <mergeCell ref="J1709:N1709"/>
    <mergeCell ref="B1710:I1710"/>
    <mergeCell ref="J1710:N1710"/>
    <mergeCell ref="B1705:I1705"/>
    <mergeCell ref="J1705:N1705"/>
    <mergeCell ref="B1706:I1706"/>
    <mergeCell ref="J1706:N1706"/>
    <mergeCell ref="B1707:I1707"/>
    <mergeCell ref="J1707:N1707"/>
    <mergeCell ref="B1702:I1702"/>
    <mergeCell ref="J1702:N1702"/>
    <mergeCell ref="B1703:I1703"/>
    <mergeCell ref="J1703:N1703"/>
    <mergeCell ref="B1704:I1704"/>
    <mergeCell ref="J1704:N1704"/>
    <mergeCell ref="L1738:N1738"/>
    <mergeCell ref="B1739:B1746"/>
    <mergeCell ref="B1747:B1752"/>
    <mergeCell ref="B1753:B1754"/>
    <mergeCell ref="B1755:B1756"/>
    <mergeCell ref="B1736:C1736"/>
    <mergeCell ref="D1736:E1736"/>
    <mergeCell ref="F1736:I1736"/>
    <mergeCell ref="B1738:C1738"/>
    <mergeCell ref="H1738:J1738"/>
    <mergeCell ref="A1725:O1725"/>
    <mergeCell ref="B1728:J1728"/>
    <mergeCell ref="M1728:N1728"/>
    <mergeCell ref="B1732:J1732"/>
    <mergeCell ref="K1732:N1732"/>
    <mergeCell ref="B1711:I1711"/>
    <mergeCell ref="J1711:N1711"/>
    <mergeCell ref="D1712:N1712"/>
    <mergeCell ref="A1722:D1722"/>
    <mergeCell ref="E1722:O1723"/>
    <mergeCell ref="A1723:D1723"/>
    <mergeCell ref="B1777:I1777"/>
    <mergeCell ref="J1777:N1777"/>
    <mergeCell ref="B1778:I1778"/>
    <mergeCell ref="J1778:N1778"/>
    <mergeCell ref="B1779:I1779"/>
    <mergeCell ref="J1779:N1779"/>
    <mergeCell ref="K1770:M1770"/>
    <mergeCell ref="K1771:M1771"/>
    <mergeCell ref="K1772:M1772"/>
    <mergeCell ref="K1773:M1773"/>
    <mergeCell ref="J1776:N1776"/>
    <mergeCell ref="K1766:M1766"/>
    <mergeCell ref="E1767:I1767"/>
    <mergeCell ref="K1767:M1767"/>
    <mergeCell ref="K1768:M1768"/>
    <mergeCell ref="K1769:M1769"/>
    <mergeCell ref="B1757:B1758"/>
    <mergeCell ref="B1759:B1760"/>
    <mergeCell ref="B1761:C1761"/>
    <mergeCell ref="B1762:C1762"/>
    <mergeCell ref="B1763:C1763"/>
    <mergeCell ref="H1765:N1765"/>
    <mergeCell ref="B1786:I1786"/>
    <mergeCell ref="J1786:N1786"/>
    <mergeCell ref="B1787:I1787"/>
    <mergeCell ref="J1787:N1787"/>
    <mergeCell ref="B1788:I1788"/>
    <mergeCell ref="J1788:N1788"/>
    <mergeCell ref="B1783:I1783"/>
    <mergeCell ref="J1783:N1783"/>
    <mergeCell ref="B1784:I1784"/>
    <mergeCell ref="J1784:N1784"/>
    <mergeCell ref="B1785:I1785"/>
    <mergeCell ref="J1785:N1785"/>
    <mergeCell ref="B1780:I1780"/>
    <mergeCell ref="J1780:N1780"/>
    <mergeCell ref="B1781:I1781"/>
    <mergeCell ref="J1781:N1781"/>
    <mergeCell ref="B1782:I1782"/>
    <mergeCell ref="J1782:N1782"/>
    <mergeCell ref="B1795:I1795"/>
    <mergeCell ref="J1795:N1795"/>
    <mergeCell ref="B1796:I1796"/>
    <mergeCell ref="J1796:N1796"/>
    <mergeCell ref="B1797:I1797"/>
    <mergeCell ref="J1797:N1797"/>
    <mergeCell ref="B1792:I1792"/>
    <mergeCell ref="J1792:N1792"/>
    <mergeCell ref="B1793:I1793"/>
    <mergeCell ref="J1793:N1793"/>
    <mergeCell ref="B1794:I1794"/>
    <mergeCell ref="J1794:N1794"/>
    <mergeCell ref="B1789:I1789"/>
    <mergeCell ref="J1789:N1789"/>
    <mergeCell ref="B1790:I1790"/>
    <mergeCell ref="J1790:N1790"/>
    <mergeCell ref="B1791:I1791"/>
    <mergeCell ref="J1791:N1791"/>
    <mergeCell ref="B1824:C1824"/>
    <mergeCell ref="H1824:J1824"/>
    <mergeCell ref="L1824:N1824"/>
    <mergeCell ref="B1825:B1832"/>
    <mergeCell ref="B1833:B1838"/>
    <mergeCell ref="B1814:J1814"/>
    <mergeCell ref="M1814:N1814"/>
    <mergeCell ref="B1818:J1818"/>
    <mergeCell ref="K1818:N1818"/>
    <mergeCell ref="B1822:C1822"/>
    <mergeCell ref="D1822:E1822"/>
    <mergeCell ref="F1822:I1822"/>
    <mergeCell ref="D1798:N1798"/>
    <mergeCell ref="A1808:D1808"/>
    <mergeCell ref="E1808:O1809"/>
    <mergeCell ref="A1809:D1809"/>
    <mergeCell ref="A1811:O1811"/>
    <mergeCell ref="K1859:M1859"/>
    <mergeCell ref="J1862:N1862"/>
    <mergeCell ref="B1863:I1863"/>
    <mergeCell ref="J1863:N1863"/>
    <mergeCell ref="B1864:I1864"/>
    <mergeCell ref="J1864:N1864"/>
    <mergeCell ref="K1854:M1854"/>
    <mergeCell ref="K1855:M1855"/>
    <mergeCell ref="K1856:M1856"/>
    <mergeCell ref="K1857:M1857"/>
    <mergeCell ref="K1858:M1858"/>
    <mergeCell ref="B1848:C1848"/>
    <mergeCell ref="B1849:C1849"/>
    <mergeCell ref="K1852:M1852"/>
    <mergeCell ref="E1853:I1853"/>
    <mergeCell ref="K1853:M1853"/>
    <mergeCell ref="B1839:B1840"/>
    <mergeCell ref="B1841:B1842"/>
    <mergeCell ref="B1843:B1844"/>
    <mergeCell ref="B1845:B1846"/>
    <mergeCell ref="B1847:C1847"/>
    <mergeCell ref="H1851:N1851"/>
    <mergeCell ref="B1871:I1871"/>
    <mergeCell ref="J1871:N1871"/>
    <mergeCell ref="B1872:I1872"/>
    <mergeCell ref="J1872:N1872"/>
    <mergeCell ref="B1873:I1873"/>
    <mergeCell ref="J1873:N1873"/>
    <mergeCell ref="B1868:I1868"/>
    <mergeCell ref="J1868:N1868"/>
    <mergeCell ref="B1869:I1869"/>
    <mergeCell ref="J1869:N1869"/>
    <mergeCell ref="B1870:I1870"/>
    <mergeCell ref="J1870:N1870"/>
    <mergeCell ref="B1865:I1865"/>
    <mergeCell ref="J1865:N1865"/>
    <mergeCell ref="B1866:I1866"/>
    <mergeCell ref="J1866:N1866"/>
    <mergeCell ref="B1867:I1867"/>
    <mergeCell ref="J1867:N1867"/>
    <mergeCell ref="B1880:I1880"/>
    <mergeCell ref="J1880:N1880"/>
    <mergeCell ref="B1881:I1881"/>
    <mergeCell ref="J1881:N1881"/>
    <mergeCell ref="B1882:I1882"/>
    <mergeCell ref="J1882:N1882"/>
    <mergeCell ref="B1877:I1877"/>
    <mergeCell ref="J1877:N1877"/>
    <mergeCell ref="B1878:I1878"/>
    <mergeCell ref="J1878:N1878"/>
    <mergeCell ref="B1879:I1879"/>
    <mergeCell ref="J1879:N1879"/>
    <mergeCell ref="B1874:I1874"/>
    <mergeCell ref="J1874:N1874"/>
    <mergeCell ref="B1875:I1875"/>
    <mergeCell ref="J1875:N1875"/>
    <mergeCell ref="B1876:I1876"/>
    <mergeCell ref="J1876:N1876"/>
    <mergeCell ref="L1910:N1910"/>
    <mergeCell ref="B1911:B1918"/>
    <mergeCell ref="B1919:B1924"/>
    <mergeCell ref="B1925:B1926"/>
    <mergeCell ref="B1927:B1928"/>
    <mergeCell ref="B1908:C1908"/>
    <mergeCell ref="D1908:E1908"/>
    <mergeCell ref="F1908:I1908"/>
    <mergeCell ref="B1910:C1910"/>
    <mergeCell ref="H1910:J1910"/>
    <mergeCell ref="A1897:O1897"/>
    <mergeCell ref="B1900:J1900"/>
    <mergeCell ref="M1900:N1900"/>
    <mergeCell ref="B1904:J1904"/>
    <mergeCell ref="K1904:N1904"/>
    <mergeCell ref="B1883:I1883"/>
    <mergeCell ref="J1883:N1883"/>
    <mergeCell ref="D1884:N1884"/>
    <mergeCell ref="A1894:D1894"/>
    <mergeCell ref="E1894:O1895"/>
    <mergeCell ref="A1895:D1895"/>
    <mergeCell ref="B1949:I1949"/>
    <mergeCell ref="J1949:N1949"/>
    <mergeCell ref="B1950:I1950"/>
    <mergeCell ref="J1950:N1950"/>
    <mergeCell ref="B1951:I1951"/>
    <mergeCell ref="J1951:N1951"/>
    <mergeCell ref="K1942:M1942"/>
    <mergeCell ref="K1943:M1943"/>
    <mergeCell ref="K1944:M1944"/>
    <mergeCell ref="K1945:M1945"/>
    <mergeCell ref="J1948:N1948"/>
    <mergeCell ref="K1938:M1938"/>
    <mergeCell ref="E1939:I1939"/>
    <mergeCell ref="K1939:M1939"/>
    <mergeCell ref="K1940:M1940"/>
    <mergeCell ref="K1941:M1941"/>
    <mergeCell ref="B1929:B1930"/>
    <mergeCell ref="B1931:B1932"/>
    <mergeCell ref="B1933:C1933"/>
    <mergeCell ref="B1934:C1934"/>
    <mergeCell ref="B1935:C1935"/>
    <mergeCell ref="H1937:N1937"/>
    <mergeCell ref="B1958:I1958"/>
    <mergeCell ref="J1958:N1958"/>
    <mergeCell ref="B1959:I1959"/>
    <mergeCell ref="J1959:N1959"/>
    <mergeCell ref="B1960:I1960"/>
    <mergeCell ref="J1960:N1960"/>
    <mergeCell ref="B1955:I1955"/>
    <mergeCell ref="J1955:N1955"/>
    <mergeCell ref="B1956:I1956"/>
    <mergeCell ref="J1956:N1956"/>
    <mergeCell ref="B1957:I1957"/>
    <mergeCell ref="J1957:N1957"/>
    <mergeCell ref="B1952:I1952"/>
    <mergeCell ref="J1952:N1952"/>
    <mergeCell ref="B1953:I1953"/>
    <mergeCell ref="J1953:N1953"/>
    <mergeCell ref="B1954:I1954"/>
    <mergeCell ref="J1954:N1954"/>
    <mergeCell ref="B1967:I1967"/>
    <mergeCell ref="J1967:N1967"/>
    <mergeCell ref="B1968:I1968"/>
    <mergeCell ref="J1968:N1968"/>
    <mergeCell ref="B1969:I1969"/>
    <mergeCell ref="J1969:N1969"/>
    <mergeCell ref="B1964:I1964"/>
    <mergeCell ref="J1964:N1964"/>
    <mergeCell ref="B1965:I1965"/>
    <mergeCell ref="J1965:N1965"/>
    <mergeCell ref="B1966:I1966"/>
    <mergeCell ref="J1966:N1966"/>
    <mergeCell ref="B1961:I1961"/>
    <mergeCell ref="J1961:N1961"/>
    <mergeCell ref="B1962:I1962"/>
    <mergeCell ref="J1962:N1962"/>
    <mergeCell ref="B1963:I1963"/>
    <mergeCell ref="J1963:N1963"/>
    <mergeCell ref="B1996:C1996"/>
    <mergeCell ref="H1996:J1996"/>
    <mergeCell ref="L1996:N1996"/>
    <mergeCell ref="B1997:B2004"/>
    <mergeCell ref="B2005:B2010"/>
    <mergeCell ref="B1986:J1986"/>
    <mergeCell ref="M1986:N1986"/>
    <mergeCell ref="B1990:J1990"/>
    <mergeCell ref="K1990:N1990"/>
    <mergeCell ref="B1994:C1994"/>
    <mergeCell ref="D1994:E1994"/>
    <mergeCell ref="F1994:I1994"/>
    <mergeCell ref="D1970:N1970"/>
    <mergeCell ref="A1980:D1980"/>
    <mergeCell ref="E1980:O1981"/>
    <mergeCell ref="A1981:D1981"/>
    <mergeCell ref="A1983:O1983"/>
    <mergeCell ref="K2031:M2031"/>
    <mergeCell ref="J2034:N2034"/>
    <mergeCell ref="B2035:I2035"/>
    <mergeCell ref="J2035:N2035"/>
    <mergeCell ref="B2036:I2036"/>
    <mergeCell ref="J2036:N2036"/>
    <mergeCell ref="K2026:M2026"/>
    <mergeCell ref="K2027:M2027"/>
    <mergeCell ref="K2028:M2028"/>
    <mergeCell ref="K2029:M2029"/>
    <mergeCell ref="K2030:M2030"/>
    <mergeCell ref="B2020:C2020"/>
    <mergeCell ref="B2021:C2021"/>
    <mergeCell ref="K2024:M2024"/>
    <mergeCell ref="E2025:I2025"/>
    <mergeCell ref="K2025:M2025"/>
    <mergeCell ref="B2011:B2012"/>
    <mergeCell ref="B2013:B2014"/>
    <mergeCell ref="B2015:B2016"/>
    <mergeCell ref="B2017:B2018"/>
    <mergeCell ref="B2019:C2019"/>
    <mergeCell ref="H2023:N2023"/>
    <mergeCell ref="B2043:I2043"/>
    <mergeCell ref="J2043:N2043"/>
    <mergeCell ref="B2044:I2044"/>
    <mergeCell ref="J2044:N2044"/>
    <mergeCell ref="B2045:I2045"/>
    <mergeCell ref="J2045:N2045"/>
    <mergeCell ref="B2040:I2040"/>
    <mergeCell ref="J2040:N2040"/>
    <mergeCell ref="B2041:I2041"/>
    <mergeCell ref="J2041:N2041"/>
    <mergeCell ref="B2042:I2042"/>
    <mergeCell ref="J2042:N2042"/>
    <mergeCell ref="B2037:I2037"/>
    <mergeCell ref="J2037:N2037"/>
    <mergeCell ref="B2038:I2038"/>
    <mergeCell ref="J2038:N2038"/>
    <mergeCell ref="B2039:I2039"/>
    <mergeCell ref="J2039:N2039"/>
    <mergeCell ref="B2052:I2052"/>
    <mergeCell ref="J2052:N2052"/>
    <mergeCell ref="B2053:I2053"/>
    <mergeCell ref="J2053:N2053"/>
    <mergeCell ref="B2054:I2054"/>
    <mergeCell ref="J2054:N2054"/>
    <mergeCell ref="B2049:I2049"/>
    <mergeCell ref="J2049:N2049"/>
    <mergeCell ref="B2050:I2050"/>
    <mergeCell ref="J2050:N2050"/>
    <mergeCell ref="B2051:I2051"/>
    <mergeCell ref="J2051:N2051"/>
    <mergeCell ref="B2046:I2046"/>
    <mergeCell ref="J2046:N2046"/>
    <mergeCell ref="B2047:I2047"/>
    <mergeCell ref="J2047:N2047"/>
    <mergeCell ref="B2048:I2048"/>
    <mergeCell ref="J2048:N2048"/>
    <mergeCell ref="L2082:N2082"/>
    <mergeCell ref="B2083:B2090"/>
    <mergeCell ref="B2091:B2096"/>
    <mergeCell ref="B2097:B2098"/>
    <mergeCell ref="B2099:B2100"/>
    <mergeCell ref="B2080:C2080"/>
    <mergeCell ref="D2080:E2080"/>
    <mergeCell ref="F2080:I2080"/>
    <mergeCell ref="B2082:C2082"/>
    <mergeCell ref="H2082:J2082"/>
    <mergeCell ref="A2069:O2069"/>
    <mergeCell ref="B2072:J2072"/>
    <mergeCell ref="M2072:N2072"/>
    <mergeCell ref="B2076:J2076"/>
    <mergeCell ref="K2076:N2076"/>
    <mergeCell ref="B2055:I2055"/>
    <mergeCell ref="J2055:N2055"/>
    <mergeCell ref="D2056:N2056"/>
    <mergeCell ref="A2066:D2066"/>
    <mergeCell ref="E2066:O2067"/>
    <mergeCell ref="A2067:D2067"/>
    <mergeCell ref="B2121:I2121"/>
    <mergeCell ref="J2121:N2121"/>
    <mergeCell ref="B2122:I2122"/>
    <mergeCell ref="J2122:N2122"/>
    <mergeCell ref="B2123:I2123"/>
    <mergeCell ref="J2123:N2123"/>
    <mergeCell ref="K2114:M2114"/>
    <mergeCell ref="K2115:M2115"/>
    <mergeCell ref="K2116:M2116"/>
    <mergeCell ref="K2117:M2117"/>
    <mergeCell ref="J2120:N2120"/>
    <mergeCell ref="K2110:M2110"/>
    <mergeCell ref="E2111:I2111"/>
    <mergeCell ref="K2111:M2111"/>
    <mergeCell ref="K2112:M2112"/>
    <mergeCell ref="K2113:M2113"/>
    <mergeCell ref="B2101:B2102"/>
    <mergeCell ref="B2103:B2104"/>
    <mergeCell ref="B2105:C2105"/>
    <mergeCell ref="B2106:C2106"/>
    <mergeCell ref="B2107:C2107"/>
    <mergeCell ref="H2109:N2109"/>
    <mergeCell ref="B2130:I2130"/>
    <mergeCell ref="J2130:N2130"/>
    <mergeCell ref="B2131:I2131"/>
    <mergeCell ref="J2131:N2131"/>
    <mergeCell ref="B2132:I2132"/>
    <mergeCell ref="J2132:N2132"/>
    <mergeCell ref="B2127:I2127"/>
    <mergeCell ref="J2127:N2127"/>
    <mergeCell ref="B2128:I2128"/>
    <mergeCell ref="J2128:N2128"/>
    <mergeCell ref="B2129:I2129"/>
    <mergeCell ref="J2129:N2129"/>
    <mergeCell ref="B2124:I2124"/>
    <mergeCell ref="J2124:N2124"/>
    <mergeCell ref="B2125:I2125"/>
    <mergeCell ref="J2125:N2125"/>
    <mergeCell ref="B2126:I2126"/>
    <mergeCell ref="J2126:N2126"/>
    <mergeCell ref="B2139:I2139"/>
    <mergeCell ref="J2139:N2139"/>
    <mergeCell ref="B2140:I2140"/>
    <mergeCell ref="J2140:N2140"/>
    <mergeCell ref="B2141:I2141"/>
    <mergeCell ref="J2141:N2141"/>
    <mergeCell ref="B2136:I2136"/>
    <mergeCell ref="J2136:N2136"/>
    <mergeCell ref="B2137:I2137"/>
    <mergeCell ref="J2137:N2137"/>
    <mergeCell ref="B2138:I2138"/>
    <mergeCell ref="J2138:N2138"/>
    <mergeCell ref="B2133:I2133"/>
    <mergeCell ref="J2133:N2133"/>
    <mergeCell ref="B2134:I2134"/>
    <mergeCell ref="J2134:N2134"/>
    <mergeCell ref="B2135:I2135"/>
    <mergeCell ref="J2135:N2135"/>
    <mergeCell ref="B2168:C2168"/>
    <mergeCell ref="H2168:J2168"/>
    <mergeCell ref="L2168:N2168"/>
    <mergeCell ref="B2169:B2176"/>
    <mergeCell ref="B2177:B2182"/>
    <mergeCell ref="B2158:J2158"/>
    <mergeCell ref="M2158:N2158"/>
    <mergeCell ref="B2162:J2162"/>
    <mergeCell ref="K2162:N2162"/>
    <mergeCell ref="B2166:C2166"/>
    <mergeCell ref="D2166:E2166"/>
    <mergeCell ref="F2166:I2166"/>
    <mergeCell ref="D2142:N2142"/>
    <mergeCell ref="A2152:D2152"/>
    <mergeCell ref="E2152:O2153"/>
    <mergeCell ref="A2153:D2153"/>
    <mergeCell ref="A2155:O2155"/>
    <mergeCell ref="K2203:M2203"/>
    <mergeCell ref="J2206:N2206"/>
    <mergeCell ref="B2207:I2207"/>
    <mergeCell ref="J2207:N2207"/>
    <mergeCell ref="B2208:I2208"/>
    <mergeCell ref="J2208:N2208"/>
    <mergeCell ref="K2198:M2198"/>
    <mergeCell ref="K2199:M2199"/>
    <mergeCell ref="K2200:M2200"/>
    <mergeCell ref="K2201:M2201"/>
    <mergeCell ref="K2202:M2202"/>
    <mergeCell ref="B2192:C2192"/>
    <mergeCell ref="B2193:C2193"/>
    <mergeCell ref="K2196:M2196"/>
    <mergeCell ref="E2197:I2197"/>
    <mergeCell ref="K2197:M2197"/>
    <mergeCell ref="B2183:B2184"/>
    <mergeCell ref="B2185:B2186"/>
    <mergeCell ref="B2187:B2188"/>
    <mergeCell ref="B2189:B2190"/>
    <mergeCell ref="B2191:C2191"/>
    <mergeCell ref="H2195:N2195"/>
    <mergeCell ref="B2215:I2215"/>
    <mergeCell ref="J2215:N2215"/>
    <mergeCell ref="B2216:I2216"/>
    <mergeCell ref="J2216:N2216"/>
    <mergeCell ref="B2217:I2217"/>
    <mergeCell ref="J2217:N2217"/>
    <mergeCell ref="B2212:I2212"/>
    <mergeCell ref="J2212:N2212"/>
    <mergeCell ref="B2213:I2213"/>
    <mergeCell ref="J2213:N2213"/>
    <mergeCell ref="B2214:I2214"/>
    <mergeCell ref="J2214:N2214"/>
    <mergeCell ref="B2209:I2209"/>
    <mergeCell ref="J2209:N2209"/>
    <mergeCell ref="B2210:I2210"/>
    <mergeCell ref="J2210:N2210"/>
    <mergeCell ref="B2211:I2211"/>
    <mergeCell ref="J2211:N2211"/>
    <mergeCell ref="B2224:I2224"/>
    <mergeCell ref="J2224:N2224"/>
    <mergeCell ref="B2225:I2225"/>
    <mergeCell ref="J2225:N2225"/>
    <mergeCell ref="B2226:I2226"/>
    <mergeCell ref="J2226:N2226"/>
    <mergeCell ref="B2221:I2221"/>
    <mergeCell ref="J2221:N2221"/>
    <mergeCell ref="B2222:I2222"/>
    <mergeCell ref="J2222:N2222"/>
    <mergeCell ref="B2223:I2223"/>
    <mergeCell ref="J2223:N2223"/>
    <mergeCell ref="B2218:I2218"/>
    <mergeCell ref="J2218:N2218"/>
    <mergeCell ref="B2219:I2219"/>
    <mergeCell ref="J2219:N2219"/>
    <mergeCell ref="B2220:I2220"/>
    <mergeCell ref="J2220:N2220"/>
    <mergeCell ref="L2254:N2254"/>
    <mergeCell ref="B2255:B2262"/>
    <mergeCell ref="B2263:B2268"/>
    <mergeCell ref="B2269:B2270"/>
    <mergeCell ref="B2271:B2272"/>
    <mergeCell ref="B2252:C2252"/>
    <mergeCell ref="D2252:E2252"/>
    <mergeCell ref="F2252:I2252"/>
    <mergeCell ref="B2254:C2254"/>
    <mergeCell ref="H2254:J2254"/>
    <mergeCell ref="A2241:O2241"/>
    <mergeCell ref="B2244:J2244"/>
    <mergeCell ref="M2244:N2244"/>
    <mergeCell ref="B2248:J2248"/>
    <mergeCell ref="K2248:N2248"/>
    <mergeCell ref="B2227:I2227"/>
    <mergeCell ref="J2227:N2227"/>
    <mergeCell ref="D2228:N2228"/>
    <mergeCell ref="A2238:D2238"/>
    <mergeCell ref="E2238:O2239"/>
    <mergeCell ref="A2239:D2239"/>
    <mergeCell ref="B2293:I2293"/>
    <mergeCell ref="J2293:N2293"/>
    <mergeCell ref="B2294:I2294"/>
    <mergeCell ref="J2294:N2294"/>
    <mergeCell ref="B2295:I2295"/>
    <mergeCell ref="J2295:N2295"/>
    <mergeCell ref="K2286:M2286"/>
    <mergeCell ref="K2287:M2287"/>
    <mergeCell ref="K2288:M2288"/>
    <mergeCell ref="K2289:M2289"/>
    <mergeCell ref="J2292:N2292"/>
    <mergeCell ref="K2282:M2282"/>
    <mergeCell ref="E2283:I2283"/>
    <mergeCell ref="K2283:M2283"/>
    <mergeCell ref="K2284:M2284"/>
    <mergeCell ref="K2285:M2285"/>
    <mergeCell ref="B2273:B2274"/>
    <mergeCell ref="B2275:B2276"/>
    <mergeCell ref="B2277:C2277"/>
    <mergeCell ref="B2278:C2278"/>
    <mergeCell ref="B2279:C2279"/>
    <mergeCell ref="H2281:N2281"/>
    <mergeCell ref="J2306:N2306"/>
    <mergeCell ref="B2307:I2307"/>
    <mergeCell ref="J2307:N2307"/>
    <mergeCell ref="B2302:I2302"/>
    <mergeCell ref="J2302:N2302"/>
    <mergeCell ref="B2303:I2303"/>
    <mergeCell ref="J2303:N2303"/>
    <mergeCell ref="B2304:I2304"/>
    <mergeCell ref="J2304:N2304"/>
    <mergeCell ref="B2299:I2299"/>
    <mergeCell ref="J2299:N2299"/>
    <mergeCell ref="B2300:I2300"/>
    <mergeCell ref="J2300:N2300"/>
    <mergeCell ref="B2301:I2301"/>
    <mergeCell ref="J2301:N2301"/>
    <mergeCell ref="B2296:I2296"/>
    <mergeCell ref="J2296:N2296"/>
    <mergeCell ref="B2297:I2297"/>
    <mergeCell ref="J2297:N2297"/>
    <mergeCell ref="B2298:I2298"/>
    <mergeCell ref="J2298:N2298"/>
    <mergeCell ref="H45:N45"/>
    <mergeCell ref="H131:N131"/>
    <mergeCell ref="H217:N217"/>
    <mergeCell ref="H303:N303"/>
    <mergeCell ref="H389:N389"/>
    <mergeCell ref="H475:N475"/>
    <mergeCell ref="H561:N561"/>
    <mergeCell ref="H647:N647"/>
    <mergeCell ref="H733:N733"/>
    <mergeCell ref="H819:N819"/>
    <mergeCell ref="H905:N905"/>
    <mergeCell ref="H991:N991"/>
    <mergeCell ref="H1077:N1077"/>
    <mergeCell ref="H1163:N1163"/>
    <mergeCell ref="H1249:N1249"/>
    <mergeCell ref="H1335:N1335"/>
    <mergeCell ref="D2314:N2314"/>
    <mergeCell ref="B2311:I2311"/>
    <mergeCell ref="J2311:N2311"/>
    <mergeCell ref="B2312:I2312"/>
    <mergeCell ref="J2312:N2312"/>
    <mergeCell ref="B2313:I2313"/>
    <mergeCell ref="J2313:N2313"/>
    <mergeCell ref="B2308:I2308"/>
    <mergeCell ref="J2308:N2308"/>
    <mergeCell ref="B2309:I2309"/>
    <mergeCell ref="J2309:N2309"/>
    <mergeCell ref="B2310:I2310"/>
    <mergeCell ref="J2310:N2310"/>
    <mergeCell ref="B2305:I2305"/>
    <mergeCell ref="J2305:N2305"/>
    <mergeCell ref="B2306:I2306"/>
  </mergeCells>
  <conditionalFormatting sqref="A1:M2322 O1:O2322 N1:N84 N86:N170 N172:N256 N258:N342 N344:N428 N430:N514 N516:N600 N602:N686 N688:N772 N774:N858 N860:N944 N946:N1030 N1032:N1116 N1118:N1202 N1204:N1288 N1290:N1374 N1376:N1460 N1462:N1546 N1548:N1632 N1634:N1718 N1720:N1804 N1806:N1976 N1978:N2062 N2064:N2148 N2150:N2234 N2236:N2320 N2322">
    <cfRule type="cellIs" dxfId="105" priority="28" operator="lessThan">
      <formula>0</formula>
    </cfRule>
  </conditionalFormatting>
  <conditionalFormatting sqref="N85">
    <cfRule type="cellIs" dxfId="104" priority="27" operator="lessThan">
      <formula>0</formula>
    </cfRule>
  </conditionalFormatting>
  <conditionalFormatting sqref="N171">
    <cfRule type="cellIs" dxfId="103" priority="26" operator="lessThan">
      <formula>0</formula>
    </cfRule>
  </conditionalFormatting>
  <conditionalFormatting sqref="N257">
    <cfRule type="cellIs" dxfId="102" priority="25" operator="lessThan">
      <formula>0</formula>
    </cfRule>
  </conditionalFormatting>
  <conditionalFormatting sqref="N343">
    <cfRule type="cellIs" dxfId="101" priority="24" operator="lessThan">
      <formula>0</formula>
    </cfRule>
  </conditionalFormatting>
  <conditionalFormatting sqref="N429">
    <cfRule type="cellIs" dxfId="100" priority="23" operator="lessThan">
      <formula>0</formula>
    </cfRule>
  </conditionalFormatting>
  <conditionalFormatting sqref="N515">
    <cfRule type="cellIs" dxfId="99" priority="21" operator="lessThan">
      <formula>0</formula>
    </cfRule>
  </conditionalFormatting>
  <conditionalFormatting sqref="N601">
    <cfRule type="cellIs" dxfId="98" priority="20" operator="lessThan">
      <formula>0</formula>
    </cfRule>
  </conditionalFormatting>
  <conditionalFormatting sqref="N687">
    <cfRule type="cellIs" dxfId="97" priority="19" operator="lessThan">
      <formula>0</formula>
    </cfRule>
  </conditionalFormatting>
  <conditionalFormatting sqref="N773">
    <cfRule type="cellIs" dxfId="96" priority="18" operator="lessThan">
      <formula>0</formula>
    </cfRule>
  </conditionalFormatting>
  <conditionalFormatting sqref="N859">
    <cfRule type="cellIs" dxfId="95" priority="17" operator="lessThan">
      <formula>0</formula>
    </cfRule>
  </conditionalFormatting>
  <conditionalFormatting sqref="N945">
    <cfRule type="cellIs" dxfId="94" priority="16" operator="lessThan">
      <formula>0</formula>
    </cfRule>
  </conditionalFormatting>
  <conditionalFormatting sqref="N1031">
    <cfRule type="cellIs" dxfId="93" priority="15" operator="lessThan">
      <formula>0</formula>
    </cfRule>
  </conditionalFormatting>
  <conditionalFormatting sqref="N1117">
    <cfRule type="cellIs" dxfId="92" priority="14" operator="lessThan">
      <formula>0</formula>
    </cfRule>
  </conditionalFormatting>
  <conditionalFormatting sqref="N1203">
    <cfRule type="cellIs" dxfId="91" priority="13" operator="lessThan">
      <formula>0</formula>
    </cfRule>
  </conditionalFormatting>
  <conditionalFormatting sqref="N1289">
    <cfRule type="cellIs" dxfId="90" priority="12" operator="lessThan">
      <formula>0</formula>
    </cfRule>
  </conditionalFormatting>
  <conditionalFormatting sqref="N1375">
    <cfRule type="cellIs" dxfId="89" priority="11" operator="lessThan">
      <formula>0</formula>
    </cfRule>
  </conditionalFormatting>
  <conditionalFormatting sqref="N1461">
    <cfRule type="cellIs" dxfId="88" priority="10" operator="lessThan">
      <formula>0</formula>
    </cfRule>
  </conditionalFormatting>
  <conditionalFormatting sqref="N1547">
    <cfRule type="cellIs" dxfId="87" priority="9" operator="lessThan">
      <formula>0</formula>
    </cfRule>
  </conditionalFormatting>
  <conditionalFormatting sqref="N1633">
    <cfRule type="cellIs" dxfId="86" priority="8" operator="lessThan">
      <formula>0</formula>
    </cfRule>
  </conditionalFormatting>
  <conditionalFormatting sqref="N1719">
    <cfRule type="cellIs" dxfId="85" priority="7" operator="lessThan">
      <formula>0</formula>
    </cfRule>
  </conditionalFormatting>
  <conditionalFormatting sqref="N1805">
    <cfRule type="cellIs" dxfId="84" priority="6" operator="lessThan">
      <formula>0</formula>
    </cfRule>
  </conditionalFormatting>
  <conditionalFormatting sqref="N1977">
    <cfRule type="cellIs" dxfId="83" priority="5" operator="lessThan">
      <formula>0</formula>
    </cfRule>
  </conditionalFormatting>
  <conditionalFormatting sqref="N2063">
    <cfRule type="cellIs" dxfId="82" priority="4" operator="lessThan">
      <formula>0</formula>
    </cfRule>
  </conditionalFormatting>
  <conditionalFormatting sqref="N2149">
    <cfRule type="cellIs" dxfId="81" priority="3" operator="lessThan">
      <formula>0</formula>
    </cfRule>
  </conditionalFormatting>
  <conditionalFormatting sqref="N2235">
    <cfRule type="cellIs" dxfId="80" priority="2" operator="lessThan">
      <formula>0</formula>
    </cfRule>
  </conditionalFormatting>
  <conditionalFormatting sqref="N2321">
    <cfRule type="cellIs" dxfId="79" priority="1" operator="lessThan">
      <formula>0</formula>
    </cfRule>
  </conditionalFormatting>
  <dataValidations count="1">
    <dataValidation type="list" allowBlank="1" showInputMessage="1" showErrorMessage="1" sqref="D16:E16 D102:E102 D2252:E2252 D188:E188 D274:E274 D446:E446 D532:E532 D618:E618 D704:E704 D790:E790 D876:E876 D962:E962 D1048:E1048 D1134:E1134 D1220:E1220 D1306:E1306 D1392:E1392 D1478:E1478 D1564:E1564 D1650:E1650 D1736:E1736 D1822:E1822 D1908:E1908 D1994:E1994 D2080:E2080 D2166:E2166 D360:E360">
      <formula1>obręby</formula1>
    </dataValidation>
  </dataValidations>
  <printOptions horizontalCentered="1"/>
  <pageMargins left="0.19685039370078741" right="0.19685039370078741" top="0.19685039370078741" bottom="0.39370078740157483" header="0" footer="0.39370078740157483"/>
  <pageSetup paperSize="9" scale="78" fitToHeight="54" orientation="portrait" r:id="rId1"/>
  <headerFooter alignWithMargins="0"/>
  <rowBreaks count="53" manualBreakCount="53">
    <brk id="44" max="14" man="1"/>
    <brk id="86" max="14" man="1"/>
    <brk id="130" max="14" man="1"/>
    <brk id="172" max="14" man="1"/>
    <brk id="216" max="14" man="1"/>
    <brk id="258" max="14" man="1"/>
    <brk id="302" max="14" man="1"/>
    <brk id="344" max="14" man="1"/>
    <brk id="388" max="14" man="1"/>
    <brk id="430" max="14" man="1"/>
    <brk id="474" max="14" man="1"/>
    <brk id="516" max="14" man="1"/>
    <brk id="560" max="14" man="1"/>
    <brk id="602" max="14" man="1"/>
    <brk id="646" max="14" man="1"/>
    <brk id="688" max="14" man="1"/>
    <brk id="732" max="14" man="1"/>
    <brk id="774" max="14" man="1"/>
    <brk id="818" max="14" man="1"/>
    <brk id="860" max="14" man="1"/>
    <brk id="904" max="14" man="1"/>
    <brk id="946" max="14" man="1"/>
    <brk id="990" max="14" man="1"/>
    <brk id="1032" max="14" man="1"/>
    <brk id="1076" max="14" man="1"/>
    <brk id="1118" max="14" man="1"/>
    <brk id="1162" max="14" man="1"/>
    <brk id="1204" max="14" man="1"/>
    <brk id="1248" max="14" man="1"/>
    <brk id="1290" max="14" man="1"/>
    <brk id="1334" max="14" man="1"/>
    <brk id="1376" max="14" man="1"/>
    <brk id="1420" max="14" man="1"/>
    <brk id="1462" max="14" man="1"/>
    <brk id="1506" max="14" man="1"/>
    <brk id="1548" max="14" man="1"/>
    <brk id="1592" max="14" man="1"/>
    <brk id="1634" max="14" man="1"/>
    <brk id="1678" max="14" man="1"/>
    <brk id="1720" max="14" man="1"/>
    <brk id="1764" max="14" man="1"/>
    <brk id="1806" max="14" man="1"/>
    <brk id="1850" max="14" man="1"/>
    <brk id="1892" max="14" man="1"/>
    <brk id="1936" max="14" man="1"/>
    <brk id="1978" max="14" man="1"/>
    <brk id="2022" max="14" man="1"/>
    <brk id="2064" max="14" man="1"/>
    <brk id="2108" max="14" man="1"/>
    <brk id="2150" max="14" man="1"/>
    <brk id="2194" max="14" man="1"/>
    <brk id="2236" max="14" man="1"/>
    <brk id="2280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ZR">
    <tabColor theme="5" tint="-0.249977111117893"/>
  </sheetPr>
  <dimension ref="A1:XFC86"/>
  <sheetViews>
    <sheetView showGridLines="0" showRowColHeaders="0" view="pageBreakPreview" zoomScaleSheetLayoutView="100" workbookViewId="0">
      <selection activeCell="B12" sqref="B12:I12"/>
    </sheetView>
  </sheetViews>
  <sheetFormatPr defaultColWidth="3.77734375" defaultRowHeight="20.25" customHeight="1"/>
  <cols>
    <col min="1" max="4" width="3.77734375" style="176" customWidth="1"/>
    <col min="5" max="5" width="11.33203125" style="176" customWidth="1"/>
    <col min="6" max="9" width="16.6640625" style="176" customWidth="1"/>
    <col min="10" max="10" width="3.77734375" style="206" customWidth="1"/>
    <col min="11" max="12" width="7.5546875" style="176" customWidth="1"/>
    <col min="13" max="14" width="3.77734375" style="176" customWidth="1"/>
    <col min="15" max="16383" width="3.77734375" style="176" hidden="1" customWidth="1"/>
    <col min="16384" max="16384" width="3.77734375" style="176"/>
  </cols>
  <sheetData>
    <row r="1" spans="1:22" s="2" customFormat="1" ht="20.25" customHeight="1" thickBot="1">
      <c r="A1" s="578" t="s">
        <v>1713</v>
      </c>
      <c r="B1" s="181">
        <v>11</v>
      </c>
      <c r="C1" s="181">
        <v>2</v>
      </c>
      <c r="D1" s="181"/>
      <c r="E1" s="181"/>
      <c r="F1" s="181"/>
      <c r="G1" s="181"/>
      <c r="J1" s="201"/>
      <c r="M1" s="3" t="str">
        <f>Info!Q10</f>
        <v>Załącznik Nr 7 do Uchwały Nr XL/396/17 Rady Miejskiej w Kluczborku z dnia 27 września 2017r.</v>
      </c>
      <c r="O1" s="341"/>
      <c r="P1" s="341"/>
      <c r="Q1" s="341"/>
      <c r="R1" s="341"/>
      <c r="S1" s="341"/>
      <c r="T1" s="341"/>
      <c r="U1" s="341"/>
      <c r="V1" s="341"/>
    </row>
    <row r="2" spans="1:22" s="2" customFormat="1" ht="22.5" customHeight="1" thickTop="1">
      <c r="A2" s="1767" t="s">
        <v>2164</v>
      </c>
      <c r="B2" s="1768"/>
      <c r="C2" s="1768"/>
      <c r="D2" s="1768"/>
      <c r="E2" s="1768"/>
      <c r="F2" s="1768"/>
      <c r="G2" s="1768"/>
      <c r="H2" s="1768"/>
      <c r="I2" s="1768"/>
      <c r="J2" s="1768"/>
      <c r="K2" s="1768"/>
      <c r="L2" s="1768"/>
      <c r="M2" s="1768"/>
      <c r="N2" s="1769"/>
    </row>
    <row r="3" spans="1:22" s="2" customFormat="1" ht="26.25" customHeight="1" thickBot="1">
      <c r="A3" s="1770"/>
      <c r="B3" s="1771"/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2"/>
    </row>
    <row r="4" spans="1:22" s="2" customFormat="1" ht="9" customHeight="1">
      <c r="A4" s="12"/>
      <c r="B4" s="13"/>
      <c r="C4" s="13"/>
      <c r="D4" s="86"/>
      <c r="E4" s="86"/>
      <c r="F4" s="86"/>
      <c r="G4" s="86"/>
      <c r="H4" s="14"/>
      <c r="I4" s="14"/>
      <c r="J4" s="202"/>
      <c r="K4" s="14"/>
      <c r="L4" s="14"/>
      <c r="M4" s="63"/>
      <c r="N4" s="11"/>
    </row>
    <row r="5" spans="1:22" s="1" customFormat="1" ht="21.75" customHeight="1">
      <c r="A5" s="1675" t="s">
        <v>988</v>
      </c>
      <c r="B5" s="1773"/>
      <c r="C5" s="1773"/>
      <c r="D5" s="1773"/>
      <c r="E5" s="1773"/>
      <c r="F5" s="1773"/>
      <c r="G5" s="1773"/>
      <c r="H5" s="1773"/>
      <c r="I5" s="1773"/>
      <c r="J5" s="1773"/>
      <c r="K5" s="1773"/>
      <c r="L5" s="1773"/>
      <c r="M5" s="1773"/>
      <c r="N5" s="1774"/>
    </row>
    <row r="6" spans="1:22" s="1" customFormat="1" ht="21.75" customHeight="1">
      <c r="A6" s="1775" t="s">
        <v>14</v>
      </c>
      <c r="B6" s="1776"/>
      <c r="C6" s="1776"/>
      <c r="D6" s="1776"/>
      <c r="E6" s="1776"/>
      <c r="F6" s="1776"/>
      <c r="G6" s="1776"/>
      <c r="H6" s="1776"/>
      <c r="I6" s="1777"/>
      <c r="J6" s="1777"/>
      <c r="K6" s="1777"/>
      <c r="L6" s="1777"/>
      <c r="M6" s="1777"/>
      <c r="N6" s="1778"/>
    </row>
    <row r="7" spans="1:22" s="2" customFormat="1" ht="9" customHeight="1" thickBot="1">
      <c r="A7" s="87"/>
      <c r="B7" s="88"/>
      <c r="C7" s="88"/>
      <c r="D7" s="88"/>
      <c r="E7" s="88"/>
      <c r="F7" s="88"/>
      <c r="G7" s="88"/>
      <c r="H7" s="88"/>
      <c r="I7" s="174"/>
      <c r="J7" s="203"/>
      <c r="K7" s="14"/>
      <c r="L7" s="14"/>
      <c r="M7" s="14"/>
      <c r="N7" s="175"/>
    </row>
    <row r="8" spans="1:22" s="2" customFormat="1" ht="26.25" customHeight="1" thickBot="1">
      <c r="A8" s="69"/>
      <c r="B8" s="89" t="s">
        <v>1884</v>
      </c>
      <c r="C8" s="88"/>
      <c r="D8" s="14"/>
      <c r="E8" s="14"/>
      <c r="F8" s="14"/>
      <c r="G8" s="14"/>
      <c r="H8" s="14"/>
      <c r="I8" s="14"/>
      <c r="J8" s="202"/>
      <c r="K8" s="215" t="s">
        <v>1870</v>
      </c>
      <c r="L8" s="1779" t="str">
        <f>IF(SUM(K15:L16,K18:L27,K29:L38,K40,K43:L48)&gt;0,1,"")</f>
        <v/>
      </c>
      <c r="M8" s="1780"/>
      <c r="N8" s="11"/>
    </row>
    <row r="9" spans="1:22" s="2" customFormat="1" ht="9" customHeight="1" thickBot="1">
      <c r="A9" s="90"/>
      <c r="B9" s="91"/>
      <c r="C9" s="91"/>
      <c r="D9" s="91"/>
      <c r="E9" s="91"/>
      <c r="F9" s="91"/>
      <c r="G9" s="91"/>
      <c r="H9" s="91"/>
      <c r="I9" s="50"/>
      <c r="J9" s="204"/>
      <c r="K9" s="50"/>
      <c r="L9" s="50"/>
      <c r="M9" s="66"/>
      <c r="N9" s="51"/>
    </row>
    <row r="10" spans="1:22" s="2" customFormat="1" ht="20.25" customHeight="1" thickTop="1" thickBot="1">
      <c r="A10" s="1781" t="s">
        <v>1703</v>
      </c>
      <c r="B10" s="1782"/>
      <c r="C10" s="1782"/>
      <c r="D10" s="1782"/>
      <c r="E10" s="1782"/>
      <c r="F10" s="1782"/>
      <c r="G10" s="1782"/>
      <c r="H10" s="1783"/>
      <c r="I10" s="1783"/>
      <c r="J10" s="1783"/>
      <c r="K10" s="1783"/>
      <c r="L10" s="1783"/>
      <c r="M10" s="1783"/>
      <c r="N10" s="1784"/>
    </row>
    <row r="11" spans="1:22" s="306" customFormat="1" ht="12.75" customHeight="1">
      <c r="A11" s="317"/>
      <c r="B11" s="374" t="s">
        <v>1666</v>
      </c>
      <c r="C11" s="375"/>
      <c r="D11" s="375"/>
      <c r="E11" s="375"/>
      <c r="F11" s="375"/>
      <c r="G11" s="375"/>
      <c r="H11" s="375"/>
      <c r="I11" s="377"/>
      <c r="J11" s="378" t="s">
        <v>1750</v>
      </c>
      <c r="K11" s="375"/>
      <c r="L11" s="375"/>
      <c r="M11" s="379"/>
      <c r="N11" s="318"/>
    </row>
    <row r="12" spans="1:22" s="320" customFormat="1" ht="34.5" customHeight="1" thickBot="1">
      <c r="A12" s="1082">
        <f>COUNTIF(F15:L79,"&lt;0")</f>
        <v>0</v>
      </c>
      <c r="B12" s="1750"/>
      <c r="C12" s="1751"/>
      <c r="D12" s="1751"/>
      <c r="E12" s="1751"/>
      <c r="F12" s="1751"/>
      <c r="G12" s="1751"/>
      <c r="H12" s="1751"/>
      <c r="I12" s="1752"/>
      <c r="J12" s="1753"/>
      <c r="K12" s="1754"/>
      <c r="L12" s="1754"/>
      <c r="M12" s="1755"/>
      <c r="N12" s="318"/>
      <c r="O12" s="1338">
        <f>IF(B12&amp;J12="",0,1)</f>
        <v>0</v>
      </c>
    </row>
    <row r="13" spans="1:22" s="2" customFormat="1" ht="9" customHeight="1" thickBot="1">
      <c r="A13" s="92"/>
      <c r="B13" s="93"/>
      <c r="C13" s="93"/>
      <c r="D13" s="93"/>
      <c r="E13" s="93"/>
      <c r="F13" s="93"/>
      <c r="G13" s="93"/>
      <c r="H13" s="50"/>
      <c r="I13" s="50"/>
      <c r="J13" s="204"/>
      <c r="K13" s="50"/>
      <c r="L13" s="50"/>
      <c r="M13" s="66"/>
      <c r="N13" s="51"/>
    </row>
    <row r="14" spans="1:22" s="40" customFormat="1" ht="20.25" customHeight="1" thickTop="1" thickBot="1">
      <c r="A14" s="128" t="s">
        <v>2146</v>
      </c>
      <c r="B14" s="129"/>
      <c r="C14" s="129"/>
      <c r="D14" s="101"/>
      <c r="E14" s="102"/>
      <c r="F14" s="103"/>
      <c r="G14" s="130"/>
      <c r="H14" s="55"/>
      <c r="I14" s="205"/>
      <c r="J14" s="55"/>
      <c r="K14" s="55"/>
      <c r="L14" s="55"/>
      <c r="M14" s="55"/>
      <c r="N14" s="56"/>
    </row>
    <row r="15" spans="1:22" s="52" customFormat="1" ht="25.5" customHeight="1">
      <c r="A15" s="42"/>
      <c r="B15" s="104" t="s">
        <v>1885</v>
      </c>
      <c r="C15" s="105"/>
      <c r="D15" s="1756" t="s">
        <v>1683</v>
      </c>
      <c r="E15" s="1756"/>
      <c r="F15" s="1756"/>
      <c r="G15" s="1756"/>
      <c r="H15" s="1756"/>
      <c r="I15" s="1757"/>
      <c r="J15" s="554" t="s">
        <v>1771</v>
      </c>
      <c r="K15" s="1748"/>
      <c r="L15" s="1749"/>
      <c r="M15" s="829" t="s">
        <v>1144</v>
      </c>
      <c r="N15" s="11"/>
      <c r="O15" s="1338">
        <f>IF(K15="",0,1)</f>
        <v>0</v>
      </c>
    </row>
    <row r="16" spans="1:22" s="52" customFormat="1" ht="33.75" customHeight="1">
      <c r="A16" s="42"/>
      <c r="B16" s="106" t="s">
        <v>1886</v>
      </c>
      <c r="C16" s="107"/>
      <c r="D16" s="1746" t="s">
        <v>1684</v>
      </c>
      <c r="E16" s="1746"/>
      <c r="F16" s="1746"/>
      <c r="G16" s="1746"/>
      <c r="H16" s="1746"/>
      <c r="I16" s="1758"/>
      <c r="J16" s="555" t="s">
        <v>1390</v>
      </c>
      <c r="K16" s="1744"/>
      <c r="L16" s="1745"/>
      <c r="M16" s="830" t="s">
        <v>1144</v>
      </c>
      <c r="N16" s="11"/>
      <c r="O16" s="1338">
        <f>IF(K16="",0,1)</f>
        <v>0</v>
      </c>
    </row>
    <row r="17" spans="1:15" s="52" customFormat="1" ht="25.5" customHeight="1">
      <c r="A17" s="42"/>
      <c r="B17" s="106" t="s">
        <v>1887</v>
      </c>
      <c r="C17" s="107"/>
      <c r="D17" s="1746" t="s">
        <v>2299</v>
      </c>
      <c r="E17" s="1746"/>
      <c r="F17" s="1746"/>
      <c r="G17" s="1746"/>
      <c r="H17" s="1746"/>
      <c r="I17" s="1746"/>
      <c r="J17" s="1746"/>
      <c r="K17" s="1746"/>
      <c r="L17" s="1746"/>
      <c r="M17" s="1747"/>
      <c r="N17" s="11"/>
    </row>
    <row r="18" spans="1:15" s="52" customFormat="1" ht="25.5" customHeight="1">
      <c r="A18" s="42"/>
      <c r="B18" s="225"/>
      <c r="C18" s="107" t="s">
        <v>1888</v>
      </c>
      <c r="D18" s="751"/>
      <c r="E18" s="1746" t="s">
        <v>1685</v>
      </c>
      <c r="F18" s="1746"/>
      <c r="G18" s="1746"/>
      <c r="H18" s="1746"/>
      <c r="I18" s="1758"/>
      <c r="J18" s="555" t="s">
        <v>406</v>
      </c>
      <c r="K18" s="1744"/>
      <c r="L18" s="1745"/>
      <c r="M18" s="830" t="s">
        <v>1144</v>
      </c>
      <c r="N18" s="11"/>
      <c r="O18" s="1338">
        <f t="shared" ref="O18:O40" si="0">IF(K18="",0,1)</f>
        <v>0</v>
      </c>
    </row>
    <row r="19" spans="1:15" s="52" customFormat="1" ht="25.5" customHeight="1">
      <c r="A19" s="42"/>
      <c r="B19" s="225"/>
      <c r="C19" s="107" t="s">
        <v>1889</v>
      </c>
      <c r="D19" s="751"/>
      <c r="E19" s="1746" t="s">
        <v>1686</v>
      </c>
      <c r="F19" s="1746"/>
      <c r="G19" s="1746"/>
      <c r="H19" s="1746"/>
      <c r="I19" s="1758"/>
      <c r="J19" s="555" t="s">
        <v>407</v>
      </c>
      <c r="K19" s="1744"/>
      <c r="L19" s="1745"/>
      <c r="M19" s="830" t="s">
        <v>1144</v>
      </c>
      <c r="N19" s="11"/>
      <c r="O19" s="1338">
        <f t="shared" si="0"/>
        <v>0</v>
      </c>
    </row>
    <row r="20" spans="1:15" s="52" customFormat="1" ht="25.5" customHeight="1">
      <c r="A20" s="42"/>
      <c r="B20" s="225"/>
      <c r="C20" s="107" t="s">
        <v>1890</v>
      </c>
      <c r="D20" s="751"/>
      <c r="E20" s="1746" t="s">
        <v>1687</v>
      </c>
      <c r="F20" s="1746"/>
      <c r="G20" s="1746"/>
      <c r="H20" s="1746"/>
      <c r="I20" s="1758"/>
      <c r="J20" s="555" t="s">
        <v>408</v>
      </c>
      <c r="K20" s="1744"/>
      <c r="L20" s="1745"/>
      <c r="M20" s="830" t="s">
        <v>1144</v>
      </c>
      <c r="N20" s="11"/>
      <c r="O20" s="1338">
        <f t="shared" si="0"/>
        <v>0</v>
      </c>
    </row>
    <row r="21" spans="1:15" s="52" customFormat="1" ht="33.75" customHeight="1">
      <c r="A21" s="42"/>
      <c r="B21" s="106" t="s">
        <v>1891</v>
      </c>
      <c r="C21" s="107"/>
      <c r="D21" s="1746" t="s">
        <v>1688</v>
      </c>
      <c r="E21" s="1746"/>
      <c r="F21" s="1746"/>
      <c r="G21" s="1746"/>
      <c r="H21" s="1746"/>
      <c r="I21" s="1758"/>
      <c r="J21" s="555" t="s">
        <v>409</v>
      </c>
      <c r="K21" s="1744"/>
      <c r="L21" s="1745"/>
      <c r="M21" s="830" t="s">
        <v>1144</v>
      </c>
      <c r="N21" s="11"/>
      <c r="O21" s="1338">
        <f t="shared" si="0"/>
        <v>0</v>
      </c>
    </row>
    <row r="22" spans="1:15" s="52" customFormat="1" ht="33.75" customHeight="1">
      <c r="A22" s="42"/>
      <c r="B22" s="106" t="s">
        <v>1892</v>
      </c>
      <c r="C22" s="107"/>
      <c r="D22" s="1746" t="s">
        <v>2300</v>
      </c>
      <c r="E22" s="1746"/>
      <c r="F22" s="1746"/>
      <c r="G22" s="1746"/>
      <c r="H22" s="1746"/>
      <c r="I22" s="1758"/>
      <c r="J22" s="555" t="s">
        <v>410</v>
      </c>
      <c r="K22" s="1744"/>
      <c r="L22" s="1745"/>
      <c r="M22" s="830" t="s">
        <v>1144</v>
      </c>
      <c r="N22" s="11"/>
      <c r="O22" s="1338">
        <f t="shared" si="0"/>
        <v>0</v>
      </c>
    </row>
    <row r="23" spans="1:15" s="52" customFormat="1" ht="48.75" customHeight="1">
      <c r="A23" s="42"/>
      <c r="B23" s="106" t="s">
        <v>1893</v>
      </c>
      <c r="C23" s="107"/>
      <c r="D23" s="1746" t="s">
        <v>1689</v>
      </c>
      <c r="E23" s="1746"/>
      <c r="F23" s="1746"/>
      <c r="G23" s="1746"/>
      <c r="H23" s="1746"/>
      <c r="I23" s="1758"/>
      <c r="J23" s="555" t="s">
        <v>411</v>
      </c>
      <c r="K23" s="1744"/>
      <c r="L23" s="1745"/>
      <c r="M23" s="830" t="s">
        <v>1144</v>
      </c>
      <c r="N23" s="11"/>
      <c r="O23" s="1338">
        <f t="shared" si="0"/>
        <v>0</v>
      </c>
    </row>
    <row r="24" spans="1:15" s="52" customFormat="1" ht="25.5" customHeight="1">
      <c r="A24" s="42"/>
      <c r="B24" s="106" t="s">
        <v>1894</v>
      </c>
      <c r="C24" s="107"/>
      <c r="D24" s="1746" t="s">
        <v>1690</v>
      </c>
      <c r="E24" s="1746"/>
      <c r="F24" s="1746"/>
      <c r="G24" s="1746"/>
      <c r="H24" s="1746"/>
      <c r="I24" s="1758"/>
      <c r="J24" s="555" t="s">
        <v>412</v>
      </c>
      <c r="K24" s="1744"/>
      <c r="L24" s="1745"/>
      <c r="M24" s="830" t="s">
        <v>1144</v>
      </c>
      <c r="N24" s="11"/>
      <c r="O24" s="1338">
        <f t="shared" si="0"/>
        <v>0</v>
      </c>
    </row>
    <row r="25" spans="1:15" s="52" customFormat="1" ht="25.5" customHeight="1">
      <c r="A25" s="42"/>
      <c r="B25" s="106" t="s">
        <v>1895</v>
      </c>
      <c r="C25" s="107"/>
      <c r="D25" s="1746" t="s">
        <v>1691</v>
      </c>
      <c r="E25" s="1746"/>
      <c r="F25" s="1746"/>
      <c r="G25" s="1746"/>
      <c r="H25" s="1746"/>
      <c r="I25" s="1758"/>
      <c r="J25" s="555" t="s">
        <v>413</v>
      </c>
      <c r="K25" s="1744"/>
      <c r="L25" s="1745"/>
      <c r="M25" s="830" t="s">
        <v>1144</v>
      </c>
      <c r="N25" s="11"/>
      <c r="O25" s="1338">
        <f t="shared" si="0"/>
        <v>0</v>
      </c>
    </row>
    <row r="26" spans="1:15" s="52" customFormat="1" ht="25.5" customHeight="1">
      <c r="A26" s="42"/>
      <c r="B26" s="106" t="s">
        <v>1896</v>
      </c>
      <c r="C26" s="107"/>
      <c r="D26" s="1746" t="s">
        <v>1692</v>
      </c>
      <c r="E26" s="1746"/>
      <c r="F26" s="1746"/>
      <c r="G26" s="1746"/>
      <c r="H26" s="1746"/>
      <c r="I26" s="1758"/>
      <c r="J26" s="555" t="s">
        <v>414</v>
      </c>
      <c r="K26" s="1744"/>
      <c r="L26" s="1745"/>
      <c r="M26" s="830" t="s">
        <v>1144</v>
      </c>
      <c r="N26" s="11"/>
      <c r="O26" s="1338">
        <f t="shared" si="0"/>
        <v>0</v>
      </c>
    </row>
    <row r="27" spans="1:15" s="52" customFormat="1" ht="33.75" customHeight="1">
      <c r="A27" s="42"/>
      <c r="B27" s="106" t="s">
        <v>1897</v>
      </c>
      <c r="C27" s="107"/>
      <c r="D27" s="1746" t="s">
        <v>1693</v>
      </c>
      <c r="E27" s="1746"/>
      <c r="F27" s="1746"/>
      <c r="G27" s="1746"/>
      <c r="H27" s="1746"/>
      <c r="I27" s="1758"/>
      <c r="J27" s="555" t="s">
        <v>415</v>
      </c>
      <c r="K27" s="1744"/>
      <c r="L27" s="1745"/>
      <c r="M27" s="830" t="s">
        <v>1144</v>
      </c>
      <c r="N27" s="11"/>
      <c r="O27" s="1338">
        <f t="shared" si="0"/>
        <v>0</v>
      </c>
    </row>
    <row r="28" spans="1:15" s="52" customFormat="1" ht="25.5" customHeight="1">
      <c r="A28" s="42"/>
      <c r="B28" s="106" t="s">
        <v>1898</v>
      </c>
      <c r="C28" s="107"/>
      <c r="D28" s="1746" t="s">
        <v>2294</v>
      </c>
      <c r="E28" s="1746"/>
      <c r="F28" s="1746"/>
      <c r="G28" s="1746"/>
      <c r="H28" s="1746"/>
      <c r="I28" s="1746"/>
      <c r="J28" s="1746"/>
      <c r="K28" s="1746"/>
      <c r="L28" s="1746"/>
      <c r="M28" s="1747"/>
      <c r="N28" s="11"/>
    </row>
    <row r="29" spans="1:15" s="52" customFormat="1" ht="25.5" customHeight="1">
      <c r="A29" s="42"/>
      <c r="B29" s="225"/>
      <c r="C29" s="107" t="s">
        <v>1899</v>
      </c>
      <c r="D29" s="751"/>
      <c r="E29" s="1746" t="s">
        <v>1694</v>
      </c>
      <c r="F29" s="1746"/>
      <c r="G29" s="1746"/>
      <c r="H29" s="1746"/>
      <c r="I29" s="1758"/>
      <c r="J29" s="555" t="s">
        <v>416</v>
      </c>
      <c r="K29" s="1744"/>
      <c r="L29" s="1745"/>
      <c r="M29" s="830" t="s">
        <v>1144</v>
      </c>
      <c r="N29" s="11"/>
      <c r="O29" s="1338">
        <f t="shared" si="0"/>
        <v>0</v>
      </c>
    </row>
    <row r="30" spans="1:15" s="52" customFormat="1" ht="25.5" customHeight="1">
      <c r="A30" s="42"/>
      <c r="B30" s="225"/>
      <c r="C30" s="107" t="s">
        <v>1900</v>
      </c>
      <c r="D30" s="751"/>
      <c r="E30" s="1746" t="s">
        <v>1695</v>
      </c>
      <c r="F30" s="1746"/>
      <c r="G30" s="1746"/>
      <c r="H30" s="1746"/>
      <c r="I30" s="1758"/>
      <c r="J30" s="555" t="s">
        <v>417</v>
      </c>
      <c r="K30" s="1744"/>
      <c r="L30" s="1745"/>
      <c r="M30" s="830" t="s">
        <v>1144</v>
      </c>
      <c r="N30" s="11"/>
      <c r="O30" s="1338">
        <f t="shared" si="0"/>
        <v>0</v>
      </c>
    </row>
    <row r="31" spans="1:15" s="52" customFormat="1" ht="25.5" customHeight="1">
      <c r="A31" s="42"/>
      <c r="B31" s="225"/>
      <c r="C31" s="107" t="s">
        <v>1901</v>
      </c>
      <c r="D31" s="751"/>
      <c r="E31" s="1746" t="s">
        <v>1696</v>
      </c>
      <c r="F31" s="1746"/>
      <c r="G31" s="1746"/>
      <c r="H31" s="1746"/>
      <c r="I31" s="1758"/>
      <c r="J31" s="555" t="s">
        <v>418</v>
      </c>
      <c r="K31" s="1744"/>
      <c r="L31" s="1745"/>
      <c r="M31" s="830" t="s">
        <v>1144</v>
      </c>
      <c r="N31" s="11"/>
      <c r="O31" s="1338">
        <f t="shared" si="0"/>
        <v>0</v>
      </c>
    </row>
    <row r="32" spans="1:15" s="52" customFormat="1" ht="33.75" customHeight="1">
      <c r="A32" s="42"/>
      <c r="B32" s="225"/>
      <c r="C32" s="107" t="s">
        <v>1902</v>
      </c>
      <c r="D32" s="751"/>
      <c r="E32" s="1746" t="s">
        <v>1697</v>
      </c>
      <c r="F32" s="1746"/>
      <c r="G32" s="1746"/>
      <c r="H32" s="1746"/>
      <c r="I32" s="1758"/>
      <c r="J32" s="555" t="s">
        <v>419</v>
      </c>
      <c r="K32" s="1744"/>
      <c r="L32" s="1745"/>
      <c r="M32" s="830" t="s">
        <v>1144</v>
      </c>
      <c r="N32" s="11"/>
      <c r="O32" s="1338">
        <f t="shared" si="0"/>
        <v>0</v>
      </c>
    </row>
    <row r="33" spans="1:15" s="52" customFormat="1" ht="25.5" customHeight="1">
      <c r="A33" s="42"/>
      <c r="B33" s="106" t="s">
        <v>1903</v>
      </c>
      <c r="C33" s="107"/>
      <c r="D33" s="1746" t="s">
        <v>1698</v>
      </c>
      <c r="E33" s="1746"/>
      <c r="F33" s="1746"/>
      <c r="G33" s="1746"/>
      <c r="H33" s="1746"/>
      <c r="I33" s="1758"/>
      <c r="J33" s="555" t="s">
        <v>420</v>
      </c>
      <c r="K33" s="1744"/>
      <c r="L33" s="1745"/>
      <c r="M33" s="830" t="s">
        <v>1144</v>
      </c>
      <c r="N33" s="11"/>
      <c r="O33" s="1338">
        <f t="shared" si="0"/>
        <v>0</v>
      </c>
    </row>
    <row r="34" spans="1:15" s="52" customFormat="1" ht="33.75" customHeight="1">
      <c r="A34" s="42"/>
      <c r="B34" s="106" t="s">
        <v>1904</v>
      </c>
      <c r="C34" s="107"/>
      <c r="D34" s="1746" t="s">
        <v>2301</v>
      </c>
      <c r="E34" s="1746"/>
      <c r="F34" s="1746"/>
      <c r="G34" s="1746"/>
      <c r="H34" s="1746"/>
      <c r="I34" s="1758"/>
      <c r="J34" s="555" t="s">
        <v>421</v>
      </c>
      <c r="K34" s="1744"/>
      <c r="L34" s="1745"/>
      <c r="M34" s="830" t="s">
        <v>1144</v>
      </c>
      <c r="N34" s="11"/>
      <c r="O34" s="1338">
        <f t="shared" si="0"/>
        <v>0</v>
      </c>
    </row>
    <row r="35" spans="1:15" s="52" customFormat="1" ht="48.75" customHeight="1">
      <c r="A35" s="42"/>
      <c r="B35" s="106" t="s">
        <v>1905</v>
      </c>
      <c r="C35" s="107"/>
      <c r="D35" s="1746" t="s">
        <v>1699</v>
      </c>
      <c r="E35" s="1746"/>
      <c r="F35" s="1746"/>
      <c r="G35" s="1746"/>
      <c r="H35" s="1746"/>
      <c r="I35" s="1758"/>
      <c r="J35" s="555" t="s">
        <v>422</v>
      </c>
      <c r="K35" s="1744"/>
      <c r="L35" s="1745"/>
      <c r="M35" s="830" t="s">
        <v>1144</v>
      </c>
      <c r="N35" s="11"/>
      <c r="O35" s="1338">
        <f t="shared" si="0"/>
        <v>0</v>
      </c>
    </row>
    <row r="36" spans="1:15" s="52" customFormat="1" ht="120" customHeight="1">
      <c r="A36" s="42"/>
      <c r="B36" s="106" t="s">
        <v>1906</v>
      </c>
      <c r="C36" s="107"/>
      <c r="D36" s="1746" t="s">
        <v>2302</v>
      </c>
      <c r="E36" s="1746"/>
      <c r="F36" s="1746"/>
      <c r="G36" s="1746"/>
      <c r="H36" s="1746"/>
      <c r="I36" s="1758"/>
      <c r="J36" s="555" t="s">
        <v>423</v>
      </c>
      <c r="K36" s="1744"/>
      <c r="L36" s="1745"/>
      <c r="M36" s="830" t="s">
        <v>1144</v>
      </c>
      <c r="N36" s="11"/>
      <c r="O36" s="1338">
        <f t="shared" si="0"/>
        <v>0</v>
      </c>
    </row>
    <row r="37" spans="1:15" s="52" customFormat="1" ht="25.5" customHeight="1">
      <c r="A37" s="42"/>
      <c r="B37" s="106" t="s">
        <v>1907</v>
      </c>
      <c r="C37" s="107"/>
      <c r="D37" s="1746" t="s">
        <v>1670</v>
      </c>
      <c r="E37" s="1746"/>
      <c r="F37" s="1746"/>
      <c r="G37" s="1746"/>
      <c r="H37" s="1746"/>
      <c r="I37" s="1758"/>
      <c r="J37" s="555" t="s">
        <v>424</v>
      </c>
      <c r="K37" s="1744"/>
      <c r="L37" s="1745"/>
      <c r="M37" s="830" t="s">
        <v>1144</v>
      </c>
      <c r="N37" s="11"/>
      <c r="O37" s="1338">
        <f t="shared" si="0"/>
        <v>0</v>
      </c>
    </row>
    <row r="38" spans="1:15" s="52" customFormat="1" ht="48.75" customHeight="1">
      <c r="A38" s="42"/>
      <c r="B38" s="106" t="s">
        <v>1908</v>
      </c>
      <c r="C38" s="107"/>
      <c r="D38" s="1746" t="s">
        <v>2303</v>
      </c>
      <c r="E38" s="1746"/>
      <c r="F38" s="1746"/>
      <c r="G38" s="1746"/>
      <c r="H38" s="1746"/>
      <c r="I38" s="1758"/>
      <c r="J38" s="555" t="s">
        <v>425</v>
      </c>
      <c r="K38" s="1744"/>
      <c r="L38" s="1745"/>
      <c r="M38" s="830" t="s">
        <v>1144</v>
      </c>
      <c r="N38" s="11"/>
      <c r="O38" s="1338">
        <f t="shared" si="0"/>
        <v>0</v>
      </c>
    </row>
    <row r="39" spans="1:15" s="52" customFormat="1" ht="25.5" customHeight="1">
      <c r="A39" s="42"/>
      <c r="B39" s="110" t="s">
        <v>1909</v>
      </c>
      <c r="C39" s="111"/>
      <c r="D39" s="1746" t="s">
        <v>1702</v>
      </c>
      <c r="E39" s="1746"/>
      <c r="F39" s="1746"/>
      <c r="G39" s="1746"/>
      <c r="H39" s="1746"/>
      <c r="I39" s="1746"/>
      <c r="J39" s="1746"/>
      <c r="K39" s="1746"/>
      <c r="L39" s="1746"/>
      <c r="M39" s="1747"/>
      <c r="N39" s="11"/>
    </row>
    <row r="40" spans="1:15" s="52" customFormat="1" ht="33.75" customHeight="1" thickBot="1">
      <c r="A40" s="42"/>
      <c r="B40" s="228"/>
      <c r="C40" s="223" t="s">
        <v>1910</v>
      </c>
      <c r="D40" s="752"/>
      <c r="E40" s="1765" t="s">
        <v>1701</v>
      </c>
      <c r="F40" s="1765"/>
      <c r="G40" s="1765"/>
      <c r="H40" s="1765"/>
      <c r="I40" s="1766"/>
      <c r="J40" s="556" t="s">
        <v>426</v>
      </c>
      <c r="K40" s="1740"/>
      <c r="L40" s="1741"/>
      <c r="M40" s="831" t="s">
        <v>1144</v>
      </c>
      <c r="N40" s="11"/>
      <c r="O40" s="1338">
        <f t="shared" si="0"/>
        <v>0</v>
      </c>
    </row>
    <row r="41" spans="1:15" s="114" customFormat="1" ht="9" customHeight="1" thickBot="1">
      <c r="A41" s="132"/>
      <c r="B41" s="133"/>
      <c r="C41" s="133"/>
      <c r="D41" s="115"/>
      <c r="E41" s="116"/>
      <c r="F41" s="117"/>
      <c r="G41" s="134"/>
      <c r="H41" s="134"/>
      <c r="I41" s="134"/>
      <c r="J41" s="134"/>
      <c r="K41" s="134"/>
      <c r="L41" s="134"/>
      <c r="M41" s="135"/>
      <c r="N41" s="51"/>
    </row>
    <row r="42" spans="1:15" s="114" customFormat="1" ht="9" customHeight="1" thickTop="1" thickBot="1">
      <c r="A42" s="268"/>
      <c r="B42" s="129"/>
      <c r="C42" s="129"/>
      <c r="D42" s="101"/>
      <c r="E42" s="102"/>
      <c r="F42" s="103"/>
      <c r="G42" s="130"/>
      <c r="H42" s="130"/>
      <c r="I42" s="130"/>
      <c r="J42" s="130"/>
      <c r="K42" s="130"/>
      <c r="L42" s="130"/>
      <c r="M42" s="131"/>
      <c r="N42" s="56"/>
    </row>
    <row r="43" spans="1:15" s="52" customFormat="1" ht="25.5" customHeight="1">
      <c r="A43" s="42"/>
      <c r="B43" s="229"/>
      <c r="C43" s="105" t="s">
        <v>1911</v>
      </c>
      <c r="D43" s="750"/>
      <c r="E43" s="1756" t="s">
        <v>1706</v>
      </c>
      <c r="F43" s="1756"/>
      <c r="G43" s="1756"/>
      <c r="H43" s="1756"/>
      <c r="I43" s="1757"/>
      <c r="J43" s="554" t="s">
        <v>427</v>
      </c>
      <c r="K43" s="1748"/>
      <c r="L43" s="1749"/>
      <c r="M43" s="829" t="s">
        <v>1144</v>
      </c>
      <c r="N43" s="11"/>
      <c r="O43" s="1338">
        <f t="shared" ref="O43:O45" si="1">IF(K43="",0,1)</f>
        <v>0</v>
      </c>
    </row>
    <row r="44" spans="1:15" s="52" customFormat="1" ht="25.5" customHeight="1">
      <c r="A44" s="42"/>
      <c r="B44" s="225"/>
      <c r="C44" s="107" t="s">
        <v>1912</v>
      </c>
      <c r="D44" s="751"/>
      <c r="E44" s="1746" t="s">
        <v>1707</v>
      </c>
      <c r="F44" s="1746"/>
      <c r="G44" s="1746"/>
      <c r="H44" s="1746"/>
      <c r="I44" s="1758"/>
      <c r="J44" s="555" t="s">
        <v>428</v>
      </c>
      <c r="K44" s="1744"/>
      <c r="L44" s="1745"/>
      <c r="M44" s="830" t="s">
        <v>1144</v>
      </c>
      <c r="N44" s="11"/>
      <c r="O44" s="1338">
        <f t="shared" si="1"/>
        <v>0</v>
      </c>
    </row>
    <row r="45" spans="1:15" s="52" customFormat="1" ht="33.75" customHeight="1">
      <c r="A45" s="42"/>
      <c r="B45" s="225"/>
      <c r="C45" s="107" t="s">
        <v>1913</v>
      </c>
      <c r="D45" s="751"/>
      <c r="E45" s="1746" t="s">
        <v>1708</v>
      </c>
      <c r="F45" s="1746"/>
      <c r="G45" s="1746"/>
      <c r="H45" s="1746"/>
      <c r="I45" s="1758"/>
      <c r="J45" s="555" t="s">
        <v>429</v>
      </c>
      <c r="K45" s="1744"/>
      <c r="L45" s="1745"/>
      <c r="M45" s="830" t="s">
        <v>1144</v>
      </c>
      <c r="N45" s="11"/>
      <c r="O45" s="1338">
        <f t="shared" si="1"/>
        <v>0</v>
      </c>
    </row>
    <row r="46" spans="1:15" s="52" customFormat="1" ht="42" customHeight="1">
      <c r="A46" s="42"/>
      <c r="B46" s="219" t="s">
        <v>1914</v>
      </c>
      <c r="C46" s="220"/>
      <c r="D46" s="1728" t="s">
        <v>1662</v>
      </c>
      <c r="E46" s="1729"/>
      <c r="F46" s="1729"/>
      <c r="G46" s="1729"/>
      <c r="H46" s="1729"/>
      <c r="I46" s="1730"/>
      <c r="J46" s="555" t="s">
        <v>430</v>
      </c>
      <c r="K46" s="1744"/>
      <c r="L46" s="1745"/>
      <c r="M46" s="830" t="s">
        <v>1144</v>
      </c>
      <c r="N46" s="11"/>
      <c r="O46" s="1338">
        <f>IF(D46&amp;K46="",0,1)</f>
        <v>1</v>
      </c>
    </row>
    <row r="47" spans="1:15" s="52" customFormat="1" ht="42" customHeight="1">
      <c r="A47" s="42"/>
      <c r="B47" s="106" t="s">
        <v>1915</v>
      </c>
      <c r="C47" s="107"/>
      <c r="D47" s="1728"/>
      <c r="E47" s="1729"/>
      <c r="F47" s="1729"/>
      <c r="G47" s="1729"/>
      <c r="H47" s="1729"/>
      <c r="I47" s="1730"/>
      <c r="J47" s="555" t="s">
        <v>431</v>
      </c>
      <c r="K47" s="1744"/>
      <c r="L47" s="1745"/>
      <c r="M47" s="830" t="s">
        <v>1144</v>
      </c>
      <c r="N47" s="11"/>
      <c r="O47" s="1338">
        <f t="shared" ref="O47:O48" si="2">IF(D47&amp;K47="",0,1)</f>
        <v>0</v>
      </c>
    </row>
    <row r="48" spans="1:15" s="52" customFormat="1" ht="42" customHeight="1" thickBot="1">
      <c r="A48" s="42"/>
      <c r="B48" s="222" t="s">
        <v>1916</v>
      </c>
      <c r="C48" s="223"/>
      <c r="D48" s="1728"/>
      <c r="E48" s="1729"/>
      <c r="F48" s="1729"/>
      <c r="G48" s="1729"/>
      <c r="H48" s="1729"/>
      <c r="I48" s="1730"/>
      <c r="J48" s="556" t="s">
        <v>432</v>
      </c>
      <c r="K48" s="1740"/>
      <c r="L48" s="1741"/>
      <c r="M48" s="831" t="s">
        <v>1144</v>
      </c>
      <c r="N48" s="11"/>
      <c r="O48" s="1338">
        <f t="shared" si="2"/>
        <v>0</v>
      </c>
    </row>
    <row r="49" spans="1:15" s="40" customFormat="1" ht="25.5" customHeight="1" thickBot="1">
      <c r="A49" s="98"/>
      <c r="B49" s="112"/>
      <c r="C49" s="113"/>
      <c r="D49" s="216"/>
      <c r="E49" s="216"/>
      <c r="F49" s="216"/>
      <c r="G49" s="216"/>
      <c r="H49" s="216"/>
      <c r="I49" s="217" t="s">
        <v>233</v>
      </c>
      <c r="J49" s="557" t="s">
        <v>433</v>
      </c>
      <c r="K49" s="1742" t="str">
        <f>IF(SUM(K15:L48)=0,"",SUM(K15:L48))</f>
        <v/>
      </c>
      <c r="L49" s="1743"/>
      <c r="M49" s="173" t="s">
        <v>1144</v>
      </c>
      <c r="N49" s="99"/>
    </row>
    <row r="50" spans="1:15" s="114" customFormat="1" ht="9" customHeight="1" thickBot="1">
      <c r="A50" s="132"/>
      <c r="B50" s="133"/>
      <c r="C50" s="133"/>
      <c r="D50" s="115"/>
      <c r="E50" s="116"/>
      <c r="F50" s="117"/>
      <c r="G50" s="134"/>
      <c r="H50" s="134"/>
      <c r="I50" s="134"/>
      <c r="J50" s="134"/>
      <c r="K50" s="134"/>
      <c r="L50" s="134"/>
      <c r="M50" s="135"/>
      <c r="N50" s="51"/>
    </row>
    <row r="51" spans="1:15" s="57" customFormat="1" ht="26.25" customHeight="1" thickTop="1" thickBot="1">
      <c r="A51" s="94" t="s">
        <v>1704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7"/>
    </row>
    <row r="52" spans="1:15" s="4" customFormat="1" ht="28.5" customHeight="1" thickBot="1">
      <c r="A52" s="69"/>
      <c r="B52" s="549" t="s">
        <v>1705</v>
      </c>
      <c r="C52" s="550"/>
      <c r="D52" s="550"/>
      <c r="E52" s="550"/>
      <c r="F52" s="782"/>
      <c r="G52" s="782"/>
      <c r="H52" s="782"/>
      <c r="I52" s="782"/>
      <c r="J52" s="1662" t="s">
        <v>233</v>
      </c>
      <c r="K52" s="1759"/>
      <c r="L52" s="1759"/>
      <c r="M52" s="1760"/>
      <c r="N52" s="77"/>
      <c r="O52" s="1338">
        <f>IF(F52&amp;G52&amp;H52&amp;I52="",0,1)</f>
        <v>0</v>
      </c>
    </row>
    <row r="53" spans="1:15" s="33" customFormat="1" ht="28.5" customHeight="1">
      <c r="A53" s="69"/>
      <c r="B53" s="549" t="s">
        <v>123</v>
      </c>
      <c r="C53" s="550"/>
      <c r="D53" s="550"/>
      <c r="E53" s="550"/>
      <c r="F53" s="782"/>
      <c r="G53" s="782"/>
      <c r="H53" s="782"/>
      <c r="I53" s="782"/>
      <c r="J53" s="1761"/>
      <c r="K53" s="1762"/>
      <c r="L53" s="1762"/>
      <c r="M53" s="1763"/>
      <c r="N53" s="77"/>
      <c r="O53" s="1338">
        <f t="shared" ref="O53:O78" si="3">IF(F53&amp;G53&amp;H53&amp;I53="",0,1)</f>
        <v>0</v>
      </c>
    </row>
    <row r="54" spans="1:15" s="4" customFormat="1" ht="28.5" customHeight="1" thickBot="1">
      <c r="A54" s="69"/>
      <c r="B54" s="551" t="s">
        <v>124</v>
      </c>
      <c r="C54" s="552"/>
      <c r="D54" s="552"/>
      <c r="E54" s="552"/>
      <c r="F54" s="783"/>
      <c r="G54" s="783"/>
      <c r="H54" s="783"/>
      <c r="I54" s="783"/>
      <c r="J54" s="1764"/>
      <c r="K54" s="1762"/>
      <c r="L54" s="1762"/>
      <c r="M54" s="1763"/>
      <c r="N54" s="77"/>
      <c r="O54" s="1338">
        <f t="shared" si="3"/>
        <v>0</v>
      </c>
    </row>
    <row r="55" spans="1:15" s="328" customFormat="1" ht="28.5" customHeight="1">
      <c r="A55" s="308"/>
      <c r="B55" s="1731" t="s">
        <v>1753</v>
      </c>
      <c r="C55" s="1732"/>
      <c r="D55" s="1732"/>
      <c r="E55" s="367" t="s">
        <v>598</v>
      </c>
      <c r="F55" s="726"/>
      <c r="G55" s="726"/>
      <c r="H55" s="726"/>
      <c r="I55" s="726"/>
      <c r="J55" s="510" t="s">
        <v>434</v>
      </c>
      <c r="K55" s="1727" t="str">
        <f>IF(F55&amp;G55&amp;H55&amp;I55="","",SUM(F55:I55))</f>
        <v/>
      </c>
      <c r="L55" s="1727"/>
      <c r="M55" s="330" t="s">
        <v>599</v>
      </c>
      <c r="N55" s="329"/>
      <c r="O55" s="1338">
        <f t="shared" si="3"/>
        <v>0</v>
      </c>
    </row>
    <row r="56" spans="1:15" s="328" customFormat="1" ht="28.5" customHeight="1">
      <c r="A56" s="308"/>
      <c r="B56" s="1733"/>
      <c r="C56" s="1734"/>
      <c r="D56" s="1734"/>
      <c r="E56" s="368" t="s">
        <v>600</v>
      </c>
      <c r="F56" s="727"/>
      <c r="G56" s="727"/>
      <c r="H56" s="727"/>
      <c r="I56" s="727"/>
      <c r="J56" s="481" t="s">
        <v>435</v>
      </c>
      <c r="K56" s="1726" t="str">
        <f t="shared" ref="K56:K78" si="4">IF(F56&amp;G56&amp;H56&amp;I56="","",SUM(F56:I56))</f>
        <v/>
      </c>
      <c r="L56" s="1726"/>
      <c r="M56" s="331" t="s">
        <v>599</v>
      </c>
      <c r="N56" s="329"/>
      <c r="O56" s="1338">
        <f t="shared" si="3"/>
        <v>0</v>
      </c>
    </row>
    <row r="57" spans="1:15" s="328" customFormat="1" ht="28.5" customHeight="1">
      <c r="A57" s="308"/>
      <c r="B57" s="1733"/>
      <c r="C57" s="1734"/>
      <c r="D57" s="1734"/>
      <c r="E57" s="368" t="s">
        <v>601</v>
      </c>
      <c r="F57" s="727"/>
      <c r="G57" s="727"/>
      <c r="H57" s="727"/>
      <c r="I57" s="727"/>
      <c r="J57" s="481" t="s">
        <v>436</v>
      </c>
      <c r="K57" s="1726" t="str">
        <f t="shared" si="4"/>
        <v/>
      </c>
      <c r="L57" s="1726"/>
      <c r="M57" s="331" t="s">
        <v>599</v>
      </c>
      <c r="N57" s="329"/>
      <c r="O57" s="1338">
        <f t="shared" si="3"/>
        <v>0</v>
      </c>
    </row>
    <row r="58" spans="1:15" s="328" customFormat="1" ht="28.5" customHeight="1">
      <c r="A58" s="308"/>
      <c r="B58" s="1733"/>
      <c r="C58" s="1734"/>
      <c r="D58" s="1734"/>
      <c r="E58" s="368" t="s">
        <v>602</v>
      </c>
      <c r="F58" s="727"/>
      <c r="G58" s="727"/>
      <c r="H58" s="727"/>
      <c r="I58" s="727"/>
      <c r="J58" s="481" t="s">
        <v>437</v>
      </c>
      <c r="K58" s="1726" t="str">
        <f t="shared" si="4"/>
        <v/>
      </c>
      <c r="L58" s="1726"/>
      <c r="M58" s="331" t="s">
        <v>599</v>
      </c>
      <c r="N58" s="329"/>
      <c r="O58" s="1338">
        <f t="shared" si="3"/>
        <v>0</v>
      </c>
    </row>
    <row r="59" spans="1:15" s="328" customFormat="1" ht="28.5" customHeight="1">
      <c r="A59" s="308"/>
      <c r="B59" s="1733"/>
      <c r="C59" s="1734"/>
      <c r="D59" s="1734"/>
      <c r="E59" s="368" t="s">
        <v>603</v>
      </c>
      <c r="F59" s="727"/>
      <c r="G59" s="727"/>
      <c r="H59" s="727"/>
      <c r="I59" s="727"/>
      <c r="J59" s="481" t="s">
        <v>438</v>
      </c>
      <c r="K59" s="1726" t="str">
        <f t="shared" si="4"/>
        <v/>
      </c>
      <c r="L59" s="1726"/>
      <c r="M59" s="331" t="s">
        <v>599</v>
      </c>
      <c r="N59" s="329"/>
      <c r="O59" s="1338">
        <f t="shared" si="3"/>
        <v>0</v>
      </c>
    </row>
    <row r="60" spans="1:15" s="328" customFormat="1" ht="28.5" customHeight="1">
      <c r="A60" s="308"/>
      <c r="B60" s="1733"/>
      <c r="C60" s="1734"/>
      <c r="D60" s="1734"/>
      <c r="E60" s="368" t="s">
        <v>604</v>
      </c>
      <c r="F60" s="727"/>
      <c r="G60" s="727"/>
      <c r="H60" s="727"/>
      <c r="I60" s="727"/>
      <c r="J60" s="481" t="s">
        <v>439</v>
      </c>
      <c r="K60" s="1726" t="str">
        <f t="shared" si="4"/>
        <v/>
      </c>
      <c r="L60" s="1726"/>
      <c r="M60" s="331" t="s">
        <v>599</v>
      </c>
      <c r="N60" s="329"/>
      <c r="O60" s="1338">
        <f t="shared" si="3"/>
        <v>0</v>
      </c>
    </row>
    <row r="61" spans="1:15" s="328" customFormat="1" ht="28.5" customHeight="1">
      <c r="A61" s="308"/>
      <c r="B61" s="1733"/>
      <c r="C61" s="1734"/>
      <c r="D61" s="1734"/>
      <c r="E61" s="368" t="s">
        <v>605</v>
      </c>
      <c r="F61" s="727"/>
      <c r="G61" s="727"/>
      <c r="H61" s="727"/>
      <c r="I61" s="727"/>
      <c r="J61" s="481" t="s">
        <v>440</v>
      </c>
      <c r="K61" s="1726" t="str">
        <f t="shared" si="4"/>
        <v/>
      </c>
      <c r="L61" s="1726"/>
      <c r="M61" s="331" t="s">
        <v>599</v>
      </c>
      <c r="N61" s="329"/>
      <c r="O61" s="1338">
        <f t="shared" si="3"/>
        <v>0</v>
      </c>
    </row>
    <row r="62" spans="1:15" s="328" customFormat="1" ht="28.5" customHeight="1" thickBot="1">
      <c r="A62" s="308"/>
      <c r="B62" s="1735"/>
      <c r="C62" s="1736"/>
      <c r="D62" s="1736"/>
      <c r="E62" s="553" t="s">
        <v>606</v>
      </c>
      <c r="F62" s="728"/>
      <c r="G62" s="728"/>
      <c r="H62" s="728"/>
      <c r="I62" s="728"/>
      <c r="J62" s="482" t="s">
        <v>441</v>
      </c>
      <c r="K62" s="1709" t="str">
        <f t="shared" si="4"/>
        <v/>
      </c>
      <c r="L62" s="1709"/>
      <c r="M62" s="332" t="s">
        <v>599</v>
      </c>
      <c r="N62" s="329"/>
      <c r="O62" s="1338">
        <f t="shared" si="3"/>
        <v>0</v>
      </c>
    </row>
    <row r="63" spans="1:15" s="328" customFormat="1" ht="28.5" customHeight="1">
      <c r="A63" s="308"/>
      <c r="B63" s="1731" t="s">
        <v>1754</v>
      </c>
      <c r="C63" s="1732"/>
      <c r="D63" s="1737"/>
      <c r="E63" s="367" t="s">
        <v>598</v>
      </c>
      <c r="F63" s="726"/>
      <c r="G63" s="726"/>
      <c r="H63" s="726"/>
      <c r="I63" s="726"/>
      <c r="J63" s="480" t="s">
        <v>442</v>
      </c>
      <c r="K63" s="1727" t="str">
        <f t="shared" si="4"/>
        <v/>
      </c>
      <c r="L63" s="1727"/>
      <c r="M63" s="333" t="s">
        <v>599</v>
      </c>
      <c r="N63" s="329"/>
      <c r="O63" s="1338">
        <f t="shared" si="3"/>
        <v>0</v>
      </c>
    </row>
    <row r="64" spans="1:15" s="328" customFormat="1" ht="28.5" customHeight="1">
      <c r="A64" s="308"/>
      <c r="B64" s="1733"/>
      <c r="C64" s="1734"/>
      <c r="D64" s="1738"/>
      <c r="E64" s="368" t="s">
        <v>600</v>
      </c>
      <c r="F64" s="727"/>
      <c r="G64" s="727"/>
      <c r="H64" s="727"/>
      <c r="I64" s="727"/>
      <c r="J64" s="481" t="s">
        <v>443</v>
      </c>
      <c r="K64" s="1726" t="str">
        <f t="shared" si="4"/>
        <v/>
      </c>
      <c r="L64" s="1726"/>
      <c r="M64" s="331" t="s">
        <v>599</v>
      </c>
      <c r="N64" s="329"/>
      <c r="O64" s="1338">
        <f t="shared" si="3"/>
        <v>0</v>
      </c>
    </row>
    <row r="65" spans="1:15" s="328" customFormat="1" ht="28.5" customHeight="1">
      <c r="A65" s="308"/>
      <c r="B65" s="1733"/>
      <c r="C65" s="1734"/>
      <c r="D65" s="1738"/>
      <c r="E65" s="368" t="s">
        <v>620</v>
      </c>
      <c r="F65" s="727"/>
      <c r="G65" s="727"/>
      <c r="H65" s="727"/>
      <c r="I65" s="727"/>
      <c r="J65" s="481" t="s">
        <v>444</v>
      </c>
      <c r="K65" s="1726" t="str">
        <f t="shared" si="4"/>
        <v/>
      </c>
      <c r="L65" s="1726"/>
      <c r="M65" s="331" t="s">
        <v>599</v>
      </c>
      <c r="N65" s="329"/>
      <c r="O65" s="1338">
        <f t="shared" si="3"/>
        <v>0</v>
      </c>
    </row>
    <row r="66" spans="1:15" s="328" customFormat="1" ht="28.5" customHeight="1">
      <c r="A66" s="308"/>
      <c r="B66" s="1733"/>
      <c r="C66" s="1734"/>
      <c r="D66" s="1738"/>
      <c r="E66" s="368" t="s">
        <v>621</v>
      </c>
      <c r="F66" s="727"/>
      <c r="G66" s="727"/>
      <c r="H66" s="727"/>
      <c r="I66" s="727"/>
      <c r="J66" s="481" t="s">
        <v>445</v>
      </c>
      <c r="K66" s="1726" t="str">
        <f t="shared" si="4"/>
        <v/>
      </c>
      <c r="L66" s="1726"/>
      <c r="M66" s="331" t="s">
        <v>599</v>
      </c>
      <c r="N66" s="329"/>
      <c r="O66" s="1338">
        <f t="shared" si="3"/>
        <v>0</v>
      </c>
    </row>
    <row r="67" spans="1:15" s="328" customFormat="1" ht="28.5" customHeight="1">
      <c r="A67" s="308"/>
      <c r="B67" s="1733"/>
      <c r="C67" s="1734"/>
      <c r="D67" s="1738"/>
      <c r="E67" s="368" t="s">
        <v>605</v>
      </c>
      <c r="F67" s="727"/>
      <c r="G67" s="727"/>
      <c r="H67" s="727"/>
      <c r="I67" s="727"/>
      <c r="J67" s="481" t="s">
        <v>446</v>
      </c>
      <c r="K67" s="1726" t="str">
        <f t="shared" si="4"/>
        <v/>
      </c>
      <c r="L67" s="1726"/>
      <c r="M67" s="331" t="s">
        <v>599</v>
      </c>
      <c r="N67" s="329"/>
      <c r="O67" s="1338">
        <f t="shared" si="3"/>
        <v>0</v>
      </c>
    </row>
    <row r="68" spans="1:15" s="328" customFormat="1" ht="28.5" customHeight="1" thickBot="1">
      <c r="A68" s="308"/>
      <c r="B68" s="1735"/>
      <c r="C68" s="1736"/>
      <c r="D68" s="1739"/>
      <c r="E68" s="539" t="s">
        <v>606</v>
      </c>
      <c r="F68" s="729"/>
      <c r="G68" s="729"/>
      <c r="H68" s="729"/>
      <c r="I68" s="729"/>
      <c r="J68" s="540" t="s">
        <v>447</v>
      </c>
      <c r="K68" s="1709" t="str">
        <f t="shared" si="4"/>
        <v/>
      </c>
      <c r="L68" s="1709"/>
      <c r="M68" s="542" t="s">
        <v>599</v>
      </c>
      <c r="N68" s="329"/>
      <c r="O68" s="1338">
        <f t="shared" si="3"/>
        <v>0</v>
      </c>
    </row>
    <row r="69" spans="1:15" s="328" customFormat="1" ht="28.5" customHeight="1">
      <c r="A69" s="308"/>
      <c r="B69" s="1662" t="s">
        <v>1759</v>
      </c>
      <c r="C69" s="1722"/>
      <c r="D69" s="1723"/>
      <c r="E69" s="760" t="s">
        <v>1799</v>
      </c>
      <c r="F69" s="726"/>
      <c r="G69" s="726"/>
      <c r="H69" s="726"/>
      <c r="I69" s="726"/>
      <c r="J69" s="480" t="s">
        <v>448</v>
      </c>
      <c r="K69" s="1727" t="str">
        <f t="shared" si="4"/>
        <v/>
      </c>
      <c r="L69" s="1727"/>
      <c r="M69" s="333" t="s">
        <v>599</v>
      </c>
      <c r="N69" s="329"/>
      <c r="O69" s="1338">
        <f t="shared" si="3"/>
        <v>0</v>
      </c>
    </row>
    <row r="70" spans="1:15" s="328" customFormat="1" ht="28.5" customHeight="1" thickBot="1">
      <c r="A70" s="308"/>
      <c r="B70" s="1663"/>
      <c r="C70" s="1724"/>
      <c r="D70" s="1725"/>
      <c r="E70" s="761" t="s">
        <v>1800</v>
      </c>
      <c r="F70" s="730"/>
      <c r="G70" s="730"/>
      <c r="H70" s="730"/>
      <c r="I70" s="730"/>
      <c r="J70" s="543" t="s">
        <v>449</v>
      </c>
      <c r="K70" s="1709" t="str">
        <f t="shared" si="4"/>
        <v/>
      </c>
      <c r="L70" s="1709"/>
      <c r="M70" s="544" t="s">
        <v>599</v>
      </c>
      <c r="N70" s="329"/>
      <c r="O70" s="1338">
        <f t="shared" si="3"/>
        <v>0</v>
      </c>
    </row>
    <row r="71" spans="1:15" s="328" customFormat="1" ht="28.5" customHeight="1">
      <c r="A71" s="308"/>
      <c r="B71" s="1662" t="s">
        <v>1758</v>
      </c>
      <c r="C71" s="1722"/>
      <c r="D71" s="1723"/>
      <c r="E71" s="760" t="s">
        <v>1799</v>
      </c>
      <c r="F71" s="726"/>
      <c r="G71" s="726"/>
      <c r="H71" s="726"/>
      <c r="I71" s="726"/>
      <c r="J71" s="480" t="s">
        <v>450</v>
      </c>
      <c r="K71" s="1710" t="str">
        <f t="shared" si="4"/>
        <v/>
      </c>
      <c r="L71" s="1710"/>
      <c r="M71" s="333" t="s">
        <v>599</v>
      </c>
      <c r="N71" s="329"/>
      <c r="O71" s="1338">
        <f t="shared" si="3"/>
        <v>0</v>
      </c>
    </row>
    <row r="72" spans="1:15" s="328" customFormat="1" ht="28.5" customHeight="1" thickBot="1">
      <c r="A72" s="308"/>
      <c r="B72" s="1663"/>
      <c r="C72" s="1724"/>
      <c r="D72" s="1725"/>
      <c r="E72" s="761" t="s">
        <v>1800</v>
      </c>
      <c r="F72" s="730"/>
      <c r="G72" s="730"/>
      <c r="H72" s="730"/>
      <c r="I72" s="730"/>
      <c r="J72" s="543" t="s">
        <v>1572</v>
      </c>
      <c r="K72" s="1709" t="str">
        <f t="shared" si="4"/>
        <v/>
      </c>
      <c r="L72" s="1709"/>
      <c r="M72" s="544" t="s">
        <v>599</v>
      </c>
      <c r="N72" s="329"/>
      <c r="O72" s="1338">
        <f t="shared" si="3"/>
        <v>0</v>
      </c>
    </row>
    <row r="73" spans="1:15" s="328" customFormat="1" ht="28.5" customHeight="1">
      <c r="A73" s="308"/>
      <c r="B73" s="1716" t="s">
        <v>1756</v>
      </c>
      <c r="C73" s="1717"/>
      <c r="D73" s="1718"/>
      <c r="E73" s="760" t="s">
        <v>1799</v>
      </c>
      <c r="F73" s="726"/>
      <c r="G73" s="726"/>
      <c r="H73" s="726"/>
      <c r="I73" s="726"/>
      <c r="J73" s="480" t="s">
        <v>1567</v>
      </c>
      <c r="K73" s="1710" t="str">
        <f t="shared" si="4"/>
        <v/>
      </c>
      <c r="L73" s="1710"/>
      <c r="M73" s="333" t="s">
        <v>599</v>
      </c>
      <c r="N73" s="329"/>
      <c r="O73" s="1338">
        <f t="shared" si="3"/>
        <v>0</v>
      </c>
    </row>
    <row r="74" spans="1:15" s="328" customFormat="1" ht="28.5" customHeight="1" thickBot="1">
      <c r="A74" s="308"/>
      <c r="B74" s="1719"/>
      <c r="C74" s="1720"/>
      <c r="D74" s="1721"/>
      <c r="E74" s="761" t="s">
        <v>1800</v>
      </c>
      <c r="F74" s="730"/>
      <c r="G74" s="730"/>
      <c r="H74" s="730"/>
      <c r="I74" s="730"/>
      <c r="J74" s="543" t="s">
        <v>1568</v>
      </c>
      <c r="K74" s="1709" t="str">
        <f t="shared" si="4"/>
        <v/>
      </c>
      <c r="L74" s="1709"/>
      <c r="M74" s="544" t="s">
        <v>599</v>
      </c>
      <c r="N74" s="329"/>
      <c r="O74" s="1338">
        <f t="shared" si="3"/>
        <v>0</v>
      </c>
    </row>
    <row r="75" spans="1:15" s="328" customFormat="1" ht="28.5" customHeight="1">
      <c r="A75" s="308"/>
      <c r="B75" s="1716" t="s">
        <v>1757</v>
      </c>
      <c r="C75" s="1717"/>
      <c r="D75" s="1718"/>
      <c r="E75" s="760" t="s">
        <v>1799</v>
      </c>
      <c r="F75" s="731"/>
      <c r="G75" s="731"/>
      <c r="H75" s="731"/>
      <c r="I75" s="731"/>
      <c r="J75" s="510" t="s">
        <v>1709</v>
      </c>
      <c r="K75" s="1710" t="str">
        <f t="shared" si="4"/>
        <v/>
      </c>
      <c r="L75" s="1710"/>
      <c r="M75" s="333" t="s">
        <v>599</v>
      </c>
      <c r="N75" s="329"/>
      <c r="O75" s="1338">
        <f t="shared" si="3"/>
        <v>0</v>
      </c>
    </row>
    <row r="76" spans="1:15" s="328" customFormat="1" ht="28.5" customHeight="1" thickBot="1">
      <c r="A76" s="308"/>
      <c r="B76" s="1719"/>
      <c r="C76" s="1720"/>
      <c r="D76" s="1721"/>
      <c r="E76" s="761" t="s">
        <v>1800</v>
      </c>
      <c r="F76" s="728"/>
      <c r="G76" s="728"/>
      <c r="H76" s="728"/>
      <c r="I76" s="728"/>
      <c r="J76" s="482" t="s">
        <v>1569</v>
      </c>
      <c r="K76" s="1709" t="str">
        <f t="shared" si="4"/>
        <v/>
      </c>
      <c r="L76" s="1709"/>
      <c r="M76" s="544" t="s">
        <v>599</v>
      </c>
      <c r="N76" s="329"/>
      <c r="O76" s="1338">
        <f t="shared" si="3"/>
        <v>0</v>
      </c>
    </row>
    <row r="77" spans="1:15" s="328" customFormat="1" ht="28.5" customHeight="1" thickBot="1">
      <c r="A77" s="308"/>
      <c r="B77" s="1713" t="s">
        <v>1760</v>
      </c>
      <c r="C77" s="1714"/>
      <c r="D77" s="1714"/>
      <c r="E77" s="1715"/>
      <c r="F77" s="784"/>
      <c r="G77" s="784"/>
      <c r="H77" s="784"/>
      <c r="I77" s="784"/>
      <c r="J77" s="494" t="s">
        <v>1570</v>
      </c>
      <c r="K77" s="1708" t="str">
        <f t="shared" si="4"/>
        <v/>
      </c>
      <c r="L77" s="1708"/>
      <c r="M77" s="495" t="s">
        <v>599</v>
      </c>
      <c r="N77" s="329"/>
      <c r="O77" s="1338">
        <f t="shared" si="3"/>
        <v>0</v>
      </c>
    </row>
    <row r="78" spans="1:15" s="328" customFormat="1" ht="28.5" customHeight="1" thickBot="1">
      <c r="A78" s="308"/>
      <c r="B78" s="1461" t="s">
        <v>1665</v>
      </c>
      <c r="C78" s="1462"/>
      <c r="D78" s="1462"/>
      <c r="E78" s="1463"/>
      <c r="F78" s="726"/>
      <c r="G78" s="726"/>
      <c r="H78" s="726"/>
      <c r="I78" s="726"/>
      <c r="J78" s="480" t="s">
        <v>1571</v>
      </c>
      <c r="K78" s="1708" t="str">
        <f t="shared" si="4"/>
        <v/>
      </c>
      <c r="L78" s="1708"/>
      <c r="M78" s="333" t="s">
        <v>599</v>
      </c>
      <c r="N78" s="329"/>
      <c r="O78" s="1338">
        <f t="shared" si="3"/>
        <v>0</v>
      </c>
    </row>
    <row r="79" spans="1:15" s="337" customFormat="1" ht="28.5" customHeight="1" thickBot="1">
      <c r="A79" s="334"/>
      <c r="B79" s="1654" t="s">
        <v>233</v>
      </c>
      <c r="C79" s="1711"/>
      <c r="D79" s="1711"/>
      <c r="E79" s="1712"/>
      <c r="F79" s="1075">
        <f>IF(K49&gt;0,SUM(F55:F78),"")</f>
        <v>0</v>
      </c>
      <c r="G79" s="1075">
        <f>IF(K49&gt;0,SUM(G55:G78),"")</f>
        <v>0</v>
      </c>
      <c r="H79" s="1075">
        <f>IF(K49&gt;0,SUM(H55:H78),"")</f>
        <v>0</v>
      </c>
      <c r="I79" s="1075">
        <f>IF(K49&gt;0,SUM(I55:I78),"")</f>
        <v>0</v>
      </c>
      <c r="J79" s="483" t="s">
        <v>1710</v>
      </c>
      <c r="K79" s="1706">
        <f>IF(K49&gt;0,SUM(F79:I79),"")</f>
        <v>0</v>
      </c>
      <c r="L79" s="1707"/>
      <c r="M79" s="748" t="s">
        <v>599</v>
      </c>
      <c r="N79" s="336"/>
    </row>
    <row r="80" spans="1:15" s="46" customFormat="1" ht="9" customHeight="1" thickBot="1">
      <c r="A80" s="177"/>
      <c r="B80" s="178"/>
      <c r="C80" s="140"/>
      <c r="D80" s="140"/>
      <c r="E80" s="140"/>
      <c r="F80" s="140"/>
      <c r="G80" s="140"/>
      <c r="H80" s="140"/>
      <c r="I80" s="140"/>
      <c r="J80" s="210"/>
      <c r="K80" s="140"/>
      <c r="L80" s="140"/>
      <c r="M80" s="140"/>
      <c r="N80" s="179"/>
    </row>
    <row r="81" spans="1:13" s="559" customFormat="1" ht="11.25" customHeight="1" thickTop="1">
      <c r="A81" s="558"/>
      <c r="B81" s="558"/>
      <c r="J81" s="537"/>
    </row>
    <row r="82" spans="1:13" s="559" customFormat="1" ht="13.5" customHeight="1">
      <c r="A82" s="560" t="s">
        <v>673</v>
      </c>
      <c r="B82" s="561" t="s">
        <v>1761</v>
      </c>
      <c r="J82" s="537"/>
    </row>
    <row r="83" spans="1:13" s="341" customFormat="1" ht="13.5" customHeight="1">
      <c r="A83" s="395" t="s">
        <v>751</v>
      </c>
      <c r="B83" s="100" t="s">
        <v>1762</v>
      </c>
      <c r="J83" s="520"/>
    </row>
    <row r="84" spans="1:13" s="341" customFormat="1" ht="13.5" customHeight="1">
      <c r="A84" s="395" t="s">
        <v>1207</v>
      </c>
      <c r="B84" s="100" t="s">
        <v>1664</v>
      </c>
      <c r="J84" s="520"/>
    </row>
    <row r="85" spans="1:13" s="341" customFormat="1" ht="13.5" customHeight="1">
      <c r="A85" s="395" t="s">
        <v>1208</v>
      </c>
      <c r="B85" s="100" t="s">
        <v>1875</v>
      </c>
      <c r="H85" s="373"/>
      <c r="J85" s="520"/>
      <c r="M85" s="1319" t="str">
        <f ca="1">$A$1&amp;wersja&amp;INFO("wersja")</f>
        <v>ZR_2018.1.15.0</v>
      </c>
    </row>
    <row r="86" spans="1:13" s="341" customFormat="1" ht="13.5" customHeight="1">
      <c r="A86" s="395" t="s">
        <v>496</v>
      </c>
      <c r="B86" s="100" t="s">
        <v>1763</v>
      </c>
      <c r="J86" s="520"/>
    </row>
  </sheetData>
  <sheetProtection password="F108" sheet="1" objects="1" scenarios="1"/>
  <mergeCells count="104">
    <mergeCell ref="A2:N3"/>
    <mergeCell ref="A5:N5"/>
    <mergeCell ref="A6:N6"/>
    <mergeCell ref="L8:M8"/>
    <mergeCell ref="D23:I23"/>
    <mergeCell ref="D24:I24"/>
    <mergeCell ref="D33:I33"/>
    <mergeCell ref="E18:I18"/>
    <mergeCell ref="E32:I32"/>
    <mergeCell ref="E31:I31"/>
    <mergeCell ref="E30:I30"/>
    <mergeCell ref="E29:I29"/>
    <mergeCell ref="D28:M28"/>
    <mergeCell ref="D21:I21"/>
    <mergeCell ref="D22:I22"/>
    <mergeCell ref="D25:I25"/>
    <mergeCell ref="D26:I26"/>
    <mergeCell ref="K24:L24"/>
    <mergeCell ref="K25:L25"/>
    <mergeCell ref="K26:L26"/>
    <mergeCell ref="K27:L27"/>
    <mergeCell ref="K29:L29"/>
    <mergeCell ref="A10:N10"/>
    <mergeCell ref="D16:I16"/>
    <mergeCell ref="B12:I12"/>
    <mergeCell ref="J12:M12"/>
    <mergeCell ref="D15:I15"/>
    <mergeCell ref="K38:L38"/>
    <mergeCell ref="K40:L40"/>
    <mergeCell ref="E20:I20"/>
    <mergeCell ref="E19:I19"/>
    <mergeCell ref="J52:M54"/>
    <mergeCell ref="D27:I27"/>
    <mergeCell ref="K33:L33"/>
    <mergeCell ref="D46:I46"/>
    <mergeCell ref="K43:L43"/>
    <mergeCell ref="K44:L44"/>
    <mergeCell ref="K31:L31"/>
    <mergeCell ref="K32:L32"/>
    <mergeCell ref="D37:I37"/>
    <mergeCell ref="D38:I38"/>
    <mergeCell ref="D34:I34"/>
    <mergeCell ref="E40:I40"/>
    <mergeCell ref="E45:I45"/>
    <mergeCell ref="E44:I44"/>
    <mergeCell ref="E43:I43"/>
    <mergeCell ref="D35:I35"/>
    <mergeCell ref="D36:I36"/>
    <mergeCell ref="K47:L47"/>
    <mergeCell ref="D17:M17"/>
    <mergeCell ref="D39:M39"/>
    <mergeCell ref="K15:L15"/>
    <mergeCell ref="K16:L16"/>
    <mergeCell ref="K18:L18"/>
    <mergeCell ref="K19:L19"/>
    <mergeCell ref="K20:L20"/>
    <mergeCell ref="K21:L21"/>
    <mergeCell ref="K22:L22"/>
    <mergeCell ref="K23:L23"/>
    <mergeCell ref="D47:I47"/>
    <mergeCell ref="K34:L34"/>
    <mergeCell ref="K35:L35"/>
    <mergeCell ref="K36:L36"/>
    <mergeCell ref="K37:L37"/>
    <mergeCell ref="K45:L45"/>
    <mergeCell ref="K46:L46"/>
    <mergeCell ref="K30:L30"/>
    <mergeCell ref="D48:I48"/>
    <mergeCell ref="B55:D62"/>
    <mergeCell ref="B63:D68"/>
    <mergeCell ref="K62:L62"/>
    <mergeCell ref="K61:L61"/>
    <mergeCell ref="K60:L60"/>
    <mergeCell ref="K59:L59"/>
    <mergeCell ref="K65:L65"/>
    <mergeCell ref="K64:L64"/>
    <mergeCell ref="K48:L48"/>
    <mergeCell ref="K49:L49"/>
    <mergeCell ref="B71:D72"/>
    <mergeCell ref="B69:D70"/>
    <mergeCell ref="K68:L68"/>
    <mergeCell ref="K56:L56"/>
    <mergeCell ref="K72:L72"/>
    <mergeCell ref="K71:L71"/>
    <mergeCell ref="K70:L70"/>
    <mergeCell ref="K69:L69"/>
    <mergeCell ref="K55:L55"/>
    <mergeCell ref="K66:L66"/>
    <mergeCell ref="K58:L58"/>
    <mergeCell ref="K57:L57"/>
    <mergeCell ref="K67:L67"/>
    <mergeCell ref="K63:L63"/>
    <mergeCell ref="K79:L79"/>
    <mergeCell ref="K78:L78"/>
    <mergeCell ref="K77:L77"/>
    <mergeCell ref="K76:L76"/>
    <mergeCell ref="K75:L75"/>
    <mergeCell ref="K74:L74"/>
    <mergeCell ref="K73:L73"/>
    <mergeCell ref="B78:E78"/>
    <mergeCell ref="B79:E79"/>
    <mergeCell ref="B77:E77"/>
    <mergeCell ref="B75:D76"/>
    <mergeCell ref="B73:D74"/>
  </mergeCells>
  <conditionalFormatting sqref="L8:M8 K15:L16 K18:L27 K29:L38 K40:L40 K43:L48 F55:I79 K55:L79">
    <cfRule type="cellIs" dxfId="78" priority="3" operator="lessThan">
      <formula>0</formula>
    </cfRule>
  </conditionalFormatting>
  <conditionalFormatting sqref="M85">
    <cfRule type="cellIs" dxfId="77" priority="1" operator="lessThan">
      <formula>0</formula>
    </cfRule>
  </conditionalFormatting>
  <dataValidations disablePrompts="1" count="1">
    <dataValidation type="list" allowBlank="1" showInputMessage="1" showErrorMessage="1" sqref="F53:I53">
      <formula1>obręby</formula1>
    </dataValidation>
  </dataValidations>
  <printOptions horizontalCentered="1"/>
  <pageMargins left="0.19685039370078741" right="0.19685039370078741" top="0.19685039370078741" bottom="0.39370078740157483" header="0" footer="0.39370078740157483"/>
  <pageSetup paperSize="9" scale="69" fitToHeight="2" orientation="portrait" r:id="rId1"/>
  <headerFooter alignWithMargins="0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DL">
    <tabColor rgb="FF00B050"/>
  </sheetPr>
  <dimension ref="A1:XFC136"/>
  <sheetViews>
    <sheetView showGridLines="0" showRowColHeaders="0" view="pageBreakPreview" zoomScaleSheetLayoutView="100" workbookViewId="0">
      <selection activeCell="V17" sqref="V17:AE17"/>
    </sheetView>
  </sheetViews>
  <sheetFormatPr defaultColWidth="3.77734375" defaultRowHeight="15"/>
  <cols>
    <col min="1" max="32" width="3.77734375" style="118" customWidth="1"/>
    <col min="33" max="33" width="3.88671875" style="1325" hidden="1" customWidth="1"/>
    <col min="34" max="34" width="0" style="118" hidden="1" customWidth="1"/>
    <col min="35" max="16383" width="3.77734375" style="118" hidden="1" customWidth="1"/>
    <col min="16384" max="16384" width="3.77734375" style="118"/>
  </cols>
  <sheetData>
    <row r="1" spans="1:33" s="2" customFormat="1" ht="18.75" customHeight="1" thickBot="1">
      <c r="A1" s="578" t="s">
        <v>849</v>
      </c>
      <c r="B1" s="180">
        <v>21</v>
      </c>
      <c r="C1" s="180">
        <v>2</v>
      </c>
      <c r="D1" s="437"/>
      <c r="E1" s="180"/>
      <c r="F1" s="180"/>
      <c r="G1" s="180"/>
      <c r="H1" s="53"/>
      <c r="AE1" s="3" t="str">
        <f>Info!Q5</f>
        <v>Załącznik Nr 2 do Uchwały Nr XL/396/17 Rady Miejskiej w Kluczborku z dnia 27 września 2017r.</v>
      </c>
      <c r="AG1" s="437"/>
    </row>
    <row r="2" spans="1:33" s="4" customFormat="1" ht="18.75" customHeight="1" thickTop="1">
      <c r="A2" s="1489" t="str">
        <f>info</f>
        <v>DEKLARACJĘ NALEŻY WYPEŁNIAĆ  NA MASZYNIE, KOMPUTEROWO LUB RĘCZNIE, DUŻYMI, DRUKOWANYMI LITERAMI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  <c r="O2" s="1490"/>
      <c r="P2" s="1490"/>
      <c r="Q2" s="1490"/>
      <c r="R2" s="1490"/>
      <c r="S2" s="1490"/>
      <c r="T2" s="1490"/>
      <c r="U2" s="1490"/>
      <c r="V2" s="1490"/>
      <c r="W2" s="1490"/>
      <c r="X2" s="1490"/>
      <c r="Y2" s="1490"/>
      <c r="Z2" s="1490"/>
      <c r="AA2" s="1490"/>
      <c r="AB2" s="1490"/>
      <c r="AC2" s="1490"/>
      <c r="AD2" s="1490"/>
      <c r="AE2" s="1490"/>
      <c r="AF2" s="1491"/>
      <c r="AG2" s="1323"/>
    </row>
    <row r="3" spans="1:33" s="4" customFormat="1" ht="18.75" customHeight="1" thickBot="1">
      <c r="A3" s="1492"/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493"/>
      <c r="Z3" s="1493"/>
      <c r="AA3" s="1493"/>
      <c r="AB3" s="1493"/>
      <c r="AC3" s="1493"/>
      <c r="AD3" s="1493"/>
      <c r="AE3" s="1493"/>
      <c r="AF3" s="1494"/>
      <c r="AG3" s="1323"/>
    </row>
    <row r="4" spans="1:33" s="8" customFormat="1" ht="26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1324"/>
    </row>
    <row r="5" spans="1:33" s="4" customFormat="1" ht="26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1"/>
      <c r="AG5" s="1323"/>
    </row>
    <row r="6" spans="1:33" s="4" customFormat="1" ht="15" customHeight="1">
      <c r="A6" s="12"/>
      <c r="B6" s="13"/>
      <c r="C6" s="13"/>
      <c r="D6" s="13"/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Q6" s="867"/>
      <c r="R6" s="867"/>
      <c r="S6" s="867"/>
      <c r="T6" s="867"/>
      <c r="U6" s="867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1"/>
      <c r="AG6" s="1323"/>
    </row>
    <row r="7" spans="1:33" s="4" customFormat="1" ht="26.25" customHeight="1">
      <c r="A7" s="69"/>
      <c r="B7" s="63"/>
      <c r="C7" s="63"/>
      <c r="D7" s="6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 t="s">
        <v>1172</v>
      </c>
      <c r="V7" s="1495">
        <f>Info!J1</f>
        <v>2018</v>
      </c>
      <c r="W7" s="1496"/>
      <c r="X7" s="1496"/>
      <c r="Y7" s="1497"/>
      <c r="Z7" s="15" t="s">
        <v>913</v>
      </c>
      <c r="AA7" s="753"/>
      <c r="AB7" s="183"/>
      <c r="AC7" s="183"/>
      <c r="AD7" s="16"/>
      <c r="AE7" s="16"/>
      <c r="AF7" s="17"/>
      <c r="AG7" s="1323"/>
    </row>
    <row r="8" spans="1:33" s="4" customFormat="1" ht="89.25" customHeight="1">
      <c r="A8" s="1498" t="s">
        <v>2335</v>
      </c>
      <c r="B8" s="1499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500"/>
      <c r="AG8" s="1323"/>
    </row>
    <row r="9" spans="1:33" s="4" customFormat="1" ht="15" customHeight="1" thickBo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  <c r="AG9" s="1323"/>
    </row>
    <row r="10" spans="1:33" s="4" customFormat="1" ht="26.25" customHeight="1">
      <c r="A10" s="1501" t="s">
        <v>914</v>
      </c>
      <c r="B10" s="1502"/>
      <c r="C10" s="1502"/>
      <c r="D10" s="1502"/>
      <c r="E10" s="1502"/>
      <c r="F10" s="22" t="str">
        <f>pl</f>
        <v>ustawa z dnia 30 października 2002r. o podatku leśnym (Dz.U. z 2016r. poz.374 z późniejszymi zmianami).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1"/>
      <c r="AG10" s="1323"/>
    </row>
    <row r="11" spans="1:33" s="4" customFormat="1" ht="30" customHeight="1" thickBot="1">
      <c r="A11" s="1503" t="s">
        <v>1357</v>
      </c>
      <c r="B11" s="1504"/>
      <c r="C11" s="1504"/>
      <c r="D11" s="1504"/>
      <c r="E11" s="1504"/>
      <c r="F11" s="1505" t="str">
        <f>termin</f>
        <v>do 15 stycznia danego roku podatkowego lub w terminie 14 dni od dnia wystąpienia okoliczności uzasadniających powstanie, wygaśnięcie obowiązku podatkowego lub zdarzenia mającego wpływ na wysokość opodatkowania w danym roku.</v>
      </c>
      <c r="G11" s="1505"/>
      <c r="H11" s="1506"/>
      <c r="I11" s="1506"/>
      <c r="J11" s="1506"/>
      <c r="K11" s="1506"/>
      <c r="L11" s="1506"/>
      <c r="M11" s="1506"/>
      <c r="N11" s="1506"/>
      <c r="O11" s="1506"/>
      <c r="P11" s="1506"/>
      <c r="Q11" s="1506"/>
      <c r="R11" s="1506"/>
      <c r="S11" s="1506"/>
      <c r="T11" s="1506"/>
      <c r="U11" s="1506"/>
      <c r="V11" s="1506"/>
      <c r="W11" s="1506"/>
      <c r="X11" s="1506"/>
      <c r="Y11" s="1506"/>
      <c r="Z11" s="1506"/>
      <c r="AA11" s="1506"/>
      <c r="AB11" s="1506"/>
      <c r="AC11" s="1506"/>
      <c r="AD11" s="1506"/>
      <c r="AE11" s="1506"/>
      <c r="AF11" s="1507"/>
      <c r="AG11" s="1323"/>
    </row>
    <row r="12" spans="1:33" s="4" customFormat="1" ht="28.5" customHeight="1" thickBot="1">
      <c r="A12" s="23" t="s">
        <v>2574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079">
        <f>COUNTIF(AC14,"&lt;0")+COUNTIF(B51:AE65,"&lt;0")+COUNTIF(I70:AE82,"&lt;0")+COUNTIF(AB85:AD87,"&lt;0")+COUNTIF(U85:W87,"&lt;0")+COUNTIF(N85:P87,"&lt;0")+COUNTIF(G85:I87,"&lt;0")</f>
        <v>0</v>
      </c>
      <c r="AG12" s="1323"/>
    </row>
    <row r="13" spans="1:33" s="4" customFormat="1" ht="15" customHeight="1">
      <c r="A13" s="12"/>
      <c r="B13" s="996" t="s">
        <v>1945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/>
      <c r="O13" s="997" t="s">
        <v>2268</v>
      </c>
      <c r="P13" s="25"/>
      <c r="Q13" s="25"/>
      <c r="R13" s="25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9"/>
      <c r="AF13" s="440"/>
      <c r="AG13" s="1323"/>
    </row>
    <row r="14" spans="1:33" s="4" customFormat="1" ht="25.5" customHeight="1">
      <c r="A14" s="12"/>
      <c r="B14" s="1508" t="s">
        <v>1744</v>
      </c>
      <c r="C14" s="1509"/>
      <c r="D14" s="1509"/>
      <c r="E14" s="1509"/>
      <c r="F14" s="1509"/>
      <c r="G14" s="1509"/>
      <c r="H14" s="1509"/>
      <c r="I14" s="1509"/>
      <c r="J14" s="1509"/>
      <c r="K14" s="1509"/>
      <c r="L14" s="1509"/>
      <c r="M14" s="1509"/>
      <c r="N14" s="1510"/>
      <c r="O14" s="278"/>
      <c r="P14" s="33"/>
      <c r="Q14" s="776"/>
      <c r="R14" s="283" t="s">
        <v>239</v>
      </c>
      <c r="S14" s="214"/>
      <c r="T14" s="214"/>
      <c r="U14" s="441"/>
      <c r="V14" s="41"/>
      <c r="W14" s="776"/>
      <c r="X14" s="264" t="s">
        <v>238</v>
      </c>
      <c r="Y14" s="33"/>
      <c r="Z14" s="33"/>
      <c r="AA14" s="714"/>
      <c r="AB14" s="33"/>
      <c r="AC14" s="1514"/>
      <c r="AD14" s="1515"/>
      <c r="AE14" s="442"/>
      <c r="AF14" s="931">
        <f>IF(OR(Q14="",V17=""),1,0)*IF(OR(W14="",AC14="",V17=""),1,0)</f>
        <v>1</v>
      </c>
      <c r="AG14" s="1323">
        <f>IF(Q14&amp;W14&amp;AC14="",0,1)</f>
        <v>0</v>
      </c>
    </row>
    <row r="15" spans="1:33" s="4" customFormat="1" ht="5.25" customHeight="1">
      <c r="A15" s="12"/>
      <c r="B15" s="1508"/>
      <c r="C15" s="1509"/>
      <c r="D15" s="1509"/>
      <c r="E15" s="1509"/>
      <c r="F15" s="1509"/>
      <c r="G15" s="1509"/>
      <c r="H15" s="1509"/>
      <c r="I15" s="1509"/>
      <c r="J15" s="1509"/>
      <c r="K15" s="1509"/>
      <c r="L15" s="1509"/>
      <c r="M15" s="1509"/>
      <c r="N15" s="1510"/>
      <c r="O15" s="214"/>
      <c r="P15" s="279"/>
      <c r="Q15" s="443"/>
      <c r="R15" s="214"/>
      <c r="S15" s="214"/>
      <c r="T15" s="441"/>
      <c r="U15" s="41"/>
      <c r="V15" s="441"/>
      <c r="W15" s="190"/>
      <c r="X15" s="441"/>
      <c r="Y15" s="441"/>
      <c r="Z15" s="441"/>
      <c r="AA15" s="714"/>
      <c r="AB15" s="33"/>
      <c r="AC15" s="444"/>
      <c r="AD15" s="444"/>
      <c r="AE15" s="442"/>
      <c r="AF15" s="11"/>
      <c r="AG15" s="1323"/>
    </row>
    <row r="16" spans="1:33" s="4" customFormat="1" ht="15" customHeight="1">
      <c r="A16" s="12"/>
      <c r="B16" s="1508"/>
      <c r="C16" s="1509"/>
      <c r="D16" s="1509"/>
      <c r="E16" s="1509"/>
      <c r="F16" s="1509"/>
      <c r="G16" s="1509"/>
      <c r="H16" s="1509"/>
      <c r="I16" s="1509"/>
      <c r="J16" s="1509"/>
      <c r="K16" s="1509"/>
      <c r="L16" s="1509"/>
      <c r="M16" s="1509"/>
      <c r="N16" s="1510"/>
      <c r="O16" s="999" t="s">
        <v>2269</v>
      </c>
      <c r="P16" s="280"/>
      <c r="Q16" s="280"/>
      <c r="R16" s="280"/>
      <c r="S16" s="280"/>
      <c r="T16" s="445"/>
      <c r="U16" s="281"/>
      <c r="V16" s="715"/>
      <c r="W16" s="716"/>
      <c r="X16" s="716"/>
      <c r="Y16" s="716"/>
      <c r="Z16" s="716"/>
      <c r="AA16" s="716"/>
      <c r="AB16" s="716"/>
      <c r="AC16" s="716"/>
      <c r="AD16" s="716"/>
      <c r="AE16" s="717"/>
      <c r="AF16" s="11"/>
      <c r="AG16" s="1323"/>
    </row>
    <row r="17" spans="1:33" s="4" customFormat="1" ht="28.5" customHeight="1" thickBot="1">
      <c r="A17" s="12"/>
      <c r="B17" s="1511"/>
      <c r="C17" s="1512"/>
      <c r="D17" s="1512"/>
      <c r="E17" s="1512"/>
      <c r="F17" s="1512"/>
      <c r="G17" s="1512"/>
      <c r="H17" s="1512"/>
      <c r="I17" s="1512"/>
      <c r="J17" s="1512"/>
      <c r="K17" s="1512"/>
      <c r="L17" s="1512"/>
      <c r="M17" s="1512"/>
      <c r="N17" s="1513"/>
      <c r="O17" s="282"/>
      <c r="P17" s="26"/>
      <c r="Q17" s="26"/>
      <c r="R17" s="26"/>
      <c r="S17" s="26"/>
      <c r="T17" s="446"/>
      <c r="U17" s="27"/>
      <c r="V17" s="1516"/>
      <c r="W17" s="1517"/>
      <c r="X17" s="1517"/>
      <c r="Y17" s="1517"/>
      <c r="Z17" s="1517"/>
      <c r="AA17" s="1517"/>
      <c r="AB17" s="1517"/>
      <c r="AC17" s="1517"/>
      <c r="AD17" s="1517"/>
      <c r="AE17" s="1518"/>
      <c r="AF17" s="11"/>
      <c r="AG17" s="1323">
        <f>IF(V17="",0,1)</f>
        <v>0</v>
      </c>
    </row>
    <row r="18" spans="1:33" s="4" customFormat="1" ht="11.25" customHeight="1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47"/>
      <c r="W18" s="447"/>
      <c r="X18" s="447"/>
      <c r="Y18" s="447"/>
      <c r="Z18" s="447"/>
      <c r="AA18" s="447"/>
      <c r="AB18" s="447"/>
      <c r="AC18" s="447"/>
      <c r="AD18" s="447"/>
      <c r="AE18" s="31"/>
      <c r="AF18" s="448"/>
      <c r="AG18" s="1323"/>
    </row>
    <row r="19" spans="1:33" s="4" customFormat="1" ht="28.5" customHeight="1" thickTop="1">
      <c r="A19" s="34" t="s">
        <v>2263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1323"/>
    </row>
    <row r="20" spans="1:33" s="4" customFormat="1" ht="28.5" customHeight="1" thickBot="1">
      <c r="A20" s="38" t="s">
        <v>198</v>
      </c>
      <c r="B20" s="755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5"/>
      <c r="Q20" s="755"/>
      <c r="R20" s="755"/>
      <c r="S20" s="755"/>
      <c r="T20" s="869"/>
      <c r="U20" s="869"/>
      <c r="V20" s="869"/>
      <c r="W20" s="869"/>
      <c r="X20" s="869"/>
      <c r="Y20" s="869"/>
      <c r="Z20" s="869"/>
      <c r="AA20" s="869"/>
      <c r="AB20" s="869"/>
      <c r="AC20" s="869"/>
      <c r="AD20" s="869"/>
      <c r="AE20" s="869"/>
      <c r="AF20" s="39"/>
      <c r="AG20" s="1323"/>
    </row>
    <row r="21" spans="1:33" s="4" customFormat="1" ht="15" customHeight="1">
      <c r="A21" s="754"/>
      <c r="B21" s="996" t="s">
        <v>2270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9"/>
      <c r="AF21" s="39"/>
      <c r="AG21" s="1323"/>
    </row>
    <row r="22" spans="1:33" s="4" customFormat="1" ht="25.5" customHeight="1">
      <c r="A22" s="754"/>
      <c r="B22" s="284"/>
      <c r="C22" s="285"/>
      <c r="D22" s="285"/>
      <c r="E22" s="285"/>
      <c r="F22" s="285"/>
      <c r="G22" s="776"/>
      <c r="H22" s="221" t="s">
        <v>1727</v>
      </c>
      <c r="I22" s="285"/>
      <c r="J22" s="285"/>
      <c r="K22" s="285"/>
      <c r="L22" s="776"/>
      <c r="M22" s="221" t="s">
        <v>1728</v>
      </c>
      <c r="N22" s="285"/>
      <c r="O22" s="285"/>
      <c r="P22" s="285"/>
      <c r="Q22" s="776"/>
      <c r="R22" s="221" t="s">
        <v>1729</v>
      </c>
      <c r="S22" s="33"/>
      <c r="T22" s="33"/>
      <c r="U22" s="33"/>
      <c r="V22" s="33"/>
      <c r="W22" s="285"/>
      <c r="X22" s="285"/>
      <c r="Y22" s="285"/>
      <c r="Z22" s="285"/>
      <c r="AA22" s="285"/>
      <c r="AB22" s="285"/>
      <c r="AC22" s="285"/>
      <c r="AD22" s="285"/>
      <c r="AE22" s="290"/>
      <c r="AF22" s="931">
        <f>IF(AND(G24&lt;&gt;"",G22="",L22="",Q22=""),1,0)</f>
        <v>0</v>
      </c>
      <c r="AG22" s="1323">
        <f>IF(Q22&amp;L22&amp;G22="",0,1)</f>
        <v>0</v>
      </c>
    </row>
    <row r="23" spans="1:33" s="4" customFormat="1" ht="5.25" customHeight="1">
      <c r="A23" s="754"/>
      <c r="B23" s="291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  <c r="AF23" s="39"/>
      <c r="AG23" s="1323"/>
    </row>
    <row r="24" spans="1:33" ht="28.5" customHeight="1">
      <c r="A24" s="12"/>
      <c r="B24" s="1519" t="s">
        <v>2523</v>
      </c>
      <c r="C24" s="1520"/>
      <c r="D24" s="1520"/>
      <c r="E24" s="1520"/>
      <c r="F24" s="1520"/>
      <c r="G24" s="1520"/>
      <c r="H24" s="1483"/>
      <c r="I24" s="1484"/>
      <c r="J24" s="1484"/>
      <c r="K24" s="1484"/>
      <c r="L24" s="1484"/>
      <c r="M24" s="1484"/>
      <c r="N24" s="1484"/>
      <c r="O24" s="1484"/>
      <c r="P24" s="1484"/>
      <c r="Q24" s="1484"/>
      <c r="R24" s="1484"/>
      <c r="S24" s="1484"/>
      <c r="T24" s="1484"/>
      <c r="U24" s="1484"/>
      <c r="V24" s="1484"/>
      <c r="W24" s="1484"/>
      <c r="X24" s="1485"/>
      <c r="Y24" s="638" t="s">
        <v>2271</v>
      </c>
      <c r="Z24" s="1002"/>
      <c r="AA24" s="718"/>
      <c r="AB24" s="1464"/>
      <c r="AC24" s="1465"/>
      <c r="AD24" s="1465"/>
      <c r="AE24" s="1467"/>
      <c r="AF24" s="11"/>
      <c r="AG24" s="1323">
        <f>IF(H24&amp;AB24&amp;AB25="",0,1)</f>
        <v>0</v>
      </c>
    </row>
    <row r="25" spans="1:33" ht="28.5" customHeight="1">
      <c r="A25" s="12"/>
      <c r="B25" s="1003"/>
      <c r="C25" s="1004"/>
      <c r="D25" s="1004"/>
      <c r="E25" s="1004"/>
      <c r="F25" s="1004"/>
      <c r="G25" s="1004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7"/>
      <c r="Y25" s="637" t="s">
        <v>1946</v>
      </c>
      <c r="Z25" s="1005"/>
      <c r="AA25" s="1005"/>
      <c r="AB25" s="1464"/>
      <c r="AC25" s="1465"/>
      <c r="AD25" s="1465"/>
      <c r="AE25" s="1467"/>
      <c r="AF25" s="11"/>
    </row>
    <row r="26" spans="1:33" ht="28.5" customHeight="1">
      <c r="A26" s="12"/>
      <c r="B26" s="634" t="s">
        <v>1947</v>
      </c>
      <c r="C26" s="1006"/>
      <c r="D26" s="1006"/>
      <c r="E26" s="1095"/>
      <c r="F26" s="1464"/>
      <c r="G26" s="1465"/>
      <c r="H26" s="1465"/>
      <c r="I26" s="1465"/>
      <c r="J26" s="1465"/>
      <c r="K26" s="1466"/>
      <c r="L26" s="637" t="s">
        <v>1948</v>
      </c>
      <c r="M26" s="1006"/>
      <c r="N26" s="1468"/>
      <c r="O26" s="1469"/>
      <c r="P26" s="1469"/>
      <c r="Q26" s="1469"/>
      <c r="R26" s="1469"/>
      <c r="S26" s="1469"/>
      <c r="T26" s="1469"/>
      <c r="U26" s="1470"/>
      <c r="V26" s="637" t="s">
        <v>1949</v>
      </c>
      <c r="W26" s="1007"/>
      <c r="X26" s="1007"/>
      <c r="Y26" s="1464"/>
      <c r="Z26" s="1466"/>
      <c r="AA26" s="637" t="s">
        <v>1950</v>
      </c>
      <c r="AB26" s="1007"/>
      <c r="AC26" s="1007"/>
      <c r="AD26" s="1464"/>
      <c r="AE26" s="1467"/>
      <c r="AF26" s="11"/>
      <c r="AG26" s="1323">
        <f>IF(F26&amp;N26&amp;Y26&amp;AD26="",0,1)</f>
        <v>0</v>
      </c>
    </row>
    <row r="27" spans="1:33" ht="28.5" customHeight="1">
      <c r="A27" s="12"/>
      <c r="B27" s="634" t="s">
        <v>1951</v>
      </c>
      <c r="C27" s="1006"/>
      <c r="D27" s="1006"/>
      <c r="E27" s="1095"/>
      <c r="F27" s="1464"/>
      <c r="G27" s="1465"/>
      <c r="H27" s="1465"/>
      <c r="I27" s="1465"/>
      <c r="J27" s="1465"/>
      <c r="K27" s="1466"/>
      <c r="L27" s="638" t="s">
        <v>1952</v>
      </c>
      <c r="M27" s="1008"/>
      <c r="N27" s="1095"/>
      <c r="O27" s="1464"/>
      <c r="P27" s="1465"/>
      <c r="Q27" s="1465"/>
      <c r="R27" s="1465"/>
      <c r="S27" s="1465"/>
      <c r="T27" s="1465"/>
      <c r="U27" s="1466"/>
      <c r="V27" s="638" t="s">
        <v>1953</v>
      </c>
      <c r="W27" s="1008"/>
      <c r="X27" s="1095"/>
      <c r="Y27" s="1464"/>
      <c r="Z27" s="1465"/>
      <c r="AA27" s="1465"/>
      <c r="AB27" s="1465"/>
      <c r="AC27" s="1465"/>
      <c r="AD27" s="1465"/>
      <c r="AE27" s="1467"/>
      <c r="AF27" s="11"/>
      <c r="AG27" s="1323">
        <f>IF(F27&amp;O27&amp;Y27="",0,1)</f>
        <v>0</v>
      </c>
    </row>
    <row r="28" spans="1:33" ht="28.5" customHeight="1" thickBot="1">
      <c r="A28" s="12"/>
      <c r="B28" s="635" t="s">
        <v>1954</v>
      </c>
      <c r="C28" s="719"/>
      <c r="D28" s="719"/>
      <c r="E28" s="1096"/>
      <c r="F28" s="1488"/>
      <c r="G28" s="1474"/>
      <c r="H28" s="1474"/>
      <c r="I28" s="1475"/>
      <c r="J28" s="639" t="s">
        <v>1955</v>
      </c>
      <c r="K28" s="1009"/>
      <c r="L28" s="1097"/>
      <c r="M28" s="1488"/>
      <c r="N28" s="1474"/>
      <c r="O28" s="1474"/>
      <c r="P28" s="1474"/>
      <c r="Q28" s="1475"/>
      <c r="R28" s="639" t="s">
        <v>2535</v>
      </c>
      <c r="S28" s="719"/>
      <c r="T28" s="1473"/>
      <c r="U28" s="1474"/>
      <c r="V28" s="1474"/>
      <c r="W28" s="1474"/>
      <c r="X28" s="1475"/>
      <c r="Y28" s="639" t="s">
        <v>2536</v>
      </c>
      <c r="Z28" s="719"/>
      <c r="AA28" s="1473"/>
      <c r="AB28" s="1473"/>
      <c r="AC28" s="1473"/>
      <c r="AD28" s="1473"/>
      <c r="AE28" s="1476"/>
      <c r="AF28" s="11"/>
      <c r="AG28" s="1323">
        <f>IF(F28&amp;M28&amp;T28&amp;AA28="",0,1)</f>
        <v>0</v>
      </c>
    </row>
    <row r="29" spans="1:33" ht="28.5" customHeight="1" thickBot="1">
      <c r="A29" s="38" t="s">
        <v>1582</v>
      </c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  <c r="AA29" s="755"/>
      <c r="AB29" s="755"/>
      <c r="AC29" s="755"/>
      <c r="AD29" s="755"/>
      <c r="AE29" s="755"/>
      <c r="AF29" s="39"/>
    </row>
    <row r="30" spans="1:33" s="4" customFormat="1" ht="15" customHeight="1">
      <c r="A30" s="754"/>
      <c r="B30" s="996" t="s">
        <v>2272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9"/>
      <c r="AF30" s="39"/>
      <c r="AG30" s="1323"/>
    </row>
    <row r="31" spans="1:33" s="4" customFormat="1" ht="25.5" customHeight="1">
      <c r="A31" s="754"/>
      <c r="B31" s="284"/>
      <c r="C31" s="285"/>
      <c r="D31" s="285"/>
      <c r="E31" s="285"/>
      <c r="F31" s="285"/>
      <c r="G31" s="776"/>
      <c r="H31" s="221" t="s">
        <v>1727</v>
      </c>
      <c r="I31" s="285"/>
      <c r="J31" s="285"/>
      <c r="K31" s="285"/>
      <c r="L31" s="776"/>
      <c r="M31" s="221" t="s">
        <v>1728</v>
      </c>
      <c r="N31" s="285"/>
      <c r="O31" s="285"/>
      <c r="P31" s="285"/>
      <c r="Q31" s="776"/>
      <c r="R31" s="221" t="s">
        <v>1729</v>
      </c>
      <c r="S31" s="33"/>
      <c r="T31" s="33"/>
      <c r="U31" s="33"/>
      <c r="V31" s="33"/>
      <c r="W31" s="285"/>
      <c r="X31" s="285"/>
      <c r="Y31" s="285"/>
      <c r="Z31" s="285"/>
      <c r="AA31" s="285"/>
      <c r="AB31" s="285"/>
      <c r="AC31" s="285"/>
      <c r="AD31" s="285"/>
      <c r="AE31" s="290"/>
      <c r="AF31" s="931">
        <f>IF(AND(G33&lt;&gt;"",G31="",L31="",Q31=""),1,0)</f>
        <v>0</v>
      </c>
      <c r="AG31" s="1323">
        <f>IF(Q31&amp;L31&amp;G31="",0,1)</f>
        <v>0</v>
      </c>
    </row>
    <row r="32" spans="1:33" s="4" customFormat="1" ht="5.25" customHeight="1">
      <c r="A32" s="754"/>
      <c r="B32" s="291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7"/>
      <c r="AF32" s="39"/>
      <c r="AG32" s="1323"/>
    </row>
    <row r="33" spans="1:33" ht="28.5" customHeight="1">
      <c r="A33" s="12"/>
      <c r="B33" s="1519" t="s">
        <v>2537</v>
      </c>
      <c r="C33" s="1520"/>
      <c r="D33" s="1520"/>
      <c r="E33" s="1520"/>
      <c r="F33" s="1520"/>
      <c r="G33" s="1520"/>
      <c r="H33" s="1483"/>
      <c r="I33" s="1484"/>
      <c r="J33" s="1484"/>
      <c r="K33" s="1484"/>
      <c r="L33" s="1484"/>
      <c r="M33" s="1484"/>
      <c r="N33" s="1484"/>
      <c r="O33" s="1484"/>
      <c r="P33" s="1484"/>
      <c r="Q33" s="1484"/>
      <c r="R33" s="1484"/>
      <c r="S33" s="1484"/>
      <c r="T33" s="1484"/>
      <c r="U33" s="1484"/>
      <c r="V33" s="1484"/>
      <c r="W33" s="1484"/>
      <c r="X33" s="1485"/>
      <c r="Y33" s="638" t="s">
        <v>2273</v>
      </c>
      <c r="Z33" s="1002"/>
      <c r="AA33" s="718"/>
      <c r="AB33" s="1464"/>
      <c r="AC33" s="1465"/>
      <c r="AD33" s="1465"/>
      <c r="AE33" s="1467"/>
      <c r="AF33" s="11"/>
      <c r="AG33" s="1323">
        <f>IF(H33&amp;AB33&amp;AB34="",0,1)</f>
        <v>0</v>
      </c>
    </row>
    <row r="34" spans="1:33" ht="28.5" customHeight="1">
      <c r="A34" s="12"/>
      <c r="B34" s="1003"/>
      <c r="C34" s="1004"/>
      <c r="D34" s="1004"/>
      <c r="E34" s="1004"/>
      <c r="F34" s="1004"/>
      <c r="G34" s="1004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7"/>
      <c r="Y34" s="637" t="s">
        <v>2274</v>
      </c>
      <c r="Z34" s="1005"/>
      <c r="AA34" s="1005"/>
      <c r="AB34" s="1464"/>
      <c r="AC34" s="1465"/>
      <c r="AD34" s="1465"/>
      <c r="AE34" s="1467"/>
      <c r="AF34" s="11"/>
    </row>
    <row r="35" spans="1:33" ht="28.5" customHeight="1">
      <c r="A35" s="12"/>
      <c r="B35" s="634" t="s">
        <v>2275</v>
      </c>
      <c r="C35" s="1006"/>
      <c r="D35" s="1006"/>
      <c r="E35" s="1095"/>
      <c r="F35" s="1464"/>
      <c r="G35" s="1465"/>
      <c r="H35" s="1465"/>
      <c r="I35" s="1465"/>
      <c r="J35" s="1465"/>
      <c r="K35" s="1466"/>
      <c r="L35" s="637" t="s">
        <v>2276</v>
      </c>
      <c r="M35" s="1006"/>
      <c r="N35" s="1468"/>
      <c r="O35" s="1469"/>
      <c r="P35" s="1469"/>
      <c r="Q35" s="1469"/>
      <c r="R35" s="1469"/>
      <c r="S35" s="1469"/>
      <c r="T35" s="1469"/>
      <c r="U35" s="1470"/>
      <c r="V35" s="637" t="s">
        <v>2277</v>
      </c>
      <c r="W35" s="1007"/>
      <c r="X35" s="1007"/>
      <c r="Y35" s="1464"/>
      <c r="Z35" s="1466"/>
      <c r="AA35" s="637" t="s">
        <v>2278</v>
      </c>
      <c r="AB35" s="1007"/>
      <c r="AC35" s="1007"/>
      <c r="AD35" s="1464"/>
      <c r="AE35" s="1467"/>
      <c r="AF35" s="11"/>
      <c r="AG35" s="1323">
        <f>IF(F35&amp;N35&amp;Y35&amp;AD35="",0,1)</f>
        <v>0</v>
      </c>
    </row>
    <row r="36" spans="1:33" ht="28.5" customHeight="1">
      <c r="A36" s="12"/>
      <c r="B36" s="634" t="s">
        <v>2279</v>
      </c>
      <c r="C36" s="1006"/>
      <c r="D36" s="1006"/>
      <c r="E36" s="1095"/>
      <c r="F36" s="1464"/>
      <c r="G36" s="1465"/>
      <c r="H36" s="1465"/>
      <c r="I36" s="1465"/>
      <c r="J36" s="1465"/>
      <c r="K36" s="1466"/>
      <c r="L36" s="638" t="s">
        <v>2280</v>
      </c>
      <c r="M36" s="1008"/>
      <c r="N36" s="1095"/>
      <c r="O36" s="1464"/>
      <c r="P36" s="1465"/>
      <c r="Q36" s="1465"/>
      <c r="R36" s="1465"/>
      <c r="S36" s="1465"/>
      <c r="T36" s="1465"/>
      <c r="U36" s="1466"/>
      <c r="V36" s="638" t="s">
        <v>2281</v>
      </c>
      <c r="W36" s="1008"/>
      <c r="X36" s="1095"/>
      <c r="Y36" s="1464"/>
      <c r="Z36" s="1465"/>
      <c r="AA36" s="1465"/>
      <c r="AB36" s="1465"/>
      <c r="AC36" s="1465"/>
      <c r="AD36" s="1465"/>
      <c r="AE36" s="1467"/>
      <c r="AF36" s="11"/>
      <c r="AG36" s="1323">
        <f>IF(F36&amp;O36&amp;Y36="",0,1)</f>
        <v>0</v>
      </c>
    </row>
    <row r="37" spans="1:33" ht="28.5" customHeight="1" thickBot="1">
      <c r="A37" s="12"/>
      <c r="B37" s="635" t="s">
        <v>2282</v>
      </c>
      <c r="C37" s="719"/>
      <c r="D37" s="719"/>
      <c r="E37" s="1096"/>
      <c r="F37" s="1488"/>
      <c r="G37" s="1474"/>
      <c r="H37" s="1474"/>
      <c r="I37" s="1475"/>
      <c r="J37" s="639" t="s">
        <v>2283</v>
      </c>
      <c r="K37" s="1009"/>
      <c r="L37" s="1097"/>
      <c r="M37" s="1488"/>
      <c r="N37" s="1474"/>
      <c r="O37" s="1474"/>
      <c r="P37" s="1474"/>
      <c r="Q37" s="1475"/>
      <c r="R37" s="639" t="s">
        <v>2533</v>
      </c>
      <c r="S37" s="719"/>
      <c r="T37" s="1473"/>
      <c r="U37" s="1474"/>
      <c r="V37" s="1474"/>
      <c r="W37" s="1474"/>
      <c r="X37" s="1475"/>
      <c r="Y37" s="639" t="s">
        <v>2534</v>
      </c>
      <c r="Z37" s="719"/>
      <c r="AA37" s="1473"/>
      <c r="AB37" s="1473"/>
      <c r="AC37" s="1473"/>
      <c r="AD37" s="1473"/>
      <c r="AE37" s="1476"/>
      <c r="AF37" s="11"/>
      <c r="AG37" s="1323">
        <f>IF(F37&amp;M37&amp;T37&amp;AA37="",0,1)</f>
        <v>0</v>
      </c>
    </row>
    <row r="38" spans="1:33" s="449" customFormat="1" ht="11.25" customHeight="1" thickBot="1">
      <c r="A38" s="4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1"/>
      <c r="AG38" s="1305"/>
    </row>
    <row r="39" spans="1:33" s="449" customFormat="1" ht="28.5" customHeight="1" thickBot="1">
      <c r="A39" s="38" t="s">
        <v>2538</v>
      </c>
      <c r="B39" s="1298"/>
      <c r="C39" s="1298"/>
      <c r="D39" s="1298"/>
      <c r="E39" s="1298"/>
      <c r="F39" s="1298"/>
      <c r="G39" s="1298"/>
      <c r="H39" s="1298"/>
      <c r="I39" s="1298"/>
      <c r="J39" s="1298"/>
      <c r="K39" s="1298"/>
      <c r="L39" s="1298"/>
      <c r="M39" s="1298"/>
      <c r="N39" s="1298"/>
      <c r="O39" s="1298"/>
      <c r="P39" s="1298"/>
      <c r="Q39" s="1298"/>
      <c r="R39" s="1296"/>
      <c r="S39" s="1296"/>
      <c r="T39" s="1296"/>
      <c r="U39" s="1296"/>
      <c r="V39" s="1296"/>
      <c r="W39" s="1296"/>
      <c r="X39" s="1296"/>
      <c r="Y39" s="1296"/>
      <c r="Z39" s="1296"/>
      <c r="AA39" s="1296"/>
      <c r="AB39" s="1296"/>
      <c r="AC39" s="1298"/>
      <c r="AD39" s="1298"/>
      <c r="AE39" s="1298"/>
      <c r="AF39" s="99"/>
      <c r="AG39" s="1305"/>
    </row>
    <row r="40" spans="1:33" ht="28.5" customHeight="1">
      <c r="A40" s="12"/>
      <c r="B40" s="1018" t="s">
        <v>1730</v>
      </c>
      <c r="C40" s="1010"/>
      <c r="D40" s="1010"/>
      <c r="E40" s="1098"/>
      <c r="F40" s="1533"/>
      <c r="G40" s="1620"/>
      <c r="H40" s="1620"/>
      <c r="I40" s="1620"/>
      <c r="J40" s="1620"/>
      <c r="K40" s="1534"/>
      <c r="L40" s="1021" t="s">
        <v>1731</v>
      </c>
      <c r="M40" s="1010"/>
      <c r="N40" s="1098"/>
      <c r="O40" s="1547"/>
      <c r="P40" s="1548"/>
      <c r="Q40" s="1548"/>
      <c r="R40" s="1548"/>
      <c r="S40" s="1548"/>
      <c r="T40" s="1548"/>
      <c r="U40" s="1549"/>
      <c r="V40" s="1021" t="s">
        <v>1732</v>
      </c>
      <c r="W40" s="1011"/>
      <c r="X40" s="1011"/>
      <c r="Y40" s="1533"/>
      <c r="Z40" s="1534"/>
      <c r="AA40" s="1021" t="s">
        <v>1733</v>
      </c>
      <c r="AB40" s="1011"/>
      <c r="AC40" s="1011"/>
      <c r="AD40" s="1533"/>
      <c r="AE40" s="1619"/>
      <c r="AF40" s="11"/>
      <c r="AG40" s="1323">
        <f>IF(F40&amp;O40&amp;Y40&amp;AD40="",0,1)</f>
        <v>0</v>
      </c>
    </row>
    <row r="41" spans="1:33" ht="28.5" customHeight="1">
      <c r="A41" s="12"/>
      <c r="B41" s="1019" t="s">
        <v>1734</v>
      </c>
      <c r="C41" s="1008"/>
      <c r="D41" s="1008"/>
      <c r="E41" s="1099"/>
      <c r="F41" s="1477"/>
      <c r="G41" s="1478"/>
      <c r="H41" s="1478"/>
      <c r="I41" s="1478"/>
      <c r="J41" s="1478"/>
      <c r="K41" s="1550"/>
      <c r="L41" s="1022" t="s">
        <v>1735</v>
      </c>
      <c r="M41" s="1008"/>
      <c r="N41" s="1099"/>
      <c r="O41" s="1477"/>
      <c r="P41" s="1478"/>
      <c r="Q41" s="1478"/>
      <c r="R41" s="1478"/>
      <c r="S41" s="1478"/>
      <c r="T41" s="1478"/>
      <c r="U41" s="1550"/>
      <c r="V41" s="1022" t="s">
        <v>1736</v>
      </c>
      <c r="W41" s="1008"/>
      <c r="X41" s="1099"/>
      <c r="Y41" s="1477"/>
      <c r="Z41" s="1478"/>
      <c r="AA41" s="1478"/>
      <c r="AB41" s="1478"/>
      <c r="AC41" s="1478"/>
      <c r="AD41" s="1478"/>
      <c r="AE41" s="1479"/>
      <c r="AF41" s="11"/>
      <c r="AG41" s="1323">
        <f>IF(F41&amp;O41&amp;Y41="",0,1)</f>
        <v>0</v>
      </c>
    </row>
    <row r="42" spans="1:33" ht="28.5" customHeight="1" thickBot="1">
      <c r="A42" s="12"/>
      <c r="B42" s="1020" t="s">
        <v>1737</v>
      </c>
      <c r="C42" s="719"/>
      <c r="D42" s="719"/>
      <c r="E42" s="1100"/>
      <c r="F42" s="1544"/>
      <c r="G42" s="1545"/>
      <c r="H42" s="1545"/>
      <c r="I42" s="1545"/>
      <c r="J42" s="1545"/>
      <c r="K42" s="1546"/>
      <c r="L42" s="1023" t="s">
        <v>1738</v>
      </c>
      <c r="M42" s="1009"/>
      <c r="N42" s="1101"/>
      <c r="O42" s="1480"/>
      <c r="P42" s="1481"/>
      <c r="Q42" s="1481"/>
      <c r="R42" s="1481"/>
      <c r="S42" s="1481"/>
      <c r="T42" s="1481"/>
      <c r="U42" s="1481"/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2"/>
      <c r="AF42" s="11"/>
      <c r="AG42" s="1323">
        <f>IF(F42&amp;O42="",0,1)</f>
        <v>0</v>
      </c>
    </row>
    <row r="43" spans="1:33" s="449" customFormat="1" ht="11.25" customHeight="1" thickBot="1">
      <c r="A43" s="4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1305"/>
    </row>
    <row r="44" spans="1:33" s="450" customFormat="1" ht="28.5" customHeight="1">
      <c r="A44" s="44" t="s">
        <v>218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11"/>
      <c r="AG44" s="1326"/>
    </row>
    <row r="45" spans="1:33" s="46" customFormat="1" ht="28.5" customHeight="1" thickBot="1">
      <c r="A45" s="42"/>
      <c r="B45" s="14" t="s">
        <v>709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1"/>
      <c r="AG45" s="1327"/>
    </row>
    <row r="46" spans="1:33" s="449" customFormat="1" ht="28.5" customHeight="1">
      <c r="A46" s="42"/>
      <c r="B46" s="47" t="s">
        <v>1854</v>
      </c>
      <c r="C46" s="48"/>
      <c r="D46" s="48"/>
      <c r="E46" s="48"/>
      <c r="F46" s="48"/>
      <c r="G46" s="48"/>
      <c r="H46" s="48"/>
      <c r="I46" s="48"/>
      <c r="J46" s="48"/>
      <c r="K46" s="48"/>
      <c r="L46" s="293"/>
      <c r="M46" s="1051" t="s">
        <v>443</v>
      </c>
      <c r="N46" s="1471">
        <f>IF(ZL!M8=1,1,0)</f>
        <v>0</v>
      </c>
      <c r="O46" s="1472"/>
      <c r="P46" s="451" t="s">
        <v>710</v>
      </c>
      <c r="Q46" s="48" t="s">
        <v>921</v>
      </c>
      <c r="R46" s="48"/>
      <c r="S46" s="48"/>
      <c r="T46" s="48"/>
      <c r="U46" s="48"/>
      <c r="V46" s="48"/>
      <c r="W46" s="48"/>
      <c r="X46" s="48"/>
      <c r="Y46" s="48"/>
      <c r="Z46" s="48"/>
      <c r="AA46" s="293"/>
      <c r="AB46" s="1051" t="s">
        <v>444</v>
      </c>
      <c r="AC46" s="1471">
        <f>IF(WSP!AL8=1,1,0)</f>
        <v>0</v>
      </c>
      <c r="AD46" s="1472"/>
      <c r="AE46" s="452" t="s">
        <v>710</v>
      </c>
      <c r="AF46" s="11"/>
      <c r="AG46" s="1305"/>
    </row>
    <row r="47" spans="1:33" s="455" customFormat="1" ht="28.5" customHeight="1" thickBot="1">
      <c r="A47" s="42"/>
      <c r="B47" s="294" t="s">
        <v>1855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5"/>
      <c r="M47" s="1001" t="s">
        <v>445</v>
      </c>
      <c r="N47" s="1541">
        <f>GL!N14</f>
        <v>0</v>
      </c>
      <c r="O47" s="1542"/>
      <c r="P47" s="453" t="s">
        <v>710</v>
      </c>
      <c r="Q47" s="1001" t="s">
        <v>446</v>
      </c>
      <c r="R47" s="1480"/>
      <c r="S47" s="1804"/>
      <c r="T47" s="1804"/>
      <c r="U47" s="1804"/>
      <c r="V47" s="1804"/>
      <c r="W47" s="1804"/>
      <c r="X47" s="1804"/>
      <c r="Y47" s="1804"/>
      <c r="Z47" s="1804"/>
      <c r="AA47" s="1805"/>
      <c r="AB47" s="1001" t="s">
        <v>447</v>
      </c>
      <c r="AC47" s="1480"/>
      <c r="AD47" s="1804"/>
      <c r="AE47" s="454" t="s">
        <v>710</v>
      </c>
      <c r="AF47" s="11"/>
      <c r="AG47" s="1323">
        <f>IF(AC47&amp;R47="",0,1)</f>
        <v>0</v>
      </c>
    </row>
    <row r="48" spans="1:33" s="455" customFormat="1" ht="11.25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1328"/>
    </row>
    <row r="49" spans="1:33" s="119" customFormat="1" ht="23.25" customHeight="1" thickTop="1" thickBot="1">
      <c r="A49" s="1535" t="s">
        <v>1792</v>
      </c>
      <c r="B49" s="1536"/>
      <c r="C49" s="1536"/>
      <c r="D49" s="1536"/>
      <c r="E49" s="1536"/>
      <c r="F49" s="1536"/>
      <c r="G49" s="1536"/>
      <c r="H49" s="1536"/>
      <c r="I49" s="1536"/>
      <c r="J49" s="1536"/>
      <c r="K49" s="1536"/>
      <c r="L49" s="1536"/>
      <c r="M49" s="1536"/>
      <c r="N49" s="1536"/>
      <c r="O49" s="1536"/>
      <c r="P49" s="1536"/>
      <c r="Q49" s="1536"/>
      <c r="R49" s="1536"/>
      <c r="S49" s="1536"/>
      <c r="T49" s="1536"/>
      <c r="U49" s="1536"/>
      <c r="V49" s="1536"/>
      <c r="W49" s="1536"/>
      <c r="X49" s="1536"/>
      <c r="Y49" s="1536"/>
      <c r="Z49" s="1536"/>
      <c r="AA49" s="1536"/>
      <c r="AB49" s="1536"/>
      <c r="AC49" s="1536"/>
      <c r="AD49" s="1536"/>
      <c r="AE49" s="1536"/>
      <c r="AF49" s="1537"/>
      <c r="AG49" s="1325"/>
    </row>
    <row r="50" spans="1:33" s="431" customFormat="1" ht="48" customHeight="1" thickBot="1">
      <c r="A50" s="430"/>
      <c r="B50" s="1521" t="s">
        <v>1547</v>
      </c>
      <c r="C50" s="1522"/>
      <c r="D50" s="1522"/>
      <c r="E50" s="1522"/>
      <c r="F50" s="1523"/>
      <c r="G50" s="1806" t="s">
        <v>2539</v>
      </c>
      <c r="H50" s="1807"/>
      <c r="I50" s="1808"/>
      <c r="J50" s="1524" t="s">
        <v>2540</v>
      </c>
      <c r="K50" s="1525"/>
      <c r="L50" s="1526"/>
      <c r="M50" s="1538" t="s">
        <v>2541</v>
      </c>
      <c r="N50" s="1539"/>
      <c r="O50" s="1539"/>
      <c r="P50" s="1540"/>
      <c r="Q50" s="1521" t="s">
        <v>1547</v>
      </c>
      <c r="R50" s="1522"/>
      <c r="S50" s="1522"/>
      <c r="T50" s="1522"/>
      <c r="U50" s="1523"/>
      <c r="V50" s="1806" t="s">
        <v>2539</v>
      </c>
      <c r="W50" s="1807"/>
      <c r="X50" s="1808"/>
      <c r="Y50" s="1524" t="s">
        <v>2540</v>
      </c>
      <c r="Z50" s="1525"/>
      <c r="AA50" s="1526"/>
      <c r="AB50" s="1538" t="s">
        <v>2541</v>
      </c>
      <c r="AC50" s="1539"/>
      <c r="AD50" s="1539"/>
      <c r="AE50" s="1540"/>
      <c r="AF50" s="139"/>
      <c r="AG50" s="1329"/>
    </row>
    <row r="51" spans="1:33" s="431" customFormat="1" ht="35.25" customHeight="1">
      <c r="A51" s="430"/>
      <c r="B51" s="1788" t="str">
        <f>IF(GL!D16="","",GL!D16)</f>
        <v/>
      </c>
      <c r="C51" s="1796"/>
      <c r="D51" s="1796"/>
      <c r="E51" s="1796"/>
      <c r="F51" s="1797"/>
      <c r="G51" s="1798" t="str">
        <f>GL!K23</f>
        <v/>
      </c>
      <c r="H51" s="1799"/>
      <c r="I51" s="1800"/>
      <c r="J51" s="1798" t="str">
        <f>GL!K28</f>
        <v/>
      </c>
      <c r="K51" s="1799"/>
      <c r="L51" s="1800"/>
      <c r="M51" s="1801" t="str">
        <f>GL!K37</f>
        <v/>
      </c>
      <c r="N51" s="1802"/>
      <c r="O51" s="1802"/>
      <c r="P51" s="1803"/>
      <c r="Q51" s="1788" t="str">
        <f>IF(GL!D674="","",GL!D674)</f>
        <v/>
      </c>
      <c r="R51" s="1789"/>
      <c r="S51" s="1789"/>
      <c r="T51" s="1789"/>
      <c r="U51" s="1790"/>
      <c r="V51" s="1551" t="str">
        <f>GL!K681</f>
        <v/>
      </c>
      <c r="W51" s="1552"/>
      <c r="X51" s="1553"/>
      <c r="Y51" s="1551" t="str">
        <f>GL!K686</f>
        <v/>
      </c>
      <c r="Z51" s="1552"/>
      <c r="AA51" s="1553"/>
      <c r="AB51" s="1530" t="str">
        <f>GL!K695</f>
        <v/>
      </c>
      <c r="AC51" s="1531"/>
      <c r="AD51" s="1531"/>
      <c r="AE51" s="1532"/>
      <c r="AF51" s="139"/>
      <c r="AG51" s="1329"/>
    </row>
    <row r="52" spans="1:33" s="431" customFormat="1" ht="35.25" customHeight="1">
      <c r="A52" s="430"/>
      <c r="B52" s="1785" t="str">
        <f>IF(GL!D63="","",GL!D63)</f>
        <v/>
      </c>
      <c r="C52" s="1786"/>
      <c r="D52" s="1786"/>
      <c r="E52" s="1786"/>
      <c r="F52" s="1787"/>
      <c r="G52" s="1357" t="str">
        <f>GL!K70</f>
        <v/>
      </c>
      <c r="H52" s="1358"/>
      <c r="I52" s="1359"/>
      <c r="J52" s="1357" t="str">
        <f>GL!K75</f>
        <v/>
      </c>
      <c r="K52" s="1358"/>
      <c r="L52" s="1359"/>
      <c r="M52" s="1389" t="str">
        <f>GL!K84</f>
        <v/>
      </c>
      <c r="N52" s="1390"/>
      <c r="O52" s="1390"/>
      <c r="P52" s="1391"/>
      <c r="Q52" s="1785" t="str">
        <f>IF(GL!D721="","",GL!D721)</f>
        <v/>
      </c>
      <c r="R52" s="1791"/>
      <c r="S52" s="1791"/>
      <c r="T52" s="1791"/>
      <c r="U52" s="1792"/>
      <c r="V52" s="1357" t="str">
        <f>GL!K728</f>
        <v/>
      </c>
      <c r="W52" s="1358"/>
      <c r="X52" s="1359"/>
      <c r="Y52" s="1357" t="str">
        <f>GL!K733</f>
        <v/>
      </c>
      <c r="Z52" s="1358"/>
      <c r="AA52" s="1359"/>
      <c r="AB52" s="1389" t="str">
        <f>GL!K742</f>
        <v/>
      </c>
      <c r="AC52" s="1390"/>
      <c r="AD52" s="1390"/>
      <c r="AE52" s="1391"/>
      <c r="AF52" s="139"/>
      <c r="AG52" s="1330"/>
    </row>
    <row r="53" spans="1:33" s="431" customFormat="1" ht="35.25" customHeight="1">
      <c r="A53" s="430"/>
      <c r="B53" s="1785" t="str">
        <f>IF(GL!D110="","",GL!D110)</f>
        <v/>
      </c>
      <c r="C53" s="1786"/>
      <c r="D53" s="1786"/>
      <c r="E53" s="1786"/>
      <c r="F53" s="1787"/>
      <c r="G53" s="1357" t="str">
        <f>GL!K117</f>
        <v/>
      </c>
      <c r="H53" s="1358"/>
      <c r="I53" s="1359"/>
      <c r="J53" s="1357" t="str">
        <f>GL!K122</f>
        <v/>
      </c>
      <c r="K53" s="1358"/>
      <c r="L53" s="1359"/>
      <c r="M53" s="1389" t="str">
        <f>GL!K131</f>
        <v/>
      </c>
      <c r="N53" s="1390"/>
      <c r="O53" s="1390"/>
      <c r="P53" s="1391"/>
      <c r="Q53" s="1785" t="str">
        <f>IF(GL!D768="","",GL!D768)</f>
        <v/>
      </c>
      <c r="R53" s="1791"/>
      <c r="S53" s="1791"/>
      <c r="T53" s="1791"/>
      <c r="U53" s="1792"/>
      <c r="V53" s="1357" t="str">
        <f>GL!K775</f>
        <v/>
      </c>
      <c r="W53" s="1358"/>
      <c r="X53" s="1359"/>
      <c r="Y53" s="1357" t="str">
        <f>GL!K780</f>
        <v/>
      </c>
      <c r="Z53" s="1358"/>
      <c r="AA53" s="1359"/>
      <c r="AB53" s="1389" t="str">
        <f>GL!K789</f>
        <v/>
      </c>
      <c r="AC53" s="1390"/>
      <c r="AD53" s="1390"/>
      <c r="AE53" s="1391"/>
      <c r="AF53" s="139"/>
      <c r="AG53" s="1329"/>
    </row>
    <row r="54" spans="1:33" s="431" customFormat="1" ht="35.25" customHeight="1">
      <c r="A54" s="430"/>
      <c r="B54" s="1785" t="str">
        <f>IF(GL!D157="","",GL!D157)</f>
        <v/>
      </c>
      <c r="C54" s="1786"/>
      <c r="D54" s="1786"/>
      <c r="E54" s="1786"/>
      <c r="F54" s="1787"/>
      <c r="G54" s="1357" t="str">
        <f>GL!K164</f>
        <v/>
      </c>
      <c r="H54" s="1358"/>
      <c r="I54" s="1359"/>
      <c r="J54" s="1357" t="str">
        <f>GL!K169</f>
        <v/>
      </c>
      <c r="K54" s="1358"/>
      <c r="L54" s="1359"/>
      <c r="M54" s="1389" t="str">
        <f>GL!K178</f>
        <v/>
      </c>
      <c r="N54" s="1390"/>
      <c r="O54" s="1390"/>
      <c r="P54" s="1391"/>
      <c r="Q54" s="1785" t="str">
        <f>IF(GL!D815="","",GL!D815)</f>
        <v/>
      </c>
      <c r="R54" s="1791"/>
      <c r="S54" s="1791"/>
      <c r="T54" s="1791"/>
      <c r="U54" s="1792"/>
      <c r="V54" s="1357" t="str">
        <f>GL!K822</f>
        <v/>
      </c>
      <c r="W54" s="1358"/>
      <c r="X54" s="1359"/>
      <c r="Y54" s="1357" t="str">
        <f>GL!K827</f>
        <v/>
      </c>
      <c r="Z54" s="1358"/>
      <c r="AA54" s="1359"/>
      <c r="AB54" s="1389" t="str">
        <f>GL!K836</f>
        <v/>
      </c>
      <c r="AC54" s="1390"/>
      <c r="AD54" s="1390"/>
      <c r="AE54" s="1391"/>
      <c r="AF54" s="139"/>
      <c r="AG54" s="1329"/>
    </row>
    <row r="55" spans="1:33" s="431" customFormat="1" ht="35.25" customHeight="1">
      <c r="A55" s="430"/>
      <c r="B55" s="1785" t="str">
        <f>IF(GL!D204="","",GL!D204)</f>
        <v/>
      </c>
      <c r="C55" s="1786"/>
      <c r="D55" s="1786"/>
      <c r="E55" s="1786"/>
      <c r="F55" s="1787"/>
      <c r="G55" s="1357" t="str">
        <f>GL!K211</f>
        <v/>
      </c>
      <c r="H55" s="1358"/>
      <c r="I55" s="1359"/>
      <c r="J55" s="1357" t="str">
        <f>GL!K216</f>
        <v/>
      </c>
      <c r="K55" s="1358"/>
      <c r="L55" s="1359"/>
      <c r="M55" s="1389" t="str">
        <f>GL!K225</f>
        <v/>
      </c>
      <c r="N55" s="1390"/>
      <c r="O55" s="1390"/>
      <c r="P55" s="1391"/>
      <c r="Q55" s="1785" t="str">
        <f>IF(GL!D862="","",GL!D862)</f>
        <v/>
      </c>
      <c r="R55" s="1791"/>
      <c r="S55" s="1791"/>
      <c r="T55" s="1791"/>
      <c r="U55" s="1792"/>
      <c r="V55" s="1357" t="str">
        <f>GL!K869</f>
        <v/>
      </c>
      <c r="W55" s="1358"/>
      <c r="X55" s="1359"/>
      <c r="Y55" s="1357" t="str">
        <f>GL!K874</f>
        <v/>
      </c>
      <c r="Z55" s="1358"/>
      <c r="AA55" s="1359"/>
      <c r="AB55" s="1389" t="str">
        <f>GL!K883</f>
        <v/>
      </c>
      <c r="AC55" s="1390"/>
      <c r="AD55" s="1390"/>
      <c r="AE55" s="1391"/>
      <c r="AF55" s="139"/>
      <c r="AG55" s="1329"/>
    </row>
    <row r="56" spans="1:33" s="431" customFormat="1" ht="35.25" customHeight="1">
      <c r="A56" s="430"/>
      <c r="B56" s="1785" t="str">
        <f>IF(GL!D251="","",GL!D251)</f>
        <v/>
      </c>
      <c r="C56" s="1786"/>
      <c r="D56" s="1786"/>
      <c r="E56" s="1786"/>
      <c r="F56" s="1787"/>
      <c r="G56" s="1357" t="str">
        <f>GL!K258</f>
        <v/>
      </c>
      <c r="H56" s="1358"/>
      <c r="I56" s="1359"/>
      <c r="J56" s="1357" t="str">
        <f>GL!K263</f>
        <v/>
      </c>
      <c r="K56" s="1358"/>
      <c r="L56" s="1359"/>
      <c r="M56" s="1389" t="str">
        <f>GL!K272</f>
        <v/>
      </c>
      <c r="N56" s="1390"/>
      <c r="O56" s="1390"/>
      <c r="P56" s="1391"/>
      <c r="Q56" s="1785" t="str">
        <f>IF(GL!D909="","",GL!D909)</f>
        <v/>
      </c>
      <c r="R56" s="1791"/>
      <c r="S56" s="1791"/>
      <c r="T56" s="1791"/>
      <c r="U56" s="1792"/>
      <c r="V56" s="1357" t="str">
        <f>GL!K916</f>
        <v/>
      </c>
      <c r="W56" s="1358"/>
      <c r="X56" s="1359"/>
      <c r="Y56" s="1357" t="str">
        <f>GL!K921</f>
        <v/>
      </c>
      <c r="Z56" s="1358"/>
      <c r="AA56" s="1359"/>
      <c r="AB56" s="1389" t="str">
        <f>GL!K930</f>
        <v/>
      </c>
      <c r="AC56" s="1390"/>
      <c r="AD56" s="1390"/>
      <c r="AE56" s="1391"/>
      <c r="AF56" s="139"/>
      <c r="AG56" s="1329"/>
    </row>
    <row r="57" spans="1:33" s="431" customFormat="1" ht="35.25" customHeight="1">
      <c r="A57" s="430"/>
      <c r="B57" s="1785" t="str">
        <f>IF(GL!D298="","",GL!D298)</f>
        <v/>
      </c>
      <c r="C57" s="1786"/>
      <c r="D57" s="1786"/>
      <c r="E57" s="1786"/>
      <c r="F57" s="1787"/>
      <c r="G57" s="1357" t="str">
        <f>GL!K305</f>
        <v/>
      </c>
      <c r="H57" s="1358"/>
      <c r="I57" s="1359"/>
      <c r="J57" s="1357" t="str">
        <f>GL!K310</f>
        <v/>
      </c>
      <c r="K57" s="1358"/>
      <c r="L57" s="1359"/>
      <c r="M57" s="1389" t="str">
        <f>GL!K319</f>
        <v/>
      </c>
      <c r="N57" s="1390"/>
      <c r="O57" s="1390"/>
      <c r="P57" s="1391"/>
      <c r="Q57" s="1785" t="str">
        <f>IF(GL!D956="","",GL!D956)</f>
        <v/>
      </c>
      <c r="R57" s="1791"/>
      <c r="S57" s="1791"/>
      <c r="T57" s="1791"/>
      <c r="U57" s="1792"/>
      <c r="V57" s="1357" t="str">
        <f>GL!K963</f>
        <v/>
      </c>
      <c r="W57" s="1358"/>
      <c r="X57" s="1359"/>
      <c r="Y57" s="1357" t="str">
        <f>GL!K968</f>
        <v/>
      </c>
      <c r="Z57" s="1358"/>
      <c r="AA57" s="1359"/>
      <c r="AB57" s="1389" t="str">
        <f>GL!K977</f>
        <v/>
      </c>
      <c r="AC57" s="1390"/>
      <c r="AD57" s="1390"/>
      <c r="AE57" s="1391"/>
      <c r="AF57" s="139"/>
      <c r="AG57" s="1329"/>
    </row>
    <row r="58" spans="1:33" s="431" customFormat="1" ht="35.25" customHeight="1">
      <c r="A58" s="430"/>
      <c r="B58" s="1785" t="str">
        <f>IF(GL!D345="","",GL!D345)</f>
        <v/>
      </c>
      <c r="C58" s="1786"/>
      <c r="D58" s="1786"/>
      <c r="E58" s="1786"/>
      <c r="F58" s="1787"/>
      <c r="G58" s="1357" t="str">
        <f>GL!K352</f>
        <v/>
      </c>
      <c r="H58" s="1358"/>
      <c r="I58" s="1359"/>
      <c r="J58" s="1357" t="str">
        <f>GL!K357</f>
        <v/>
      </c>
      <c r="K58" s="1358"/>
      <c r="L58" s="1359"/>
      <c r="M58" s="1389" t="str">
        <f>GL!K366</f>
        <v/>
      </c>
      <c r="N58" s="1390"/>
      <c r="O58" s="1390"/>
      <c r="P58" s="1391"/>
      <c r="Q58" s="1785" t="str">
        <f>IF(GL!D1003="","",GL!D1003)</f>
        <v/>
      </c>
      <c r="R58" s="1791"/>
      <c r="S58" s="1791"/>
      <c r="T58" s="1791"/>
      <c r="U58" s="1792"/>
      <c r="V58" s="1357" t="str">
        <f>GL!K1010</f>
        <v/>
      </c>
      <c r="W58" s="1358"/>
      <c r="X58" s="1359"/>
      <c r="Y58" s="1357" t="str">
        <f>GL!K1015</f>
        <v/>
      </c>
      <c r="Z58" s="1358"/>
      <c r="AA58" s="1359"/>
      <c r="AB58" s="1389" t="str">
        <f>GL!K1024</f>
        <v/>
      </c>
      <c r="AC58" s="1390"/>
      <c r="AD58" s="1390"/>
      <c r="AE58" s="1391"/>
      <c r="AF58" s="139"/>
      <c r="AG58" s="1329"/>
    </row>
    <row r="59" spans="1:33" s="431" customFormat="1" ht="35.25" customHeight="1">
      <c r="A59" s="430"/>
      <c r="B59" s="1785" t="str">
        <f>IF(GL!D392="","",GL!D392)</f>
        <v/>
      </c>
      <c r="C59" s="1786"/>
      <c r="D59" s="1786"/>
      <c r="E59" s="1786"/>
      <c r="F59" s="1787"/>
      <c r="G59" s="1357" t="str">
        <f>GL!K399</f>
        <v/>
      </c>
      <c r="H59" s="1358"/>
      <c r="I59" s="1359"/>
      <c r="J59" s="1357" t="str">
        <f>GL!K404</f>
        <v/>
      </c>
      <c r="K59" s="1358"/>
      <c r="L59" s="1359"/>
      <c r="M59" s="1389" t="str">
        <f>GL!K413</f>
        <v/>
      </c>
      <c r="N59" s="1390"/>
      <c r="O59" s="1390"/>
      <c r="P59" s="1391"/>
      <c r="Q59" s="1785" t="str">
        <f>IF(GL!D1050="","",GL!D1050)</f>
        <v/>
      </c>
      <c r="R59" s="1791"/>
      <c r="S59" s="1791"/>
      <c r="T59" s="1791"/>
      <c r="U59" s="1792"/>
      <c r="V59" s="1357" t="str">
        <f>GL!K1057</f>
        <v/>
      </c>
      <c r="W59" s="1358"/>
      <c r="X59" s="1359"/>
      <c r="Y59" s="1357" t="str">
        <f>GL!K1062</f>
        <v/>
      </c>
      <c r="Z59" s="1358"/>
      <c r="AA59" s="1359"/>
      <c r="AB59" s="1389" t="str">
        <f>GL!K1071</f>
        <v/>
      </c>
      <c r="AC59" s="1390"/>
      <c r="AD59" s="1390"/>
      <c r="AE59" s="1391"/>
      <c r="AF59" s="139"/>
      <c r="AG59" s="1329"/>
    </row>
    <row r="60" spans="1:33" s="431" customFormat="1" ht="35.25" customHeight="1">
      <c r="A60" s="430"/>
      <c r="B60" s="1785" t="str">
        <f>IF(GL!D439="","",GL!D439)</f>
        <v/>
      </c>
      <c r="C60" s="1786"/>
      <c r="D60" s="1786"/>
      <c r="E60" s="1786"/>
      <c r="F60" s="1787"/>
      <c r="G60" s="1357" t="str">
        <f>GL!K446</f>
        <v/>
      </c>
      <c r="H60" s="1358"/>
      <c r="I60" s="1359"/>
      <c r="J60" s="1357" t="str">
        <f>GL!K451</f>
        <v/>
      </c>
      <c r="K60" s="1358"/>
      <c r="L60" s="1359"/>
      <c r="M60" s="1389" t="str">
        <f>GL!K460</f>
        <v/>
      </c>
      <c r="N60" s="1390"/>
      <c r="O60" s="1390"/>
      <c r="P60" s="1391"/>
      <c r="Q60" s="1785" t="str">
        <f>IF(GL!D1097="","",GL!D1097)</f>
        <v/>
      </c>
      <c r="R60" s="1791"/>
      <c r="S60" s="1791"/>
      <c r="T60" s="1791"/>
      <c r="U60" s="1792"/>
      <c r="V60" s="1357" t="str">
        <f>GL!K1104</f>
        <v/>
      </c>
      <c r="W60" s="1358"/>
      <c r="X60" s="1359"/>
      <c r="Y60" s="1357" t="str">
        <f>GL!K1109</f>
        <v/>
      </c>
      <c r="Z60" s="1358"/>
      <c r="AA60" s="1359"/>
      <c r="AB60" s="1389" t="str">
        <f>GL!K1118</f>
        <v/>
      </c>
      <c r="AC60" s="1390"/>
      <c r="AD60" s="1390"/>
      <c r="AE60" s="1391"/>
      <c r="AF60" s="139"/>
      <c r="AG60" s="1329"/>
    </row>
    <row r="61" spans="1:33" s="431" customFormat="1" ht="35.25" customHeight="1">
      <c r="A61" s="430"/>
      <c r="B61" s="1785" t="str">
        <f>IF(GL!D486="","",GL!D486)</f>
        <v/>
      </c>
      <c r="C61" s="1786"/>
      <c r="D61" s="1786"/>
      <c r="E61" s="1786"/>
      <c r="F61" s="1787"/>
      <c r="G61" s="1357" t="str">
        <f>GL!K493</f>
        <v/>
      </c>
      <c r="H61" s="1358"/>
      <c r="I61" s="1359"/>
      <c r="J61" s="1357" t="str">
        <f>GL!K498</f>
        <v/>
      </c>
      <c r="K61" s="1358"/>
      <c r="L61" s="1359"/>
      <c r="M61" s="1389" t="str">
        <f>GL!K507</f>
        <v/>
      </c>
      <c r="N61" s="1390"/>
      <c r="O61" s="1390"/>
      <c r="P61" s="1391"/>
      <c r="Q61" s="1785" t="str">
        <f>IF(GL!D1144="","",GL!D1144)</f>
        <v/>
      </c>
      <c r="R61" s="1791"/>
      <c r="S61" s="1791"/>
      <c r="T61" s="1791"/>
      <c r="U61" s="1792"/>
      <c r="V61" s="1357" t="str">
        <f>GL!K1151</f>
        <v/>
      </c>
      <c r="W61" s="1358"/>
      <c r="X61" s="1359"/>
      <c r="Y61" s="1357" t="str">
        <f>GL!K1156</f>
        <v/>
      </c>
      <c r="Z61" s="1358"/>
      <c r="AA61" s="1359"/>
      <c r="AB61" s="1389" t="str">
        <f>GL!K1165</f>
        <v/>
      </c>
      <c r="AC61" s="1390"/>
      <c r="AD61" s="1390"/>
      <c r="AE61" s="1391"/>
      <c r="AF61" s="139"/>
      <c r="AG61" s="1329"/>
    </row>
    <row r="62" spans="1:33" s="431" customFormat="1" ht="35.25" customHeight="1">
      <c r="A62" s="430"/>
      <c r="B62" s="1785" t="str">
        <f>IF(GL!D533="","",GL!D533)</f>
        <v/>
      </c>
      <c r="C62" s="1786"/>
      <c r="D62" s="1786"/>
      <c r="E62" s="1786"/>
      <c r="F62" s="1787"/>
      <c r="G62" s="1357" t="str">
        <f>GL!K540</f>
        <v/>
      </c>
      <c r="H62" s="1358"/>
      <c r="I62" s="1359"/>
      <c r="J62" s="1357" t="str">
        <f>GL!K545</f>
        <v/>
      </c>
      <c r="K62" s="1358"/>
      <c r="L62" s="1359"/>
      <c r="M62" s="1389" t="str">
        <f>GL!K554</f>
        <v/>
      </c>
      <c r="N62" s="1390"/>
      <c r="O62" s="1390"/>
      <c r="P62" s="1391"/>
      <c r="Q62" s="1785" t="str">
        <f>IF(GL!D1191="","",GL!D1191)</f>
        <v/>
      </c>
      <c r="R62" s="1791"/>
      <c r="S62" s="1791"/>
      <c r="T62" s="1791"/>
      <c r="U62" s="1792"/>
      <c r="V62" s="1357" t="str">
        <f>GL!K1198</f>
        <v/>
      </c>
      <c r="W62" s="1358"/>
      <c r="X62" s="1359"/>
      <c r="Y62" s="1357" t="str">
        <f>GL!K1203</f>
        <v/>
      </c>
      <c r="Z62" s="1358"/>
      <c r="AA62" s="1359"/>
      <c r="AB62" s="1389" t="str">
        <f>GL!K1212</f>
        <v/>
      </c>
      <c r="AC62" s="1390"/>
      <c r="AD62" s="1390"/>
      <c r="AE62" s="1391"/>
      <c r="AF62" s="139"/>
      <c r="AG62" s="1329"/>
    </row>
    <row r="63" spans="1:33" s="431" customFormat="1" ht="35.25" customHeight="1" thickBot="1">
      <c r="A63" s="430"/>
      <c r="B63" s="1785" t="str">
        <f>IF(GL!D580="","",GL!D580)</f>
        <v/>
      </c>
      <c r="C63" s="1786"/>
      <c r="D63" s="1786"/>
      <c r="E63" s="1786"/>
      <c r="F63" s="1787"/>
      <c r="G63" s="1357" t="str">
        <f>GL!K587</f>
        <v/>
      </c>
      <c r="H63" s="1358"/>
      <c r="I63" s="1359"/>
      <c r="J63" s="1357" t="str">
        <f>GL!K592</f>
        <v/>
      </c>
      <c r="K63" s="1358"/>
      <c r="L63" s="1359"/>
      <c r="M63" s="1389" t="str">
        <f>GL!K601</f>
        <v/>
      </c>
      <c r="N63" s="1390"/>
      <c r="O63" s="1390"/>
      <c r="P63" s="1391"/>
      <c r="Q63" s="1793" t="str">
        <f>IF(GL!D1238="","",GL!D1238)</f>
        <v/>
      </c>
      <c r="R63" s="1794"/>
      <c r="S63" s="1794"/>
      <c r="T63" s="1794"/>
      <c r="U63" s="1795"/>
      <c r="V63" s="1386" t="str">
        <f>GL!K1245</f>
        <v/>
      </c>
      <c r="W63" s="1387"/>
      <c r="X63" s="1388"/>
      <c r="Y63" s="1386" t="str">
        <f>GL!K1250</f>
        <v/>
      </c>
      <c r="Z63" s="1387"/>
      <c r="AA63" s="1388"/>
      <c r="AB63" s="1351" t="str">
        <f>GL!K1259</f>
        <v/>
      </c>
      <c r="AC63" s="1352"/>
      <c r="AD63" s="1352"/>
      <c r="AE63" s="1353"/>
      <c r="AF63" s="139"/>
      <c r="AG63" s="1329"/>
    </row>
    <row r="64" spans="1:33" s="431" customFormat="1" ht="12.75" customHeight="1">
      <c r="A64" s="430"/>
      <c r="B64" s="1793" t="str">
        <f>IF(GL!D627="","",GL!D627)</f>
        <v/>
      </c>
      <c r="C64" s="1809"/>
      <c r="D64" s="1809"/>
      <c r="E64" s="1809"/>
      <c r="F64" s="1810"/>
      <c r="G64" s="1386" t="str">
        <f>GL!K634</f>
        <v/>
      </c>
      <c r="H64" s="1822"/>
      <c r="I64" s="1824"/>
      <c r="J64" s="1386" t="str">
        <f>GL!K639</f>
        <v/>
      </c>
      <c r="K64" s="1822"/>
      <c r="L64" s="1824"/>
      <c r="M64" s="1351" t="str">
        <f>GL!K648</f>
        <v/>
      </c>
      <c r="N64" s="1822"/>
      <c r="O64" s="1822"/>
      <c r="P64" s="1822"/>
      <c r="Q64" s="1814" t="s">
        <v>233</v>
      </c>
      <c r="R64" s="1815"/>
      <c r="S64" s="1815"/>
      <c r="T64" s="1815"/>
      <c r="U64" s="1816"/>
      <c r="V64" s="879" t="s">
        <v>448</v>
      </c>
      <c r="W64" s="880"/>
      <c r="X64" s="881"/>
      <c r="Y64" s="879" t="s">
        <v>449</v>
      </c>
      <c r="Z64" s="880"/>
      <c r="AA64" s="881"/>
      <c r="AB64" s="879" t="s">
        <v>450</v>
      </c>
      <c r="AC64" s="882"/>
      <c r="AD64" s="882"/>
      <c r="AE64" s="883"/>
      <c r="AF64" s="139"/>
      <c r="AG64" s="1329"/>
    </row>
    <row r="65" spans="1:33" s="431" customFormat="1" ht="22.5" customHeight="1" thickBot="1">
      <c r="A65" s="430"/>
      <c r="B65" s="1811">
        <f>GL!D30</f>
        <v>0</v>
      </c>
      <c r="C65" s="1812"/>
      <c r="D65" s="1812"/>
      <c r="E65" s="1812"/>
      <c r="F65" s="1813"/>
      <c r="G65" s="1823"/>
      <c r="H65" s="1818"/>
      <c r="I65" s="1819"/>
      <c r="J65" s="1823"/>
      <c r="K65" s="1818"/>
      <c r="L65" s="1819"/>
      <c r="M65" s="1823"/>
      <c r="N65" s="1818"/>
      <c r="O65" s="1818"/>
      <c r="P65" s="1818"/>
      <c r="Q65" s="1817"/>
      <c r="R65" s="1818"/>
      <c r="S65" s="1818"/>
      <c r="T65" s="1818"/>
      <c r="U65" s="1819"/>
      <c r="V65" s="1820">
        <f>SUM(G51:I65,V51:X63)</f>
        <v>0</v>
      </c>
      <c r="W65" s="1818"/>
      <c r="X65" s="1819"/>
      <c r="Y65" s="1820">
        <f>SUM(J51:L65,Y51:AA63)</f>
        <v>0</v>
      </c>
      <c r="Z65" s="1818"/>
      <c r="AA65" s="1819"/>
      <c r="AB65" s="1360">
        <f>SUM(M51:P65,AB51:AE63)</f>
        <v>0</v>
      </c>
      <c r="AC65" s="1818"/>
      <c r="AD65" s="1818"/>
      <c r="AE65" s="1821"/>
      <c r="AF65" s="139"/>
      <c r="AG65" s="1329"/>
    </row>
    <row r="66" spans="1:33" s="119" customFormat="1" ht="9.75" customHeight="1" thickBot="1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30"/>
      <c r="R66" s="187"/>
      <c r="S66" s="187"/>
      <c r="T66" s="187"/>
      <c r="U66" s="30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8"/>
      <c r="AG66" s="1325"/>
    </row>
    <row r="67" spans="1:33" s="61" customFormat="1" ht="26.25" customHeight="1" thickTop="1" thickBot="1">
      <c r="A67" s="149" t="s">
        <v>1793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68"/>
      <c r="AF67" s="136"/>
      <c r="AG67" s="1331"/>
    </row>
    <row r="68" spans="1:33" s="61" customFormat="1" ht="60" customHeight="1" thickBot="1">
      <c r="A68" s="137"/>
      <c r="B68" s="1571" t="s">
        <v>1531</v>
      </c>
      <c r="C68" s="1569"/>
      <c r="D68" s="1569"/>
      <c r="E68" s="1569"/>
      <c r="F68" s="1569"/>
      <c r="G68" s="1569"/>
      <c r="H68" s="1570"/>
      <c r="I68" s="1568" t="s">
        <v>2172</v>
      </c>
      <c r="J68" s="1569"/>
      <c r="K68" s="1569"/>
      <c r="L68" s="1569"/>
      <c r="M68" s="1570"/>
      <c r="N68" s="1568" t="s">
        <v>2173</v>
      </c>
      <c r="O68" s="1569"/>
      <c r="P68" s="1569"/>
      <c r="Q68" s="1569"/>
      <c r="R68" s="1570"/>
      <c r="S68" s="1568" t="s">
        <v>2174</v>
      </c>
      <c r="T68" s="1569"/>
      <c r="U68" s="1569"/>
      <c r="V68" s="1569"/>
      <c r="W68" s="1569"/>
      <c r="X68" s="1565" t="s">
        <v>685</v>
      </c>
      <c r="Y68" s="1566"/>
      <c r="Z68" s="1567"/>
      <c r="AA68" s="1562" t="s">
        <v>1776</v>
      </c>
      <c r="AB68" s="1563"/>
      <c r="AC68" s="1563"/>
      <c r="AD68" s="1563"/>
      <c r="AE68" s="1564"/>
      <c r="AF68" s="138"/>
      <c r="AG68" s="1331"/>
    </row>
    <row r="69" spans="1:33" s="61" customFormat="1" ht="18.75" customHeight="1" thickBot="1">
      <c r="A69" s="137"/>
      <c r="B69" s="1461">
        <v>1</v>
      </c>
      <c r="C69" s="1462"/>
      <c r="D69" s="1462"/>
      <c r="E69" s="1462"/>
      <c r="F69" s="1462"/>
      <c r="G69" s="1462"/>
      <c r="H69" s="1560"/>
      <c r="I69" s="1561">
        <v>2</v>
      </c>
      <c r="J69" s="1462"/>
      <c r="K69" s="1462"/>
      <c r="L69" s="1462"/>
      <c r="M69" s="1560"/>
      <c r="N69" s="1561">
        <v>3</v>
      </c>
      <c r="O69" s="1462"/>
      <c r="P69" s="1462"/>
      <c r="Q69" s="1462"/>
      <c r="R69" s="1560"/>
      <c r="S69" s="1561">
        <v>4</v>
      </c>
      <c r="T69" s="1462"/>
      <c r="U69" s="1462"/>
      <c r="V69" s="1462"/>
      <c r="W69" s="1462"/>
      <c r="X69" s="1461">
        <v>5</v>
      </c>
      <c r="Y69" s="1462"/>
      <c r="Z69" s="1463"/>
      <c r="AA69" s="1461">
        <v>6</v>
      </c>
      <c r="AB69" s="1462"/>
      <c r="AC69" s="1462"/>
      <c r="AD69" s="1462"/>
      <c r="AE69" s="1463"/>
      <c r="AF69" s="138"/>
      <c r="AG69" s="1331"/>
    </row>
    <row r="70" spans="1:33" s="61" customFormat="1" ht="35.25" customHeight="1">
      <c r="A70" s="933">
        <v>0</v>
      </c>
      <c r="B70" s="1449" t="s">
        <v>93</v>
      </c>
      <c r="C70" s="1450"/>
      <c r="D70" s="1450"/>
      <c r="E70" s="1450"/>
      <c r="F70" s="1450"/>
      <c r="G70" s="1450"/>
      <c r="H70" s="435"/>
      <c r="I70" s="1825"/>
      <c r="J70" s="1826"/>
      <c r="K70" s="1826"/>
      <c r="L70" s="1826"/>
      <c r="M70" s="1826"/>
      <c r="N70" s="1825"/>
      <c r="O70" s="1826"/>
      <c r="P70" s="1826"/>
      <c r="Q70" s="1826"/>
      <c r="R70" s="1826"/>
      <c r="S70" s="1444"/>
      <c r="T70" s="1827"/>
      <c r="U70" s="1827"/>
      <c r="V70" s="1827"/>
      <c r="W70" s="1828"/>
      <c r="X70" s="1441"/>
      <c r="Y70" s="1442"/>
      <c r="Z70" s="1443"/>
      <c r="AA70" s="1026" t="s">
        <v>1572</v>
      </c>
      <c r="AB70" s="1435" t="str">
        <f>IF(SUM(I70:Z70)=0,"",S70*X70/12)</f>
        <v/>
      </c>
      <c r="AC70" s="1436"/>
      <c r="AD70" s="1436"/>
      <c r="AE70" s="1437"/>
      <c r="AF70" s="931">
        <f>IF(VLOOKUP(AC14,A70:Z81,9,FALSE)=V65,0,1)</f>
        <v>0</v>
      </c>
      <c r="AG70" s="1323">
        <f>IF(I70&amp;N70&amp;S70&amp;X70="",0,1)</f>
        <v>0</v>
      </c>
    </row>
    <row r="71" spans="1:33" s="61" customFormat="1" ht="35.25" customHeight="1">
      <c r="A71" s="933">
        <v>1</v>
      </c>
      <c r="B71" s="1438" t="s">
        <v>1530</v>
      </c>
      <c r="C71" s="1575" t="s">
        <v>267</v>
      </c>
      <c r="D71" s="1450"/>
      <c r="E71" s="1450"/>
      <c r="F71" s="1450"/>
      <c r="G71" s="1450"/>
      <c r="H71" s="434">
        <v>1</v>
      </c>
      <c r="I71" s="1829"/>
      <c r="J71" s="1830"/>
      <c r="K71" s="1830"/>
      <c r="L71" s="1830"/>
      <c r="M71" s="1830"/>
      <c r="N71" s="1829"/>
      <c r="O71" s="1830"/>
      <c r="P71" s="1830"/>
      <c r="Q71" s="1830"/>
      <c r="R71" s="1830"/>
      <c r="S71" s="1373"/>
      <c r="T71" s="1831"/>
      <c r="U71" s="1831"/>
      <c r="V71" s="1831"/>
      <c r="W71" s="1832"/>
      <c r="X71" s="1376"/>
      <c r="Y71" s="1377"/>
      <c r="Z71" s="1378"/>
      <c r="AA71" s="1027" t="s">
        <v>1567</v>
      </c>
      <c r="AB71" s="1379" t="str">
        <f t="shared" ref="AB71:AB81" si="0">IF(SUM(I71:Z71)=0,"",S71*X71/12)</f>
        <v/>
      </c>
      <c r="AC71" s="1380"/>
      <c r="AD71" s="1380"/>
      <c r="AE71" s="1381"/>
      <c r="AF71" s="931">
        <f>IF(VLOOKUP(AC14,A70:Z81,14,FALSE)=Y65,0,1)</f>
        <v>0</v>
      </c>
      <c r="AG71" s="1323">
        <f t="shared" ref="AG71:AG81" si="1">IF(I71&amp;N71&amp;S71&amp;X71="",0,1)</f>
        <v>0</v>
      </c>
    </row>
    <row r="72" spans="1:33" s="61" customFormat="1" ht="35.25" customHeight="1">
      <c r="A72" s="933">
        <v>2</v>
      </c>
      <c r="B72" s="1439"/>
      <c r="C72" s="1382" t="s">
        <v>267</v>
      </c>
      <c r="D72" s="1383"/>
      <c r="E72" s="1383"/>
      <c r="F72" s="1383"/>
      <c r="G72" s="1383"/>
      <c r="H72" s="144">
        <v>2</v>
      </c>
      <c r="I72" s="1829"/>
      <c r="J72" s="1830"/>
      <c r="K72" s="1830"/>
      <c r="L72" s="1830"/>
      <c r="M72" s="1830"/>
      <c r="N72" s="1829"/>
      <c r="O72" s="1830"/>
      <c r="P72" s="1830"/>
      <c r="Q72" s="1830"/>
      <c r="R72" s="1830"/>
      <c r="S72" s="1373"/>
      <c r="T72" s="1831"/>
      <c r="U72" s="1831"/>
      <c r="V72" s="1831"/>
      <c r="W72" s="1832"/>
      <c r="X72" s="1376"/>
      <c r="Y72" s="1377"/>
      <c r="Z72" s="1378"/>
      <c r="AA72" s="1027" t="s">
        <v>1568</v>
      </c>
      <c r="AB72" s="1379" t="str">
        <f t="shared" si="0"/>
        <v/>
      </c>
      <c r="AC72" s="1380"/>
      <c r="AD72" s="1380"/>
      <c r="AE72" s="1381"/>
      <c r="AF72" s="931">
        <f>IF(VLOOKUP(AC14,A70:Z81,19,FALSE)=AB65,0,1)</f>
        <v>0</v>
      </c>
      <c r="AG72" s="1323">
        <f t="shared" si="1"/>
        <v>0</v>
      </c>
    </row>
    <row r="73" spans="1:33" s="61" customFormat="1" ht="35.25" customHeight="1">
      <c r="A73" s="933">
        <v>3</v>
      </c>
      <c r="B73" s="1439"/>
      <c r="C73" s="1382" t="s">
        <v>267</v>
      </c>
      <c r="D73" s="1383"/>
      <c r="E73" s="1383"/>
      <c r="F73" s="1383"/>
      <c r="G73" s="1383"/>
      <c r="H73" s="144">
        <v>3</v>
      </c>
      <c r="I73" s="1829"/>
      <c r="J73" s="1830"/>
      <c r="K73" s="1830"/>
      <c r="L73" s="1830"/>
      <c r="M73" s="1830"/>
      <c r="N73" s="1829"/>
      <c r="O73" s="1830"/>
      <c r="P73" s="1830"/>
      <c r="Q73" s="1830"/>
      <c r="R73" s="1830"/>
      <c r="S73" s="1373"/>
      <c r="T73" s="1831"/>
      <c r="U73" s="1831"/>
      <c r="V73" s="1831"/>
      <c r="W73" s="1832"/>
      <c r="X73" s="1376"/>
      <c r="Y73" s="1377"/>
      <c r="Z73" s="1378"/>
      <c r="AA73" s="1027" t="s">
        <v>1709</v>
      </c>
      <c r="AB73" s="1379" t="str">
        <f t="shared" si="0"/>
        <v/>
      </c>
      <c r="AC73" s="1380"/>
      <c r="AD73" s="1380"/>
      <c r="AE73" s="1381"/>
      <c r="AF73" s="931">
        <f>IF(ISNUMBER(V17),IF(VLOOKUP(AC14,A70:Z81,24,FALSE)=13-MONTH(V17),0,1),1)</f>
        <v>1</v>
      </c>
      <c r="AG73" s="1323">
        <f t="shared" si="1"/>
        <v>0</v>
      </c>
    </row>
    <row r="74" spans="1:33" s="61" customFormat="1" ht="35.25" customHeight="1">
      <c r="A74" s="933">
        <v>4</v>
      </c>
      <c r="B74" s="1439"/>
      <c r="C74" s="1382" t="s">
        <v>267</v>
      </c>
      <c r="D74" s="1383"/>
      <c r="E74" s="1383"/>
      <c r="F74" s="1383"/>
      <c r="G74" s="1383"/>
      <c r="H74" s="144">
        <v>4</v>
      </c>
      <c r="I74" s="1829"/>
      <c r="J74" s="1830"/>
      <c r="K74" s="1830"/>
      <c r="L74" s="1830"/>
      <c r="M74" s="1830"/>
      <c r="N74" s="1829"/>
      <c r="O74" s="1830"/>
      <c r="P74" s="1830"/>
      <c r="Q74" s="1830"/>
      <c r="R74" s="1830"/>
      <c r="S74" s="1373"/>
      <c r="T74" s="1831"/>
      <c r="U74" s="1831"/>
      <c r="V74" s="1831"/>
      <c r="W74" s="1832"/>
      <c r="X74" s="1376"/>
      <c r="Y74" s="1377"/>
      <c r="Z74" s="1378"/>
      <c r="AA74" s="1027" t="s">
        <v>1569</v>
      </c>
      <c r="AB74" s="1379" t="str">
        <f t="shared" si="0"/>
        <v/>
      </c>
      <c r="AC74" s="1380"/>
      <c r="AD74" s="1380"/>
      <c r="AE74" s="1381"/>
      <c r="AF74" s="139"/>
      <c r="AG74" s="1323">
        <f t="shared" si="1"/>
        <v>0</v>
      </c>
    </row>
    <row r="75" spans="1:33" s="61" customFormat="1" ht="35.25" customHeight="1">
      <c r="A75" s="933">
        <v>5</v>
      </c>
      <c r="B75" s="1439"/>
      <c r="C75" s="1382" t="s">
        <v>267</v>
      </c>
      <c r="D75" s="1383"/>
      <c r="E75" s="1383"/>
      <c r="F75" s="1383"/>
      <c r="G75" s="1383"/>
      <c r="H75" s="144">
        <v>5</v>
      </c>
      <c r="I75" s="1829"/>
      <c r="J75" s="1830"/>
      <c r="K75" s="1830"/>
      <c r="L75" s="1830"/>
      <c r="M75" s="1830"/>
      <c r="N75" s="1829"/>
      <c r="O75" s="1830"/>
      <c r="P75" s="1830"/>
      <c r="Q75" s="1830"/>
      <c r="R75" s="1830"/>
      <c r="S75" s="1373"/>
      <c r="T75" s="1831"/>
      <c r="U75" s="1831"/>
      <c r="V75" s="1831"/>
      <c r="W75" s="1832"/>
      <c r="X75" s="1376"/>
      <c r="Y75" s="1377"/>
      <c r="Z75" s="1378"/>
      <c r="AA75" s="1027" t="s">
        <v>1570</v>
      </c>
      <c r="AB75" s="1379" t="str">
        <f t="shared" si="0"/>
        <v/>
      </c>
      <c r="AC75" s="1380"/>
      <c r="AD75" s="1380"/>
      <c r="AE75" s="1381"/>
      <c r="AF75" s="139"/>
      <c r="AG75" s="1323">
        <f t="shared" si="1"/>
        <v>0</v>
      </c>
    </row>
    <row r="76" spans="1:33" s="61" customFormat="1" ht="35.25" customHeight="1">
      <c r="A76" s="934">
        <v>6</v>
      </c>
      <c r="B76" s="1439"/>
      <c r="C76" s="1382" t="s">
        <v>267</v>
      </c>
      <c r="D76" s="1383"/>
      <c r="E76" s="1383"/>
      <c r="F76" s="1383"/>
      <c r="G76" s="1383"/>
      <c r="H76" s="144">
        <v>6</v>
      </c>
      <c r="I76" s="1829"/>
      <c r="J76" s="1830"/>
      <c r="K76" s="1830"/>
      <c r="L76" s="1830"/>
      <c r="M76" s="1830"/>
      <c r="N76" s="1829"/>
      <c r="O76" s="1830"/>
      <c r="P76" s="1830"/>
      <c r="Q76" s="1830"/>
      <c r="R76" s="1830"/>
      <c r="S76" s="1373"/>
      <c r="T76" s="1831"/>
      <c r="U76" s="1831"/>
      <c r="V76" s="1831"/>
      <c r="W76" s="1832"/>
      <c r="X76" s="1376"/>
      <c r="Y76" s="1377"/>
      <c r="Z76" s="1378"/>
      <c r="AA76" s="1027" t="s">
        <v>1571</v>
      </c>
      <c r="AB76" s="1379" t="str">
        <f t="shared" si="0"/>
        <v/>
      </c>
      <c r="AC76" s="1380"/>
      <c r="AD76" s="1380"/>
      <c r="AE76" s="1381"/>
      <c r="AF76" s="70"/>
      <c r="AG76" s="1323">
        <f t="shared" si="1"/>
        <v>0</v>
      </c>
    </row>
    <row r="77" spans="1:33" s="61" customFormat="1" ht="35.25" customHeight="1">
      <c r="A77" s="934">
        <v>7</v>
      </c>
      <c r="B77" s="1439"/>
      <c r="C77" s="1382" t="s">
        <v>267</v>
      </c>
      <c r="D77" s="1383"/>
      <c r="E77" s="1383"/>
      <c r="F77" s="1383"/>
      <c r="G77" s="1383"/>
      <c r="H77" s="144">
        <v>7</v>
      </c>
      <c r="I77" s="1829"/>
      <c r="J77" s="1830"/>
      <c r="K77" s="1830"/>
      <c r="L77" s="1830"/>
      <c r="M77" s="1830"/>
      <c r="N77" s="1829"/>
      <c r="O77" s="1830"/>
      <c r="P77" s="1830"/>
      <c r="Q77" s="1830"/>
      <c r="R77" s="1830"/>
      <c r="S77" s="1373"/>
      <c r="T77" s="1831"/>
      <c r="U77" s="1831"/>
      <c r="V77" s="1831"/>
      <c r="W77" s="1832"/>
      <c r="X77" s="1376"/>
      <c r="Y77" s="1377"/>
      <c r="Z77" s="1378"/>
      <c r="AA77" s="1027" t="s">
        <v>1710</v>
      </c>
      <c r="AB77" s="1379" t="str">
        <f t="shared" si="0"/>
        <v/>
      </c>
      <c r="AC77" s="1380"/>
      <c r="AD77" s="1380"/>
      <c r="AE77" s="1381"/>
      <c r="AF77" s="70"/>
      <c r="AG77" s="1323">
        <f t="shared" si="1"/>
        <v>0</v>
      </c>
    </row>
    <row r="78" spans="1:33" s="61" customFormat="1" ht="35.25" customHeight="1">
      <c r="A78" s="934">
        <v>8</v>
      </c>
      <c r="B78" s="1439"/>
      <c r="C78" s="1382" t="s">
        <v>267</v>
      </c>
      <c r="D78" s="1383"/>
      <c r="E78" s="1383"/>
      <c r="F78" s="1383"/>
      <c r="G78" s="1383"/>
      <c r="H78" s="144">
        <v>8</v>
      </c>
      <c r="I78" s="1829"/>
      <c r="J78" s="1830"/>
      <c r="K78" s="1830"/>
      <c r="L78" s="1830"/>
      <c r="M78" s="1830"/>
      <c r="N78" s="1829"/>
      <c r="O78" s="1830"/>
      <c r="P78" s="1830"/>
      <c r="Q78" s="1830"/>
      <c r="R78" s="1830"/>
      <c r="S78" s="1373"/>
      <c r="T78" s="1831"/>
      <c r="U78" s="1831"/>
      <c r="V78" s="1831"/>
      <c r="W78" s="1832"/>
      <c r="X78" s="1376"/>
      <c r="Y78" s="1377"/>
      <c r="Z78" s="1378"/>
      <c r="AA78" s="1027" t="s">
        <v>1711</v>
      </c>
      <c r="AB78" s="1379" t="str">
        <f t="shared" si="0"/>
        <v/>
      </c>
      <c r="AC78" s="1380"/>
      <c r="AD78" s="1380"/>
      <c r="AE78" s="1381"/>
      <c r="AF78" s="70"/>
      <c r="AG78" s="1323">
        <f t="shared" si="1"/>
        <v>0</v>
      </c>
    </row>
    <row r="79" spans="1:33" s="61" customFormat="1" ht="35.25" customHeight="1">
      <c r="A79" s="934">
        <v>9</v>
      </c>
      <c r="B79" s="1439"/>
      <c r="C79" s="1382" t="s">
        <v>267</v>
      </c>
      <c r="D79" s="1383"/>
      <c r="E79" s="1383"/>
      <c r="F79" s="1383"/>
      <c r="G79" s="1383"/>
      <c r="H79" s="144">
        <v>9</v>
      </c>
      <c r="I79" s="1829"/>
      <c r="J79" s="1830"/>
      <c r="K79" s="1830"/>
      <c r="L79" s="1830"/>
      <c r="M79" s="1830"/>
      <c r="N79" s="1829"/>
      <c r="O79" s="1830"/>
      <c r="P79" s="1830"/>
      <c r="Q79" s="1830"/>
      <c r="R79" s="1830"/>
      <c r="S79" s="1373"/>
      <c r="T79" s="1831"/>
      <c r="U79" s="1831"/>
      <c r="V79" s="1831"/>
      <c r="W79" s="1832"/>
      <c r="X79" s="1376"/>
      <c r="Y79" s="1377"/>
      <c r="Z79" s="1378"/>
      <c r="AA79" s="1027" t="s">
        <v>1712</v>
      </c>
      <c r="AB79" s="1379" t="str">
        <f t="shared" si="0"/>
        <v/>
      </c>
      <c r="AC79" s="1380"/>
      <c r="AD79" s="1380"/>
      <c r="AE79" s="1381"/>
      <c r="AF79" s="70"/>
      <c r="AG79" s="1323">
        <f t="shared" si="1"/>
        <v>0</v>
      </c>
    </row>
    <row r="80" spans="1:33" s="61" customFormat="1" ht="35.25" customHeight="1">
      <c r="A80" s="934">
        <v>10</v>
      </c>
      <c r="B80" s="1439"/>
      <c r="C80" s="1382" t="s">
        <v>267</v>
      </c>
      <c r="D80" s="1383"/>
      <c r="E80" s="1383"/>
      <c r="F80" s="1383"/>
      <c r="G80" s="1383"/>
      <c r="H80" s="144">
        <v>10</v>
      </c>
      <c r="I80" s="1829"/>
      <c r="J80" s="1830"/>
      <c r="K80" s="1830"/>
      <c r="L80" s="1830"/>
      <c r="M80" s="1830"/>
      <c r="N80" s="1829"/>
      <c r="O80" s="1830"/>
      <c r="P80" s="1830"/>
      <c r="Q80" s="1830"/>
      <c r="R80" s="1830"/>
      <c r="S80" s="1373"/>
      <c r="T80" s="1831"/>
      <c r="U80" s="1831"/>
      <c r="V80" s="1831"/>
      <c r="W80" s="1832"/>
      <c r="X80" s="1376"/>
      <c r="Y80" s="1377"/>
      <c r="Z80" s="1378"/>
      <c r="AA80" s="1027" t="s">
        <v>1803</v>
      </c>
      <c r="AB80" s="1379" t="str">
        <f t="shared" si="0"/>
        <v/>
      </c>
      <c r="AC80" s="1380"/>
      <c r="AD80" s="1380"/>
      <c r="AE80" s="1381"/>
      <c r="AF80" s="70"/>
      <c r="AG80" s="1323">
        <f t="shared" si="1"/>
        <v>0</v>
      </c>
    </row>
    <row r="81" spans="1:38" s="61" customFormat="1" ht="35.25" customHeight="1" thickBot="1">
      <c r="A81" s="934">
        <v>11</v>
      </c>
      <c r="B81" s="1440"/>
      <c r="C81" s="1601" t="s">
        <v>267</v>
      </c>
      <c r="D81" s="1602"/>
      <c r="E81" s="1602"/>
      <c r="F81" s="1602"/>
      <c r="G81" s="1602"/>
      <c r="H81" s="151">
        <v>11</v>
      </c>
      <c r="I81" s="1841"/>
      <c r="J81" s="1842"/>
      <c r="K81" s="1842"/>
      <c r="L81" s="1842"/>
      <c r="M81" s="1842"/>
      <c r="N81" s="1841"/>
      <c r="O81" s="1842"/>
      <c r="P81" s="1842"/>
      <c r="Q81" s="1842"/>
      <c r="R81" s="1842"/>
      <c r="S81" s="1593"/>
      <c r="T81" s="1843"/>
      <c r="U81" s="1843"/>
      <c r="V81" s="1843"/>
      <c r="W81" s="1844"/>
      <c r="X81" s="1596"/>
      <c r="Y81" s="1597"/>
      <c r="Z81" s="1598"/>
      <c r="AA81" s="1028" t="s">
        <v>1812</v>
      </c>
      <c r="AB81" s="1409" t="str">
        <f t="shared" si="0"/>
        <v/>
      </c>
      <c r="AC81" s="1410"/>
      <c r="AD81" s="1410"/>
      <c r="AE81" s="1411"/>
      <c r="AF81" s="70"/>
      <c r="AG81" s="1323">
        <f t="shared" si="1"/>
        <v>0</v>
      </c>
    </row>
    <row r="82" spans="1:38" s="193" customFormat="1" ht="35.25" customHeight="1" thickBot="1">
      <c r="A82" s="143"/>
      <c r="B82" s="432"/>
      <c r="C82" s="433"/>
      <c r="D82" s="433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6" t="s">
        <v>1650</v>
      </c>
      <c r="X82" s="1413">
        <f>SUM(X70:Z81)</f>
        <v>0</v>
      </c>
      <c r="Y82" s="1413"/>
      <c r="Z82" s="1414"/>
      <c r="AA82" s="1029" t="s">
        <v>1813</v>
      </c>
      <c r="AB82" s="1400">
        <f>IF(OR(SUM(X70:Z81)&gt;12,SUM(X70:Z81)&lt;0),"Błąd liczby miesięcy",ROUND(SUM(AB70:AB81),0))</f>
        <v>0</v>
      </c>
      <c r="AC82" s="1401"/>
      <c r="AD82" s="1401"/>
      <c r="AE82" s="1402" t="s">
        <v>1144</v>
      </c>
      <c r="AF82" s="931">
        <f>IF(OR(X82&lt;1,X82&gt;12),1,0)</f>
        <v>1</v>
      </c>
      <c r="AG82" s="1332"/>
    </row>
    <row r="83" spans="1:38" s="4" customFormat="1" ht="9.75" customHeight="1" thickBot="1">
      <c r="A83" s="141"/>
      <c r="B83" s="147"/>
      <c r="C83" s="66"/>
      <c r="D83" s="140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142"/>
      <c r="AG83" s="1323"/>
    </row>
    <row r="84" spans="1:38" s="119" customFormat="1" ht="24.75" customHeight="1" thickTop="1" thickBot="1">
      <c r="A84" s="149" t="s">
        <v>1794</v>
      </c>
      <c r="B84" s="145"/>
      <c r="C84" s="145"/>
      <c r="D84" s="145"/>
      <c r="E84" s="145"/>
      <c r="F84" s="145"/>
      <c r="G84" s="145"/>
      <c r="H84" s="1890" t="str">
        <f>IF(AB82="","",IF(AF84,"BŁĄD !!! Raty podatku nie mogą być ujemne.",IF(SUM(AB84,-AB82)&lt;0,"BŁĄD !!! Suma rat jest mniejsza od kwoty podatku o : " &amp; SUM(-AB84,AB82) &amp;" zł",IF(SUM(AB84,-AB82)&gt;0,"BŁĄD !!! Suma rat jest większa od kwoty podatku o : " &amp; SUM(AB84,-AB82)&amp;" zł",""))))</f>
        <v/>
      </c>
      <c r="I84" s="1890"/>
      <c r="J84" s="1890"/>
      <c r="K84" s="1890"/>
      <c r="L84" s="1890"/>
      <c r="M84" s="1890"/>
      <c r="N84" s="1890"/>
      <c r="O84" s="1890"/>
      <c r="P84" s="1890"/>
      <c r="Q84" s="1890"/>
      <c r="R84" s="1890"/>
      <c r="S84" s="1890"/>
      <c r="T84" s="1890"/>
      <c r="U84" s="1890"/>
      <c r="V84" s="1890"/>
      <c r="W84" s="1890"/>
      <c r="X84" s="1890"/>
      <c r="Y84" s="1890"/>
      <c r="Z84" s="1890"/>
      <c r="AA84" s="1890"/>
      <c r="AB84" s="1897">
        <f>SUM(G85:I87,N85:P87,U85:W87,AB85:AD87)</f>
        <v>0</v>
      </c>
      <c r="AC84" s="1897"/>
      <c r="AD84" s="1897"/>
      <c r="AE84" s="1897"/>
      <c r="AF84" s="843" t="b">
        <f>IF(OR(G87&lt;0,N87&lt;0,U87&lt;0,AB87&lt;0,G86&lt;0,N86&lt;0,U86&lt;0,AB86&lt;0,G85&lt;0,N85&lt;0,U85&lt;0,AB85&lt;0),TRUE,FALSE)</f>
        <v>0</v>
      </c>
      <c r="AG84" s="1325"/>
    </row>
    <row r="85" spans="1:38" s="456" customFormat="1" ht="30" customHeight="1">
      <c r="A85" s="69"/>
      <c r="B85" s="63"/>
      <c r="C85" s="1852" t="s">
        <v>1302</v>
      </c>
      <c r="D85" s="1853"/>
      <c r="E85" s="1854"/>
      <c r="F85" s="1052" t="s">
        <v>1814</v>
      </c>
      <c r="G85" s="1855"/>
      <c r="H85" s="1856"/>
      <c r="I85" s="1857"/>
      <c r="J85" s="1852" t="s">
        <v>1305</v>
      </c>
      <c r="K85" s="1853"/>
      <c r="L85" s="1854"/>
      <c r="M85" s="1052" t="s">
        <v>1817</v>
      </c>
      <c r="N85" s="1855"/>
      <c r="O85" s="1856"/>
      <c r="P85" s="1857"/>
      <c r="Q85" s="1852" t="s">
        <v>1237</v>
      </c>
      <c r="R85" s="1853"/>
      <c r="S85" s="1854"/>
      <c r="T85" s="1052" t="s">
        <v>2050</v>
      </c>
      <c r="U85" s="1855"/>
      <c r="V85" s="1856"/>
      <c r="W85" s="1857"/>
      <c r="X85" s="1852" t="s">
        <v>1240</v>
      </c>
      <c r="Y85" s="1853"/>
      <c r="Z85" s="1854"/>
      <c r="AA85" s="1052" t="s">
        <v>2053</v>
      </c>
      <c r="AB85" s="1855"/>
      <c r="AC85" s="1856"/>
      <c r="AD85" s="1857"/>
      <c r="AE85" s="63"/>
      <c r="AF85" s="932">
        <f>IF(SUM(G85:I87,N85:P87,U85:W87,AB85:AD87)&lt;&gt;AB82,1,0)</f>
        <v>0</v>
      </c>
      <c r="AG85" s="1323">
        <f>IF(G85&amp;N85&amp;U85&amp;AB85="",0,1)</f>
        <v>0</v>
      </c>
      <c r="AH85" s="119"/>
      <c r="AI85" s="119"/>
      <c r="AJ85" s="119"/>
      <c r="AK85" s="119"/>
      <c r="AL85" s="119"/>
    </row>
    <row r="86" spans="1:38" s="456" customFormat="1" ht="30" customHeight="1">
      <c r="A86" s="69"/>
      <c r="B86" s="63"/>
      <c r="C86" s="1858" t="s">
        <v>1303</v>
      </c>
      <c r="D86" s="1859"/>
      <c r="E86" s="1860"/>
      <c r="F86" s="939" t="s">
        <v>1815</v>
      </c>
      <c r="G86" s="1861"/>
      <c r="H86" s="1862"/>
      <c r="I86" s="1863"/>
      <c r="J86" s="1858" t="s">
        <v>1306</v>
      </c>
      <c r="K86" s="1859"/>
      <c r="L86" s="1860"/>
      <c r="M86" s="939" t="s">
        <v>1818</v>
      </c>
      <c r="N86" s="1861"/>
      <c r="O86" s="1862"/>
      <c r="P86" s="1863"/>
      <c r="Q86" s="1858" t="s">
        <v>1238</v>
      </c>
      <c r="R86" s="1859"/>
      <c r="S86" s="1860"/>
      <c r="T86" s="939" t="s">
        <v>2051</v>
      </c>
      <c r="U86" s="1861"/>
      <c r="V86" s="1862"/>
      <c r="W86" s="1863"/>
      <c r="X86" s="1858" t="s">
        <v>1400</v>
      </c>
      <c r="Y86" s="1859"/>
      <c r="Z86" s="1860"/>
      <c r="AA86" s="939" t="s">
        <v>2054</v>
      </c>
      <c r="AB86" s="1861"/>
      <c r="AC86" s="1862"/>
      <c r="AD86" s="1863"/>
      <c r="AE86" s="63"/>
      <c r="AF86" s="70"/>
      <c r="AG86" s="1323">
        <f t="shared" ref="AG86:AG87" si="2">IF(G86&amp;N86&amp;U86&amp;AB86="",0,1)</f>
        <v>0</v>
      </c>
      <c r="AH86" s="119"/>
      <c r="AI86" s="119"/>
      <c r="AJ86" s="119"/>
      <c r="AK86" s="119"/>
      <c r="AL86" s="119"/>
    </row>
    <row r="87" spans="1:38" s="456" customFormat="1" ht="30" customHeight="1" thickBot="1">
      <c r="A87" s="69"/>
      <c r="B87" s="63"/>
      <c r="C87" s="1891" t="s">
        <v>1304</v>
      </c>
      <c r="D87" s="1892"/>
      <c r="E87" s="1893"/>
      <c r="F87" s="940" t="s">
        <v>1816</v>
      </c>
      <c r="G87" s="1894"/>
      <c r="H87" s="1895"/>
      <c r="I87" s="1896"/>
      <c r="J87" s="1891" t="s">
        <v>1236</v>
      </c>
      <c r="K87" s="1892"/>
      <c r="L87" s="1893"/>
      <c r="M87" s="940" t="s">
        <v>2049</v>
      </c>
      <c r="N87" s="1894"/>
      <c r="O87" s="1895"/>
      <c r="P87" s="1896"/>
      <c r="Q87" s="1891" t="s">
        <v>1239</v>
      </c>
      <c r="R87" s="1892"/>
      <c r="S87" s="1893"/>
      <c r="T87" s="940" t="s">
        <v>2052</v>
      </c>
      <c r="U87" s="1894"/>
      <c r="V87" s="1895"/>
      <c r="W87" s="1896"/>
      <c r="X87" s="1891" t="s">
        <v>1401</v>
      </c>
      <c r="Y87" s="1892"/>
      <c r="Z87" s="1893"/>
      <c r="AA87" s="940" t="s">
        <v>1994</v>
      </c>
      <c r="AB87" s="1894"/>
      <c r="AC87" s="1895"/>
      <c r="AD87" s="1896"/>
      <c r="AE87" s="63"/>
      <c r="AF87" s="70"/>
      <c r="AG87" s="1323">
        <f t="shared" si="2"/>
        <v>0</v>
      </c>
    </row>
    <row r="88" spans="1:38" s="119" customFormat="1" ht="15" customHeight="1" thickBot="1">
      <c r="A88" s="78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6"/>
      <c r="AF88" s="196"/>
      <c r="AG88" s="1325"/>
    </row>
    <row r="89" spans="1:38" s="119" customFormat="1" ht="27.75" customHeight="1" thickTop="1">
      <c r="A89" s="1579" t="s">
        <v>2359</v>
      </c>
      <c r="B89" s="1580"/>
      <c r="C89" s="1580"/>
      <c r="D89" s="1580"/>
      <c r="E89" s="1580"/>
      <c r="F89" s="1580"/>
      <c r="G89" s="1580"/>
      <c r="H89" s="1580"/>
      <c r="I89" s="1580"/>
      <c r="J89" s="1580"/>
      <c r="K89" s="1580"/>
      <c r="L89" s="1580"/>
      <c r="M89" s="1580"/>
      <c r="N89" s="1580"/>
      <c r="O89" s="1580"/>
      <c r="P89" s="1580"/>
      <c r="Q89" s="1580"/>
      <c r="R89" s="1580"/>
      <c r="S89" s="1580"/>
      <c r="T89" s="1580"/>
      <c r="U89" s="1580"/>
      <c r="V89" s="1580"/>
      <c r="W89" s="1580"/>
      <c r="X89" s="1580"/>
      <c r="Y89" s="1580"/>
      <c r="Z89" s="1580"/>
      <c r="AA89" s="1580"/>
      <c r="AB89" s="1580"/>
      <c r="AC89" s="1580"/>
      <c r="AD89" s="1580"/>
      <c r="AE89" s="1580"/>
      <c r="AF89" s="1581"/>
      <c r="AG89" s="1323"/>
    </row>
    <row r="90" spans="1:38" s="119" customFormat="1" ht="11.25" customHeight="1" thickBot="1">
      <c r="A90" s="1582"/>
      <c r="B90" s="1583"/>
      <c r="C90" s="1836"/>
      <c r="D90" s="1583"/>
      <c r="E90" s="1583"/>
      <c r="F90" s="1583"/>
      <c r="G90" s="1583"/>
      <c r="H90" s="1583"/>
      <c r="I90" s="1583"/>
      <c r="J90" s="1583"/>
      <c r="K90" s="1583"/>
      <c r="L90" s="1583"/>
      <c r="M90" s="1583"/>
      <c r="N90" s="1583"/>
      <c r="O90" s="1583"/>
      <c r="P90" s="1583"/>
      <c r="Q90" s="1583"/>
      <c r="R90" s="1583"/>
      <c r="S90" s="1583"/>
      <c r="T90" s="1583"/>
      <c r="U90" s="1583"/>
      <c r="V90" s="1583"/>
      <c r="W90" s="1583"/>
      <c r="X90" s="1583"/>
      <c r="Y90" s="1583"/>
      <c r="Z90" s="1583"/>
      <c r="AA90" s="1583"/>
      <c r="AB90" s="1583"/>
      <c r="AC90" s="1583"/>
      <c r="AD90" s="1583"/>
      <c r="AE90" s="1583"/>
      <c r="AF90" s="1584"/>
      <c r="AG90" s="1323"/>
    </row>
    <row r="91" spans="1:38" s="119" customFormat="1" ht="23.25" customHeight="1">
      <c r="A91" s="42"/>
      <c r="B91" s="1031" t="s">
        <v>2055</v>
      </c>
      <c r="C91" s="1585"/>
      <c r="D91" s="1837"/>
      <c r="E91" s="1837"/>
      <c r="F91" s="1837"/>
      <c r="G91" s="1837"/>
      <c r="H91" s="1837"/>
      <c r="I91" s="1837"/>
      <c r="J91" s="1837"/>
      <c r="K91" s="1837"/>
      <c r="L91" s="1837"/>
      <c r="M91" s="1837"/>
      <c r="N91" s="1837"/>
      <c r="O91" s="1837"/>
      <c r="P91" s="1837"/>
      <c r="Q91" s="1837"/>
      <c r="R91" s="1837"/>
      <c r="S91" s="1837"/>
      <c r="T91" s="1837"/>
      <c r="U91" s="1837"/>
      <c r="V91" s="1837"/>
      <c r="W91" s="1837"/>
      <c r="X91" s="1837"/>
      <c r="Y91" s="1837"/>
      <c r="Z91" s="1837"/>
      <c r="AA91" s="1837"/>
      <c r="AB91" s="1837"/>
      <c r="AC91" s="1837"/>
      <c r="AD91" s="1837"/>
      <c r="AE91" s="1838"/>
      <c r="AF91" s="195"/>
      <c r="AG91" s="1323">
        <f>IF(C91="",0,1)</f>
        <v>0</v>
      </c>
    </row>
    <row r="92" spans="1:38" s="119" customFormat="1" ht="23.25" customHeight="1">
      <c r="A92" s="42"/>
      <c r="B92" s="1395"/>
      <c r="C92" s="1839"/>
      <c r="D92" s="1839"/>
      <c r="E92" s="1839"/>
      <c r="F92" s="1839"/>
      <c r="G92" s="1839"/>
      <c r="H92" s="1839"/>
      <c r="I92" s="1839"/>
      <c r="J92" s="1839"/>
      <c r="K92" s="1839"/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39"/>
      <c r="Y92" s="1839"/>
      <c r="Z92" s="1839"/>
      <c r="AA92" s="1839"/>
      <c r="AB92" s="1839"/>
      <c r="AC92" s="1839"/>
      <c r="AD92" s="1839"/>
      <c r="AE92" s="1840"/>
      <c r="AF92" s="195"/>
      <c r="AG92" s="1323">
        <f t="shared" ref="AG92:AG97" si="3">IF(B92="",0,1)</f>
        <v>0</v>
      </c>
    </row>
    <row r="93" spans="1:38" s="119" customFormat="1" ht="23.25" customHeight="1">
      <c r="A93" s="42"/>
      <c r="B93" s="1395"/>
      <c r="C93" s="1839"/>
      <c r="D93" s="1839"/>
      <c r="E93" s="1839"/>
      <c r="F93" s="1839"/>
      <c r="G93" s="1839"/>
      <c r="H93" s="1839"/>
      <c r="I93" s="1839"/>
      <c r="J93" s="1839"/>
      <c r="K93" s="1839"/>
      <c r="L93" s="1839"/>
      <c r="M93" s="1839"/>
      <c r="N93" s="1839"/>
      <c r="O93" s="1839"/>
      <c r="P93" s="1839"/>
      <c r="Q93" s="1839"/>
      <c r="R93" s="1839"/>
      <c r="S93" s="1839"/>
      <c r="T93" s="1839"/>
      <c r="U93" s="1839"/>
      <c r="V93" s="1839"/>
      <c r="W93" s="1839"/>
      <c r="X93" s="1839"/>
      <c r="Y93" s="1839"/>
      <c r="Z93" s="1839"/>
      <c r="AA93" s="1839"/>
      <c r="AB93" s="1839"/>
      <c r="AC93" s="1839"/>
      <c r="AD93" s="1839"/>
      <c r="AE93" s="1840"/>
      <c r="AF93" s="195"/>
      <c r="AG93" s="1323">
        <f t="shared" si="3"/>
        <v>0</v>
      </c>
    </row>
    <row r="94" spans="1:38" s="119" customFormat="1" ht="23.25" customHeight="1">
      <c r="A94" s="42"/>
      <c r="B94" s="1395"/>
      <c r="C94" s="1839"/>
      <c r="D94" s="1839"/>
      <c r="E94" s="1839"/>
      <c r="F94" s="1839"/>
      <c r="G94" s="1839"/>
      <c r="H94" s="1839"/>
      <c r="I94" s="1839"/>
      <c r="J94" s="1839"/>
      <c r="K94" s="1839"/>
      <c r="L94" s="1839"/>
      <c r="M94" s="1839"/>
      <c r="N94" s="1839"/>
      <c r="O94" s="1839"/>
      <c r="P94" s="1839"/>
      <c r="Q94" s="1839"/>
      <c r="R94" s="1839"/>
      <c r="S94" s="1839"/>
      <c r="T94" s="1839"/>
      <c r="U94" s="1839"/>
      <c r="V94" s="1839"/>
      <c r="W94" s="1839"/>
      <c r="X94" s="1839"/>
      <c r="Y94" s="1839"/>
      <c r="Z94" s="1839"/>
      <c r="AA94" s="1839"/>
      <c r="AB94" s="1839"/>
      <c r="AC94" s="1839"/>
      <c r="AD94" s="1839"/>
      <c r="AE94" s="1840"/>
      <c r="AF94" s="195"/>
      <c r="AG94" s="1323">
        <f t="shared" si="3"/>
        <v>0</v>
      </c>
    </row>
    <row r="95" spans="1:38" s="119" customFormat="1" ht="23.25" customHeight="1">
      <c r="A95" s="42"/>
      <c r="B95" s="1395"/>
      <c r="C95" s="1839"/>
      <c r="D95" s="1839"/>
      <c r="E95" s="1839"/>
      <c r="F95" s="1839"/>
      <c r="G95" s="1839"/>
      <c r="H95" s="1839"/>
      <c r="I95" s="1839"/>
      <c r="J95" s="1839"/>
      <c r="K95" s="1839"/>
      <c r="L95" s="1839"/>
      <c r="M95" s="1839"/>
      <c r="N95" s="1839"/>
      <c r="O95" s="1839"/>
      <c r="P95" s="1839"/>
      <c r="Q95" s="1839"/>
      <c r="R95" s="1839"/>
      <c r="S95" s="1839"/>
      <c r="T95" s="1839"/>
      <c r="U95" s="1839"/>
      <c r="V95" s="1839"/>
      <c r="W95" s="1839"/>
      <c r="X95" s="1839"/>
      <c r="Y95" s="1839"/>
      <c r="Z95" s="1839"/>
      <c r="AA95" s="1839"/>
      <c r="AB95" s="1839"/>
      <c r="AC95" s="1839"/>
      <c r="AD95" s="1839"/>
      <c r="AE95" s="1840"/>
      <c r="AF95" s="195"/>
      <c r="AG95" s="1323">
        <f t="shared" si="3"/>
        <v>0</v>
      </c>
    </row>
    <row r="96" spans="1:38" s="119" customFormat="1" ht="23.25" customHeight="1">
      <c r="A96" s="42"/>
      <c r="B96" s="1395"/>
      <c r="C96" s="1845"/>
      <c r="D96" s="1845"/>
      <c r="E96" s="1845"/>
      <c r="F96" s="1845"/>
      <c r="G96" s="1845"/>
      <c r="H96" s="1845"/>
      <c r="I96" s="1845"/>
      <c r="J96" s="1845"/>
      <c r="K96" s="1845"/>
      <c r="L96" s="1845"/>
      <c r="M96" s="1845"/>
      <c r="N96" s="1845"/>
      <c r="O96" s="1845"/>
      <c r="P96" s="1845"/>
      <c r="Q96" s="1845"/>
      <c r="R96" s="1845"/>
      <c r="S96" s="1845"/>
      <c r="T96" s="1845"/>
      <c r="U96" s="1845"/>
      <c r="V96" s="1845"/>
      <c r="W96" s="1845"/>
      <c r="X96" s="1845"/>
      <c r="Y96" s="1845"/>
      <c r="Z96" s="1845"/>
      <c r="AA96" s="1845"/>
      <c r="AB96" s="1845"/>
      <c r="AC96" s="1845"/>
      <c r="AD96" s="1845"/>
      <c r="AE96" s="1846"/>
      <c r="AF96" s="195"/>
      <c r="AG96" s="1323">
        <f t="shared" si="3"/>
        <v>0</v>
      </c>
    </row>
    <row r="97" spans="1:33" s="119" customFormat="1" ht="23.25" customHeight="1" thickBot="1">
      <c r="A97" s="42"/>
      <c r="B97" s="1392"/>
      <c r="C97" s="1847"/>
      <c r="D97" s="1847"/>
      <c r="E97" s="1847"/>
      <c r="F97" s="1847"/>
      <c r="G97" s="1847"/>
      <c r="H97" s="1847"/>
      <c r="I97" s="1847"/>
      <c r="J97" s="1847"/>
      <c r="K97" s="1847"/>
      <c r="L97" s="1847"/>
      <c r="M97" s="1847"/>
      <c r="N97" s="1847"/>
      <c r="O97" s="1847"/>
      <c r="P97" s="1847"/>
      <c r="Q97" s="1847"/>
      <c r="R97" s="1847"/>
      <c r="S97" s="1847"/>
      <c r="T97" s="1847"/>
      <c r="U97" s="1847"/>
      <c r="V97" s="1847"/>
      <c r="W97" s="1847"/>
      <c r="X97" s="1847"/>
      <c r="Y97" s="1847"/>
      <c r="Z97" s="1847"/>
      <c r="AA97" s="1847"/>
      <c r="AB97" s="1847"/>
      <c r="AC97" s="1847"/>
      <c r="AD97" s="1847"/>
      <c r="AE97" s="1848"/>
      <c r="AF97" s="195"/>
      <c r="AG97" s="1323">
        <f t="shared" si="3"/>
        <v>0</v>
      </c>
    </row>
    <row r="98" spans="1:33" s="119" customFormat="1" ht="24.75" hidden="1" customHeight="1">
      <c r="A98" s="42"/>
      <c r="B98" s="1849"/>
      <c r="C98" s="1850"/>
      <c r="D98" s="1850"/>
      <c r="E98" s="1850"/>
      <c r="F98" s="1850"/>
      <c r="G98" s="1850"/>
      <c r="H98" s="1850"/>
      <c r="I98" s="1850"/>
      <c r="J98" s="1850"/>
      <c r="K98" s="1850"/>
      <c r="L98" s="1850"/>
      <c r="M98" s="1850"/>
      <c r="N98" s="1850"/>
      <c r="O98" s="1850"/>
      <c r="P98" s="1850"/>
      <c r="Q98" s="1850"/>
      <c r="R98" s="1850"/>
      <c r="S98" s="1850"/>
      <c r="T98" s="1850"/>
      <c r="U98" s="1850"/>
      <c r="V98" s="1850"/>
      <c r="W98" s="1850"/>
      <c r="X98" s="1850"/>
      <c r="Y98" s="1850"/>
      <c r="Z98" s="1850"/>
      <c r="AA98" s="1850"/>
      <c r="AB98" s="1850"/>
      <c r="AC98" s="1850"/>
      <c r="AD98" s="1850"/>
      <c r="AE98" s="1851"/>
      <c r="AF98" s="195"/>
      <c r="AG98" s="1325"/>
    </row>
    <row r="99" spans="1:33" s="119" customFormat="1" ht="24.75" hidden="1" customHeight="1" thickBot="1">
      <c r="A99" s="42"/>
      <c r="B99" s="1392"/>
      <c r="C99" s="1847"/>
      <c r="D99" s="1847"/>
      <c r="E99" s="1847"/>
      <c r="F99" s="1847"/>
      <c r="G99" s="1847"/>
      <c r="H99" s="1847"/>
      <c r="I99" s="1847"/>
      <c r="J99" s="1847"/>
      <c r="K99" s="1847"/>
      <c r="L99" s="1847"/>
      <c r="M99" s="1847"/>
      <c r="N99" s="1847"/>
      <c r="O99" s="1847"/>
      <c r="P99" s="1847"/>
      <c r="Q99" s="1847"/>
      <c r="R99" s="1847"/>
      <c r="S99" s="1847"/>
      <c r="T99" s="1847"/>
      <c r="U99" s="1847"/>
      <c r="V99" s="1847"/>
      <c r="W99" s="1847"/>
      <c r="X99" s="1847"/>
      <c r="Y99" s="1847"/>
      <c r="Z99" s="1847"/>
      <c r="AA99" s="1847"/>
      <c r="AB99" s="1847"/>
      <c r="AC99" s="1847"/>
      <c r="AD99" s="1847"/>
      <c r="AE99" s="1848"/>
      <c r="AF99" s="195"/>
      <c r="AG99" s="1333"/>
    </row>
    <row r="100" spans="1:33" s="32" customFormat="1" ht="15.75" thickBot="1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194"/>
      <c r="AG100" s="1334"/>
    </row>
    <row r="101" spans="1:33" s="192" customFormat="1" ht="23.25" customHeight="1" thickTop="1" thickBot="1">
      <c r="A101" s="148" t="s">
        <v>1795</v>
      </c>
      <c r="B101" s="198"/>
      <c r="C101" s="79"/>
      <c r="D101" s="80"/>
      <c r="E101" s="80"/>
      <c r="F101" s="79"/>
      <c r="G101" s="79"/>
      <c r="H101" s="80"/>
      <c r="I101" s="80"/>
      <c r="J101" s="79"/>
      <c r="K101" s="79"/>
      <c r="L101" s="80"/>
      <c r="M101" s="80"/>
      <c r="N101" s="79"/>
      <c r="O101" s="79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1"/>
      <c r="AG101" s="1334"/>
    </row>
    <row r="102" spans="1:33" s="192" customFormat="1" ht="30" customHeight="1">
      <c r="A102" s="82"/>
      <c r="B102" s="125" t="s">
        <v>922</v>
      </c>
      <c r="C102" s="1883" t="s">
        <v>2542</v>
      </c>
      <c r="D102" s="1884"/>
      <c r="E102" s="1884"/>
      <c r="F102" s="1884"/>
      <c r="G102" s="1884"/>
      <c r="H102" s="1884"/>
      <c r="I102" s="1884"/>
      <c r="J102" s="1884"/>
      <c r="K102" s="1884"/>
      <c r="L102" s="1884"/>
      <c r="M102" s="1884"/>
      <c r="N102" s="1884"/>
      <c r="O102" s="1884"/>
      <c r="P102" s="1884"/>
      <c r="Q102" s="1884"/>
      <c r="R102" s="1884"/>
      <c r="S102" s="1884"/>
      <c r="T102" s="1884"/>
      <c r="U102" s="1884"/>
      <c r="V102" s="1884"/>
      <c r="W102" s="1884"/>
      <c r="X102" s="1884"/>
      <c r="Y102" s="1884"/>
      <c r="Z102" s="1884"/>
      <c r="AA102" s="1884"/>
      <c r="AB102" s="1884"/>
      <c r="AC102" s="1884"/>
      <c r="AD102" s="1884"/>
      <c r="AE102" s="1885"/>
      <c r="AF102" s="83"/>
      <c r="AG102" s="1331"/>
    </row>
    <row r="103" spans="1:33" s="192" customFormat="1" ht="45" customHeight="1">
      <c r="A103" s="82"/>
      <c r="B103" s="126" t="s">
        <v>923</v>
      </c>
      <c r="C103" s="1886" t="s">
        <v>2543</v>
      </c>
      <c r="D103" s="1887"/>
      <c r="E103" s="1887"/>
      <c r="F103" s="1887"/>
      <c r="G103" s="1887"/>
      <c r="H103" s="1887"/>
      <c r="I103" s="1887"/>
      <c r="J103" s="1887"/>
      <c r="K103" s="1887"/>
      <c r="L103" s="1887"/>
      <c r="M103" s="1887"/>
      <c r="N103" s="1887"/>
      <c r="O103" s="1887"/>
      <c r="P103" s="1887"/>
      <c r="Q103" s="1887"/>
      <c r="R103" s="1887"/>
      <c r="S103" s="1887"/>
      <c r="T103" s="1887"/>
      <c r="U103" s="1887"/>
      <c r="V103" s="1887"/>
      <c r="W103" s="1887"/>
      <c r="X103" s="1887"/>
      <c r="Y103" s="1887"/>
      <c r="Z103" s="1887"/>
      <c r="AA103" s="1887"/>
      <c r="AB103" s="1887"/>
      <c r="AC103" s="1887"/>
      <c r="AD103" s="1887"/>
      <c r="AE103" s="1888"/>
      <c r="AF103" s="83"/>
      <c r="AG103" s="1332"/>
    </row>
    <row r="104" spans="1:33" s="192" customFormat="1" ht="18.75" customHeight="1">
      <c r="A104" s="82"/>
      <c r="B104" s="126" t="s">
        <v>1264</v>
      </c>
      <c r="C104" s="1889" t="s">
        <v>2544</v>
      </c>
      <c r="D104" s="1887"/>
      <c r="E104" s="1887"/>
      <c r="F104" s="1887"/>
      <c r="G104" s="1887"/>
      <c r="H104" s="1887"/>
      <c r="I104" s="1887"/>
      <c r="J104" s="1887"/>
      <c r="K104" s="1887"/>
      <c r="L104" s="1887"/>
      <c r="M104" s="1887"/>
      <c r="N104" s="1887"/>
      <c r="O104" s="1887"/>
      <c r="P104" s="1887"/>
      <c r="Q104" s="1887"/>
      <c r="R104" s="1887"/>
      <c r="S104" s="1887"/>
      <c r="T104" s="1887"/>
      <c r="U104" s="1887"/>
      <c r="V104" s="1887"/>
      <c r="W104" s="1887"/>
      <c r="X104" s="1887"/>
      <c r="Y104" s="1887"/>
      <c r="Z104" s="1887"/>
      <c r="AA104" s="1887"/>
      <c r="AB104" s="1887"/>
      <c r="AC104" s="1887"/>
      <c r="AD104" s="1887"/>
      <c r="AE104" s="1888"/>
      <c r="AF104" s="83"/>
      <c r="AG104" s="1331"/>
    </row>
    <row r="105" spans="1:33" s="192" customFormat="1" ht="32.25" customHeight="1">
      <c r="A105" s="82"/>
      <c r="B105" s="126" t="s">
        <v>1265</v>
      </c>
      <c r="C105" s="1833" t="s">
        <v>2545</v>
      </c>
      <c r="D105" s="1834"/>
      <c r="E105" s="1834"/>
      <c r="F105" s="1834"/>
      <c r="G105" s="1834"/>
      <c r="H105" s="1834"/>
      <c r="I105" s="1834"/>
      <c r="J105" s="1834"/>
      <c r="K105" s="1834"/>
      <c r="L105" s="1834"/>
      <c r="M105" s="1834"/>
      <c r="N105" s="1834"/>
      <c r="O105" s="1834"/>
      <c r="P105" s="1834"/>
      <c r="Q105" s="1834"/>
      <c r="R105" s="1834"/>
      <c r="S105" s="1834"/>
      <c r="T105" s="1834"/>
      <c r="U105" s="1834"/>
      <c r="V105" s="1834"/>
      <c r="W105" s="1834"/>
      <c r="X105" s="1834"/>
      <c r="Y105" s="1834"/>
      <c r="Z105" s="1834"/>
      <c r="AA105" s="1834"/>
      <c r="AB105" s="1834"/>
      <c r="AC105" s="1834"/>
      <c r="AD105" s="1834"/>
      <c r="AE105" s="1835"/>
      <c r="AF105" s="83"/>
      <c r="AG105" s="1331"/>
    </row>
    <row r="106" spans="1:33" s="192" customFormat="1" ht="30.75" customHeight="1">
      <c r="A106" s="82"/>
      <c r="B106" s="169" t="s">
        <v>131</v>
      </c>
      <c r="C106" s="1868" t="s">
        <v>2546</v>
      </c>
      <c r="D106" s="1869"/>
      <c r="E106" s="1869"/>
      <c r="F106" s="1869"/>
      <c r="G106" s="1869"/>
      <c r="H106" s="1869"/>
      <c r="I106" s="1869"/>
      <c r="J106" s="1869"/>
      <c r="K106" s="1869"/>
      <c r="L106" s="1869"/>
      <c r="M106" s="1869"/>
      <c r="N106" s="1869"/>
      <c r="O106" s="1869"/>
      <c r="P106" s="1869"/>
      <c r="Q106" s="1869"/>
      <c r="R106" s="1869"/>
      <c r="S106" s="1869"/>
      <c r="T106" s="1869"/>
      <c r="U106" s="1869"/>
      <c r="V106" s="1869"/>
      <c r="W106" s="1869"/>
      <c r="X106" s="1869"/>
      <c r="Y106" s="1869"/>
      <c r="Z106" s="1869"/>
      <c r="AA106" s="1869"/>
      <c r="AB106" s="1869"/>
      <c r="AC106" s="1869"/>
      <c r="AD106" s="1869"/>
      <c r="AE106" s="1870"/>
      <c r="AF106" s="83"/>
      <c r="AG106" s="1332"/>
    </row>
    <row r="107" spans="1:33" s="192" customFormat="1" ht="26.25" customHeight="1">
      <c r="A107" s="82"/>
      <c r="B107" s="169" t="s">
        <v>1292</v>
      </c>
      <c r="C107" s="1868" t="s">
        <v>770</v>
      </c>
      <c r="D107" s="1871"/>
      <c r="E107" s="1871"/>
      <c r="F107" s="1871"/>
      <c r="G107" s="1871"/>
      <c r="H107" s="1871"/>
      <c r="I107" s="1871"/>
      <c r="J107" s="1871"/>
      <c r="K107" s="1871"/>
      <c r="L107" s="1871"/>
      <c r="M107" s="1871"/>
      <c r="N107" s="1871"/>
      <c r="O107" s="1871"/>
      <c r="P107" s="1871"/>
      <c r="Q107" s="1871"/>
      <c r="R107" s="1871"/>
      <c r="S107" s="1871"/>
      <c r="T107" s="1871"/>
      <c r="U107" s="1871"/>
      <c r="V107" s="1871"/>
      <c r="W107" s="1871"/>
      <c r="X107" s="1871"/>
      <c r="Y107" s="1871"/>
      <c r="Z107" s="1871"/>
      <c r="AA107" s="1871"/>
      <c r="AB107" s="1871"/>
      <c r="AC107" s="1871"/>
      <c r="AD107" s="1871"/>
      <c r="AE107" s="1872"/>
      <c r="AF107" s="83"/>
      <c r="AG107" s="1332"/>
    </row>
    <row r="108" spans="1:33" s="193" customFormat="1" ht="26.25" customHeight="1">
      <c r="A108" s="120"/>
      <c r="B108" s="127" t="s">
        <v>1293</v>
      </c>
      <c r="C108" s="1599" t="s">
        <v>222</v>
      </c>
      <c r="D108" s="1599"/>
      <c r="E108" s="1599"/>
      <c r="F108" s="1599"/>
      <c r="G108" s="1599"/>
      <c r="H108" s="1599"/>
      <c r="I108" s="1599"/>
      <c r="J108" s="1599"/>
      <c r="K108" s="1599"/>
      <c r="L108" s="1599"/>
      <c r="M108" s="1599"/>
      <c r="N108" s="1599"/>
      <c r="O108" s="1599"/>
      <c r="P108" s="1599"/>
      <c r="Q108" s="1599"/>
      <c r="R108" s="1599"/>
      <c r="S108" s="1599"/>
      <c r="T108" s="1599"/>
      <c r="U108" s="1599"/>
      <c r="V108" s="1599"/>
      <c r="W108" s="1599"/>
      <c r="X108" s="1599"/>
      <c r="Y108" s="1599"/>
      <c r="Z108" s="1599"/>
      <c r="AA108" s="1599"/>
      <c r="AB108" s="1599"/>
      <c r="AC108" s="1599"/>
      <c r="AD108" s="1599"/>
      <c r="AE108" s="1600"/>
      <c r="AF108" s="121"/>
      <c r="AG108" s="1332"/>
    </row>
    <row r="109" spans="1:33" s="193" customFormat="1" ht="17.25" customHeight="1" thickBot="1">
      <c r="A109" s="120"/>
      <c r="B109" s="877" t="s">
        <v>1291</v>
      </c>
      <c r="C109" s="1588" t="s">
        <v>2162</v>
      </c>
      <c r="D109" s="1588"/>
      <c r="E109" s="1588"/>
      <c r="F109" s="1588"/>
      <c r="G109" s="1588"/>
      <c r="H109" s="1588"/>
      <c r="I109" s="1588"/>
      <c r="J109" s="1588"/>
      <c r="K109" s="1588"/>
      <c r="L109" s="1588"/>
      <c r="M109" s="1588"/>
      <c r="N109" s="1588"/>
      <c r="O109" s="1588"/>
      <c r="P109" s="1588"/>
      <c r="Q109" s="1588"/>
      <c r="R109" s="1588"/>
      <c r="S109" s="1588"/>
      <c r="T109" s="1588"/>
      <c r="U109" s="1588"/>
      <c r="V109" s="1588"/>
      <c r="W109" s="1588"/>
      <c r="X109" s="1588"/>
      <c r="Y109" s="1588"/>
      <c r="Z109" s="1588"/>
      <c r="AA109" s="1588"/>
      <c r="AB109" s="1588"/>
      <c r="AC109" s="1588"/>
      <c r="AD109" s="1588"/>
      <c r="AE109" s="1589"/>
      <c r="AF109" s="121"/>
      <c r="AG109" s="1332"/>
    </row>
    <row r="110" spans="1:33" s="193" customFormat="1" ht="42.75" customHeight="1">
      <c r="A110" s="120"/>
      <c r="B110" s="1345" t="s">
        <v>2355</v>
      </c>
      <c r="C110" s="1346"/>
      <c r="D110" s="1346"/>
      <c r="E110" s="1346"/>
      <c r="F110" s="1346"/>
      <c r="G110" s="1346"/>
      <c r="H110" s="1346"/>
      <c r="I110" s="1346"/>
      <c r="J110" s="1346"/>
      <c r="K110" s="1346"/>
      <c r="L110" s="1346"/>
      <c r="M110" s="1346"/>
      <c r="N110" s="1346"/>
      <c r="O110" s="1346"/>
      <c r="P110" s="1346"/>
      <c r="Q110" s="1346"/>
      <c r="R110" s="1346"/>
      <c r="S110" s="1346"/>
      <c r="T110" s="1346"/>
      <c r="U110" s="1346"/>
      <c r="V110" s="1346"/>
      <c r="W110" s="1346"/>
      <c r="X110" s="1346"/>
      <c r="Y110" s="1346"/>
      <c r="Z110" s="1346"/>
      <c r="AA110" s="1346"/>
      <c r="AB110" s="1346"/>
      <c r="AC110" s="1346"/>
      <c r="AD110" s="1346"/>
      <c r="AE110" s="1347"/>
      <c r="AF110" s="121"/>
      <c r="AG110" s="1332"/>
    </row>
    <row r="111" spans="1:33" s="61" customFormat="1" ht="9.75" customHeight="1" thickBot="1">
      <c r="A111" s="84"/>
      <c r="B111" s="1876"/>
      <c r="C111" s="1877"/>
      <c r="D111" s="1877"/>
      <c r="E111" s="1877"/>
      <c r="F111" s="1877"/>
      <c r="G111" s="1877"/>
      <c r="H111" s="1877"/>
      <c r="I111" s="1877"/>
      <c r="J111" s="1877"/>
      <c r="K111" s="1877"/>
      <c r="L111" s="1877"/>
      <c r="M111" s="1877"/>
      <c r="N111" s="1877"/>
      <c r="O111" s="1877"/>
      <c r="P111" s="1877"/>
      <c r="Q111" s="1877"/>
      <c r="R111" s="1877"/>
      <c r="S111" s="1877"/>
      <c r="T111" s="1877"/>
      <c r="U111" s="1877"/>
      <c r="V111" s="1877"/>
      <c r="W111" s="1877"/>
      <c r="X111" s="1877"/>
      <c r="Y111" s="1877"/>
      <c r="Z111" s="1877"/>
      <c r="AA111" s="1877"/>
      <c r="AB111" s="1877"/>
      <c r="AC111" s="1877"/>
      <c r="AD111" s="1877"/>
      <c r="AE111" s="1878"/>
      <c r="AF111" s="85"/>
      <c r="AG111" s="1331"/>
    </row>
    <row r="112" spans="1:33" s="61" customFormat="1" ht="11.25" customHeight="1" thickBot="1">
      <c r="A112" s="122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4"/>
      <c r="AG112" s="1331"/>
    </row>
    <row r="113" spans="1:33" s="2" customFormat="1" ht="24.75" customHeight="1" thickTop="1" thickBot="1">
      <c r="A113" s="71" t="s">
        <v>1796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68"/>
      <c r="AF113" s="56"/>
      <c r="AG113" s="437"/>
    </row>
    <row r="114" spans="1:33" s="2" customFormat="1" ht="30.75" customHeight="1">
      <c r="A114" s="162"/>
      <c r="B114" s="1032" t="s">
        <v>2056</v>
      </c>
      <c r="C114" s="720"/>
      <c r="D114" s="1420"/>
      <c r="E114" s="1873"/>
      <c r="F114" s="1873"/>
      <c r="G114" s="1873"/>
      <c r="H114" s="1873"/>
      <c r="I114" s="1873"/>
      <c r="J114" s="1873"/>
      <c r="K114" s="1873"/>
      <c r="L114" s="1873"/>
      <c r="M114" s="1873"/>
      <c r="N114" s="1873"/>
      <c r="O114" s="1873"/>
      <c r="P114" s="1874"/>
      <c r="Q114" s="1034" t="s">
        <v>2057</v>
      </c>
      <c r="R114" s="720"/>
      <c r="S114" s="720"/>
      <c r="T114" s="1420"/>
      <c r="U114" s="1873"/>
      <c r="V114" s="1873"/>
      <c r="W114" s="1873"/>
      <c r="X114" s="1873"/>
      <c r="Y114" s="1873"/>
      <c r="Z114" s="1873"/>
      <c r="AA114" s="1873"/>
      <c r="AB114" s="1873"/>
      <c r="AC114" s="1873"/>
      <c r="AD114" s="1873"/>
      <c r="AE114" s="1875"/>
      <c r="AF114" s="11"/>
      <c r="AG114" s="1323">
        <f>IF(D114&amp;T114&amp;H115&amp;V115="",0,1)</f>
        <v>0</v>
      </c>
    </row>
    <row r="115" spans="1:33" s="2" customFormat="1" ht="30.75" customHeight="1" thickBot="1">
      <c r="A115" s="162"/>
      <c r="B115" s="1033" t="s">
        <v>2058</v>
      </c>
      <c r="C115" s="721"/>
      <c r="D115" s="721"/>
      <c r="E115" s="721"/>
      <c r="F115" s="721"/>
      <c r="G115" s="721"/>
      <c r="H115" s="1424"/>
      <c r="I115" s="1879"/>
      <c r="J115" s="1879"/>
      <c r="K115" s="1879"/>
      <c r="L115" s="1879"/>
      <c r="M115" s="1879"/>
      <c r="N115" s="1879"/>
      <c r="O115" s="1879"/>
      <c r="P115" s="1880"/>
      <c r="Q115" s="1035" t="s">
        <v>2577</v>
      </c>
      <c r="R115" s="721"/>
      <c r="S115" s="721"/>
      <c r="T115" s="721"/>
      <c r="U115" s="721"/>
      <c r="V115" s="1881"/>
      <c r="W115" s="1879"/>
      <c r="X115" s="1879"/>
      <c r="Y115" s="1879"/>
      <c r="Z115" s="1879"/>
      <c r="AA115" s="1879"/>
      <c r="AB115" s="1879"/>
      <c r="AC115" s="1879"/>
      <c r="AD115" s="1879"/>
      <c r="AE115" s="1882"/>
      <c r="AF115" s="11"/>
      <c r="AG115" s="437"/>
    </row>
    <row r="116" spans="1:33" s="2" customFormat="1" ht="11.25" customHeight="1" thickBot="1">
      <c r="A116" s="154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6"/>
      <c r="AF116" s="157"/>
      <c r="AG116" s="437"/>
    </row>
    <row r="117" spans="1:33" s="2" customFormat="1" ht="24.75" customHeight="1" thickTop="1">
      <c r="A117" s="71" t="s">
        <v>2160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68"/>
      <c r="AF117" s="56"/>
      <c r="AG117" s="437"/>
    </row>
    <row r="118" spans="1:33" s="2" customFormat="1" ht="29.25" customHeight="1">
      <c r="A118" s="42"/>
      <c r="B118" s="1429" t="s">
        <v>2166</v>
      </c>
      <c r="C118" s="1429"/>
      <c r="D118" s="1429"/>
      <c r="E118" s="1429"/>
      <c r="F118" s="1429"/>
      <c r="G118" s="1429"/>
      <c r="H118" s="1429"/>
      <c r="I118" s="1429"/>
      <c r="J118" s="1429"/>
      <c r="K118" s="1429"/>
      <c r="L118" s="1429"/>
      <c r="M118" s="1429"/>
      <c r="N118" s="1429"/>
      <c r="O118" s="1429"/>
      <c r="P118" s="1429"/>
      <c r="Q118" s="1429"/>
      <c r="R118" s="1429"/>
      <c r="S118" s="1429"/>
      <c r="T118" s="1429"/>
      <c r="U118" s="1429"/>
      <c r="V118" s="1429"/>
      <c r="W118" s="1429"/>
      <c r="X118" s="1429"/>
      <c r="Y118" s="1429"/>
      <c r="Z118" s="1429"/>
      <c r="AA118" s="1429"/>
      <c r="AB118" s="1429"/>
      <c r="AC118" s="1429"/>
      <c r="AD118" s="1429"/>
      <c r="AE118" s="1429"/>
      <c r="AF118" s="153"/>
      <c r="AG118" s="437"/>
    </row>
    <row r="119" spans="1:33" s="2" customFormat="1" ht="10.5" customHeight="1" thickBot="1">
      <c r="A119" s="42"/>
      <c r="B119" s="745"/>
      <c r="C119" s="745"/>
      <c r="D119" s="745"/>
      <c r="E119" s="745"/>
      <c r="F119" s="745"/>
      <c r="G119" s="745"/>
      <c r="H119" s="745"/>
      <c r="I119" s="745"/>
      <c r="J119" s="745"/>
      <c r="K119" s="745"/>
      <c r="L119" s="745"/>
      <c r="M119" s="745"/>
      <c r="N119" s="745"/>
      <c r="O119" s="745"/>
      <c r="P119" s="745"/>
      <c r="Q119" s="745"/>
      <c r="R119" s="745"/>
      <c r="S119" s="745"/>
      <c r="T119" s="745"/>
      <c r="U119" s="745"/>
      <c r="V119" s="745"/>
      <c r="W119" s="745"/>
      <c r="X119" s="745"/>
      <c r="Y119" s="745"/>
      <c r="Z119" s="745"/>
      <c r="AA119" s="745"/>
      <c r="AB119" s="745"/>
      <c r="AC119" s="745"/>
      <c r="AD119" s="745"/>
      <c r="AE119" s="745"/>
      <c r="AF119" s="153"/>
      <c r="AG119" s="437"/>
    </row>
    <row r="120" spans="1:33" s="2" customFormat="1" ht="15" customHeight="1">
      <c r="A120" s="42"/>
      <c r="B120" s="996" t="s">
        <v>2059</v>
      </c>
      <c r="C120" s="722"/>
      <c r="D120" s="722"/>
      <c r="E120" s="722"/>
      <c r="F120" s="722"/>
      <c r="G120" s="722"/>
      <c r="H120" s="722"/>
      <c r="I120" s="722"/>
      <c r="J120" s="722"/>
      <c r="K120" s="722"/>
      <c r="L120" s="722"/>
      <c r="M120" s="722"/>
      <c r="N120" s="722"/>
      <c r="O120" s="722"/>
      <c r="P120" s="722"/>
      <c r="Q120" s="722"/>
      <c r="R120" s="722"/>
      <c r="S120" s="722"/>
      <c r="T120" s="722"/>
      <c r="U120" s="723"/>
      <c r="V120" s="1037" t="s">
        <v>2060</v>
      </c>
      <c r="W120" s="297"/>
      <c r="X120" s="297"/>
      <c r="Y120" s="297"/>
      <c r="Z120" s="297"/>
      <c r="AA120" s="297"/>
      <c r="AB120" s="297"/>
      <c r="AC120" s="297"/>
      <c r="AD120" s="297"/>
      <c r="AE120" s="298"/>
      <c r="AF120" s="11"/>
      <c r="AG120" s="437"/>
    </row>
    <row r="121" spans="1:33" s="2" customFormat="1" ht="30" customHeight="1">
      <c r="A121" s="42"/>
      <c r="B121" s="1430"/>
      <c r="C121" s="1864"/>
      <c r="D121" s="1864"/>
      <c r="E121" s="1864"/>
      <c r="F121" s="1864"/>
      <c r="G121" s="1864"/>
      <c r="H121" s="1864"/>
      <c r="I121" s="1864"/>
      <c r="J121" s="1864"/>
      <c r="K121" s="1864"/>
      <c r="L121" s="1864"/>
      <c r="M121" s="1864"/>
      <c r="N121" s="1864"/>
      <c r="O121" s="1864"/>
      <c r="P121" s="1864"/>
      <c r="Q121" s="1864"/>
      <c r="R121" s="1864"/>
      <c r="S121" s="1864"/>
      <c r="T121" s="1864"/>
      <c r="U121" s="1865"/>
      <c r="V121" s="1433"/>
      <c r="W121" s="1433"/>
      <c r="X121" s="1433"/>
      <c r="Y121" s="1433"/>
      <c r="Z121" s="1433"/>
      <c r="AA121" s="1433"/>
      <c r="AB121" s="1433"/>
      <c r="AC121" s="1433"/>
      <c r="AD121" s="1433"/>
      <c r="AE121" s="1434"/>
      <c r="AF121" s="11"/>
      <c r="AG121" s="1323">
        <f>IF(B121&amp;B123="",0,1)</f>
        <v>0</v>
      </c>
    </row>
    <row r="122" spans="1:33" s="2" customFormat="1" ht="15" customHeight="1">
      <c r="A122" s="42"/>
      <c r="B122" s="1036" t="s">
        <v>2061</v>
      </c>
      <c r="C122" s="724"/>
      <c r="D122" s="724"/>
      <c r="E122" s="724"/>
      <c r="F122" s="724"/>
      <c r="G122" s="724"/>
      <c r="H122" s="724"/>
      <c r="I122" s="724"/>
      <c r="J122" s="724"/>
      <c r="K122" s="724"/>
      <c r="L122" s="724"/>
      <c r="M122" s="724"/>
      <c r="N122" s="724"/>
      <c r="O122" s="724"/>
      <c r="P122" s="724"/>
      <c r="Q122" s="724"/>
      <c r="R122" s="724"/>
      <c r="S122" s="724"/>
      <c r="T122" s="724"/>
      <c r="U122" s="725"/>
      <c r="V122" s="1038" t="s">
        <v>2062</v>
      </c>
      <c r="W122" s="296"/>
      <c r="X122" s="296"/>
      <c r="Y122" s="296"/>
      <c r="Z122" s="296"/>
      <c r="AA122" s="296"/>
      <c r="AB122" s="296"/>
      <c r="AC122" s="296"/>
      <c r="AD122" s="296"/>
      <c r="AE122" s="299"/>
      <c r="AF122" s="11"/>
      <c r="AG122" s="437"/>
    </row>
    <row r="123" spans="1:33" s="2" customFormat="1" ht="30" customHeight="1" thickBot="1">
      <c r="A123" s="42"/>
      <c r="B123" s="1415"/>
      <c r="C123" s="1866"/>
      <c r="D123" s="1866"/>
      <c r="E123" s="1866"/>
      <c r="F123" s="1866"/>
      <c r="G123" s="1866"/>
      <c r="H123" s="1866"/>
      <c r="I123" s="1866"/>
      <c r="J123" s="1866"/>
      <c r="K123" s="1866"/>
      <c r="L123" s="1866"/>
      <c r="M123" s="1866"/>
      <c r="N123" s="1866"/>
      <c r="O123" s="1866"/>
      <c r="P123" s="1866"/>
      <c r="Q123" s="1866"/>
      <c r="R123" s="1866"/>
      <c r="S123" s="1866"/>
      <c r="T123" s="1866"/>
      <c r="U123" s="1867"/>
      <c r="V123" s="1418"/>
      <c r="W123" s="1418"/>
      <c r="X123" s="1418"/>
      <c r="Y123" s="1418"/>
      <c r="Z123" s="1418"/>
      <c r="AA123" s="1418"/>
      <c r="AB123" s="1418"/>
      <c r="AC123" s="1418"/>
      <c r="AD123" s="1418"/>
      <c r="AE123" s="1419"/>
      <c r="AF123" s="11"/>
      <c r="AG123" s="437"/>
    </row>
    <row r="124" spans="1:33" s="2" customFormat="1" ht="11.25" customHeight="1" thickBot="1">
      <c r="A124" s="154"/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6"/>
      <c r="AF124" s="157"/>
      <c r="AG124" s="437"/>
    </row>
    <row r="125" spans="1:33" s="62" customFormat="1" ht="26.25" customHeight="1" thickTop="1" thickBot="1">
      <c r="A125" s="158" t="s">
        <v>1797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60"/>
      <c r="AF125" s="161"/>
      <c r="AG125" s="1335"/>
    </row>
    <row r="126" spans="1:33" s="2" customFormat="1" ht="34.5" customHeight="1" thickBot="1">
      <c r="A126" s="42"/>
      <c r="B126" s="1039" t="s">
        <v>2063</v>
      </c>
      <c r="C126" s="1040"/>
      <c r="D126" s="1040"/>
      <c r="E126" s="1040"/>
      <c r="F126" s="1040"/>
      <c r="G126" s="1040"/>
      <c r="H126" s="1040"/>
      <c r="I126" s="1040"/>
      <c r="J126" s="1040"/>
      <c r="K126" s="1040"/>
      <c r="L126" s="1040"/>
      <c r="M126" s="1040"/>
      <c r="N126" s="1040"/>
      <c r="O126" s="1040"/>
      <c r="P126" s="1041"/>
      <c r="Q126" s="1042" t="s">
        <v>2064</v>
      </c>
      <c r="R126" s="1043"/>
      <c r="S126" s="1043"/>
      <c r="T126" s="1043"/>
      <c r="U126" s="1043"/>
      <c r="V126" s="1043"/>
      <c r="W126" s="1044"/>
      <c r="X126" s="1042" t="s">
        <v>2065</v>
      </c>
      <c r="Y126" s="1043"/>
      <c r="Z126" s="1043"/>
      <c r="AA126" s="1043"/>
      <c r="AB126" s="1043"/>
      <c r="AC126" s="1043"/>
      <c r="AD126" s="1043"/>
      <c r="AE126" s="1044"/>
      <c r="AF126" s="11"/>
      <c r="AG126" s="437"/>
    </row>
    <row r="127" spans="1:33" s="2" customFormat="1" ht="34.5" customHeight="1" thickBot="1">
      <c r="A127" s="42"/>
      <c r="B127" s="1045"/>
      <c r="C127" s="1046"/>
      <c r="D127" s="1046"/>
      <c r="E127" s="1046"/>
      <c r="F127" s="1046"/>
      <c r="G127" s="1046"/>
      <c r="H127" s="1046"/>
      <c r="I127" s="1046"/>
      <c r="J127" s="1046"/>
      <c r="K127" s="1046"/>
      <c r="L127" s="1046"/>
      <c r="M127" s="1046"/>
      <c r="N127" s="1046"/>
      <c r="O127" s="1046"/>
      <c r="P127" s="1047"/>
      <c r="Q127" s="1042" t="s">
        <v>2066</v>
      </c>
      <c r="R127" s="1043"/>
      <c r="S127" s="1043"/>
      <c r="T127" s="1043"/>
      <c r="U127" s="1043"/>
      <c r="V127" s="1043"/>
      <c r="W127" s="1044"/>
      <c r="X127" s="1042" t="s">
        <v>2067</v>
      </c>
      <c r="Y127" s="1043"/>
      <c r="Z127" s="1043"/>
      <c r="AA127" s="1043"/>
      <c r="AB127" s="1043"/>
      <c r="AC127" s="1043"/>
      <c r="AD127" s="1043"/>
      <c r="AE127" s="1044"/>
      <c r="AF127" s="11"/>
      <c r="AG127" s="437"/>
    </row>
    <row r="128" spans="1:33" s="2" customFormat="1" ht="34.5" customHeight="1" thickBot="1">
      <c r="A128" s="42"/>
      <c r="B128" s="1048"/>
      <c r="C128" s="1049"/>
      <c r="D128" s="1049"/>
      <c r="E128" s="1049"/>
      <c r="F128" s="1049"/>
      <c r="G128" s="1049"/>
      <c r="H128" s="1049"/>
      <c r="I128" s="1049"/>
      <c r="J128" s="1049"/>
      <c r="K128" s="1049"/>
      <c r="L128" s="1049"/>
      <c r="M128" s="1049"/>
      <c r="N128" s="1049"/>
      <c r="O128" s="1049"/>
      <c r="P128" s="1050"/>
      <c r="Q128" s="1042" t="s">
        <v>2068</v>
      </c>
      <c r="R128" s="1043"/>
      <c r="S128" s="1043"/>
      <c r="T128" s="1043"/>
      <c r="U128" s="1043"/>
      <c r="V128" s="1043"/>
      <c r="W128" s="1044"/>
      <c r="X128" s="1042" t="s">
        <v>2069</v>
      </c>
      <c r="Y128" s="1043"/>
      <c r="Z128" s="1043"/>
      <c r="AA128" s="1043"/>
      <c r="AB128" s="1043"/>
      <c r="AC128" s="1043"/>
      <c r="AD128" s="1043"/>
      <c r="AE128" s="1044"/>
      <c r="AF128" s="11"/>
      <c r="AG128" s="437"/>
    </row>
    <row r="129" spans="1:33" s="2" customFormat="1" ht="11.25" customHeight="1" thickBot="1">
      <c r="A129" s="73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5"/>
      <c r="AF129" s="76"/>
      <c r="AG129" s="437"/>
    </row>
    <row r="130" spans="1:33" ht="13.5" customHeight="1" thickTop="1">
      <c r="A130" s="171" t="s">
        <v>673</v>
      </c>
      <c r="B130" s="60" t="s">
        <v>2356</v>
      </c>
      <c r="Y130" s="172"/>
      <c r="Z130" s="60"/>
      <c r="AG130" s="1336"/>
    </row>
    <row r="131" spans="1:33" ht="13.5" customHeight="1">
      <c r="A131" s="172" t="s">
        <v>751</v>
      </c>
      <c r="B131" s="60" t="s">
        <v>2357</v>
      </c>
      <c r="AG131" s="1336"/>
    </row>
    <row r="132" spans="1:33" ht="13.5" customHeight="1">
      <c r="A132" s="172" t="s">
        <v>1207</v>
      </c>
      <c r="B132" s="60" t="s">
        <v>2521</v>
      </c>
      <c r="AG132" s="1331"/>
    </row>
    <row r="133" spans="1:33" ht="13.5" customHeight="1">
      <c r="A133" s="171" t="s">
        <v>1208</v>
      </c>
      <c r="B133" s="60" t="s">
        <v>2030</v>
      </c>
      <c r="AG133" s="1331"/>
    </row>
    <row r="134" spans="1:33" ht="13.5" customHeight="1">
      <c r="A134" s="171" t="s">
        <v>496</v>
      </c>
      <c r="B134" s="60" t="s">
        <v>2031</v>
      </c>
      <c r="AE134" s="1319" t="str">
        <f ca="1">$A$1&amp;wersja&amp;INFO("wersja")</f>
        <v>DL_2018.1.15.0</v>
      </c>
    </row>
    <row r="135" spans="1:33" ht="13.5" customHeight="1">
      <c r="A135" s="171" t="s">
        <v>1766</v>
      </c>
      <c r="B135" s="60" t="s">
        <v>2547</v>
      </c>
    </row>
    <row r="136" spans="1:33">
      <c r="A136" s="171" t="s">
        <v>1765</v>
      </c>
      <c r="B136" s="60" t="str">
        <f>pl</f>
        <v>ustawa z dnia 30 października 2002r. o podatku leśnym (Dz.U. z 2016r. poz.374 z późniejszymi zmianami).</v>
      </c>
    </row>
  </sheetData>
  <sheetProtection password="F108" sheet="1" objects="1" scenarios="1"/>
  <sortState ref="A130:B136">
    <sortCondition ref="A130:A136"/>
  </sortState>
  <mergeCells count="315">
    <mergeCell ref="AA28:AE28"/>
    <mergeCell ref="Y36:AE36"/>
    <mergeCell ref="F37:I37"/>
    <mergeCell ref="M37:Q37"/>
    <mergeCell ref="F40:K40"/>
    <mergeCell ref="O40:U40"/>
    <mergeCell ref="F41:K41"/>
    <mergeCell ref="O41:U41"/>
    <mergeCell ref="Y41:AE41"/>
    <mergeCell ref="T28:X28"/>
    <mergeCell ref="B99:AE99"/>
    <mergeCell ref="C102:AE102"/>
    <mergeCell ref="C103:AE103"/>
    <mergeCell ref="C104:AE104"/>
    <mergeCell ref="H84:AA84"/>
    <mergeCell ref="X86:Z86"/>
    <mergeCell ref="AB86:AD86"/>
    <mergeCell ref="C87:E87"/>
    <mergeCell ref="G87:I87"/>
    <mergeCell ref="J87:L87"/>
    <mergeCell ref="N87:P87"/>
    <mergeCell ref="Q87:S87"/>
    <mergeCell ref="U87:W87"/>
    <mergeCell ref="X87:Z87"/>
    <mergeCell ref="AB87:AD87"/>
    <mergeCell ref="AB84:AE84"/>
    <mergeCell ref="B118:AE118"/>
    <mergeCell ref="B121:U121"/>
    <mergeCell ref="V121:AE121"/>
    <mergeCell ref="B123:U123"/>
    <mergeCell ref="V123:AE123"/>
    <mergeCell ref="C106:AE106"/>
    <mergeCell ref="C107:AE107"/>
    <mergeCell ref="C108:AE108"/>
    <mergeCell ref="D114:P114"/>
    <mergeCell ref="T114:AE114"/>
    <mergeCell ref="C109:AE109"/>
    <mergeCell ref="B110:AE111"/>
    <mergeCell ref="H115:P115"/>
    <mergeCell ref="V115:AE115"/>
    <mergeCell ref="AB81:AE81"/>
    <mergeCell ref="AB82:AE82"/>
    <mergeCell ref="B96:AE96"/>
    <mergeCell ref="B97:AE97"/>
    <mergeCell ref="B98:AE98"/>
    <mergeCell ref="X82:Z82"/>
    <mergeCell ref="C85:E85"/>
    <mergeCell ref="G85:I85"/>
    <mergeCell ref="J85:L85"/>
    <mergeCell ref="N85:P85"/>
    <mergeCell ref="Q85:S85"/>
    <mergeCell ref="U85:W85"/>
    <mergeCell ref="X85:Z85"/>
    <mergeCell ref="AB85:AD85"/>
    <mergeCell ref="C86:E86"/>
    <mergeCell ref="G86:I86"/>
    <mergeCell ref="J86:L86"/>
    <mergeCell ref="N86:P86"/>
    <mergeCell ref="Q86:S86"/>
    <mergeCell ref="U86:W86"/>
    <mergeCell ref="C79:G79"/>
    <mergeCell ref="I79:M79"/>
    <mergeCell ref="N79:R79"/>
    <mergeCell ref="S79:W79"/>
    <mergeCell ref="X79:Z79"/>
    <mergeCell ref="AB79:AE79"/>
    <mergeCell ref="C105:AE105"/>
    <mergeCell ref="A89:AF90"/>
    <mergeCell ref="C91:AE91"/>
    <mergeCell ref="B92:AE92"/>
    <mergeCell ref="B93:AE93"/>
    <mergeCell ref="B94:AE94"/>
    <mergeCell ref="B95:AE95"/>
    <mergeCell ref="C80:G80"/>
    <mergeCell ref="I80:M80"/>
    <mergeCell ref="N80:R80"/>
    <mergeCell ref="S80:W80"/>
    <mergeCell ref="X80:Z80"/>
    <mergeCell ref="AB80:AE80"/>
    <mergeCell ref="C81:G81"/>
    <mergeCell ref="I81:M81"/>
    <mergeCell ref="N81:R81"/>
    <mergeCell ref="S81:W81"/>
    <mergeCell ref="X81:Z81"/>
    <mergeCell ref="C77:G77"/>
    <mergeCell ref="I77:M77"/>
    <mergeCell ref="N77:R77"/>
    <mergeCell ref="S77:W77"/>
    <mergeCell ref="X77:Z77"/>
    <mergeCell ref="AB77:AE77"/>
    <mergeCell ref="C78:G78"/>
    <mergeCell ref="I78:M78"/>
    <mergeCell ref="N78:R78"/>
    <mergeCell ref="S78:W78"/>
    <mergeCell ref="X78:Z78"/>
    <mergeCell ref="AB78:AE78"/>
    <mergeCell ref="N75:R75"/>
    <mergeCell ref="S75:W75"/>
    <mergeCell ref="X75:Z75"/>
    <mergeCell ref="AB75:AE75"/>
    <mergeCell ref="X73:Z73"/>
    <mergeCell ref="C74:G74"/>
    <mergeCell ref="S73:W73"/>
    <mergeCell ref="C76:G76"/>
    <mergeCell ref="I76:M76"/>
    <mergeCell ref="N76:R76"/>
    <mergeCell ref="S76:W76"/>
    <mergeCell ref="X76:Z76"/>
    <mergeCell ref="AB76:AE76"/>
    <mergeCell ref="AB71:AE71"/>
    <mergeCell ref="AB72:AE72"/>
    <mergeCell ref="B71:B81"/>
    <mergeCell ref="C71:G71"/>
    <mergeCell ref="I71:M71"/>
    <mergeCell ref="N71:R71"/>
    <mergeCell ref="S71:W71"/>
    <mergeCell ref="X71:Z71"/>
    <mergeCell ref="C73:G73"/>
    <mergeCell ref="I73:M73"/>
    <mergeCell ref="I74:M74"/>
    <mergeCell ref="N74:R74"/>
    <mergeCell ref="S74:W74"/>
    <mergeCell ref="X74:Z74"/>
    <mergeCell ref="C72:G72"/>
    <mergeCell ref="I72:M72"/>
    <mergeCell ref="N72:R72"/>
    <mergeCell ref="S72:W72"/>
    <mergeCell ref="X72:Z72"/>
    <mergeCell ref="N73:R73"/>
    <mergeCell ref="AB73:AE73"/>
    <mergeCell ref="AB74:AE74"/>
    <mergeCell ref="C75:G75"/>
    <mergeCell ref="I75:M75"/>
    <mergeCell ref="AB70:AE70"/>
    <mergeCell ref="B69:H69"/>
    <mergeCell ref="I69:M69"/>
    <mergeCell ref="N69:R69"/>
    <mergeCell ref="S69:W69"/>
    <mergeCell ref="X69:Z69"/>
    <mergeCell ref="AA69:AE69"/>
    <mergeCell ref="B70:G70"/>
    <mergeCell ref="I70:M70"/>
    <mergeCell ref="N70:R70"/>
    <mergeCell ref="S70:W70"/>
    <mergeCell ref="X70:Z70"/>
    <mergeCell ref="G63:I63"/>
    <mergeCell ref="J63:L63"/>
    <mergeCell ref="M63:P63"/>
    <mergeCell ref="V63:X63"/>
    <mergeCell ref="Y63:AA63"/>
    <mergeCell ref="AB63:AE63"/>
    <mergeCell ref="B68:H68"/>
    <mergeCell ref="I68:M68"/>
    <mergeCell ref="N68:R68"/>
    <mergeCell ref="S68:W68"/>
    <mergeCell ref="X68:Z68"/>
    <mergeCell ref="AA68:AE68"/>
    <mergeCell ref="B64:F65"/>
    <mergeCell ref="Q64:U65"/>
    <mergeCell ref="V65:X65"/>
    <mergeCell ref="Y65:AA65"/>
    <mergeCell ref="AB65:AE65"/>
    <mergeCell ref="M64:P65"/>
    <mergeCell ref="J64:L65"/>
    <mergeCell ref="G64:I65"/>
    <mergeCell ref="G61:I61"/>
    <mergeCell ref="J61:L61"/>
    <mergeCell ref="M61:P61"/>
    <mergeCell ref="V61:X61"/>
    <mergeCell ref="Y61:AA61"/>
    <mergeCell ref="AB61:AE61"/>
    <mergeCell ref="G62:I62"/>
    <mergeCell ref="J62:L62"/>
    <mergeCell ref="M62:P62"/>
    <mergeCell ref="V62:X62"/>
    <mergeCell ref="Y62:AA62"/>
    <mergeCell ref="AB62:AE62"/>
    <mergeCell ref="V59:X59"/>
    <mergeCell ref="Y59:AA59"/>
    <mergeCell ref="AB59:AE59"/>
    <mergeCell ref="G60:I60"/>
    <mergeCell ref="J60:L60"/>
    <mergeCell ref="M60:P60"/>
    <mergeCell ref="V60:X60"/>
    <mergeCell ref="Y60:AA60"/>
    <mergeCell ref="AB60:AE60"/>
    <mergeCell ref="A2:AF3"/>
    <mergeCell ref="V7:Y7"/>
    <mergeCell ref="A8:AF8"/>
    <mergeCell ref="A10:E10"/>
    <mergeCell ref="A49:AF49"/>
    <mergeCell ref="B50:F50"/>
    <mergeCell ref="G50:I50"/>
    <mergeCell ref="J50:L50"/>
    <mergeCell ref="M50:P50"/>
    <mergeCell ref="Q50:U50"/>
    <mergeCell ref="V50:X50"/>
    <mergeCell ref="Y50:AA50"/>
    <mergeCell ref="AB50:AE50"/>
    <mergeCell ref="H24:X25"/>
    <mergeCell ref="F26:K26"/>
    <mergeCell ref="F27:K27"/>
    <mergeCell ref="O27:U27"/>
    <mergeCell ref="Y27:AE27"/>
    <mergeCell ref="F28:I28"/>
    <mergeCell ref="M28:Q28"/>
    <mergeCell ref="H33:X34"/>
    <mergeCell ref="F35:K35"/>
    <mergeCell ref="F36:K36"/>
    <mergeCell ref="O36:U36"/>
    <mergeCell ref="B56:F56"/>
    <mergeCell ref="B57:F57"/>
    <mergeCell ref="AB34:AE34"/>
    <mergeCell ref="AB33:AE33"/>
    <mergeCell ref="N46:O46"/>
    <mergeCell ref="AC46:AD46"/>
    <mergeCell ref="N47:O47"/>
    <mergeCell ref="R47:AA47"/>
    <mergeCell ref="AC47:AD47"/>
    <mergeCell ref="F42:K42"/>
    <mergeCell ref="O42:AE42"/>
    <mergeCell ref="V51:X51"/>
    <mergeCell ref="Y51:AA51"/>
    <mergeCell ref="AB51:AE51"/>
    <mergeCell ref="G52:I52"/>
    <mergeCell ref="J52:L52"/>
    <mergeCell ref="M52:P52"/>
    <mergeCell ref="V52:X52"/>
    <mergeCell ref="Y52:AA52"/>
    <mergeCell ref="AB52:AE52"/>
    <mergeCell ref="B33:G33"/>
    <mergeCell ref="AA37:AE37"/>
    <mergeCell ref="A11:E11"/>
    <mergeCell ref="F11:AF11"/>
    <mergeCell ref="B14:N17"/>
    <mergeCell ref="AC14:AD14"/>
    <mergeCell ref="V17:AE17"/>
    <mergeCell ref="AB25:AE25"/>
    <mergeCell ref="AB24:AE24"/>
    <mergeCell ref="N26:U26"/>
    <mergeCell ref="Y26:Z26"/>
    <mergeCell ref="AD26:AE26"/>
    <mergeCell ref="B24:G24"/>
    <mergeCell ref="B62:F62"/>
    <mergeCell ref="B63:F63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63:U63"/>
    <mergeCell ref="B51:F51"/>
    <mergeCell ref="B52:F52"/>
    <mergeCell ref="B53:F53"/>
    <mergeCell ref="G51:I51"/>
    <mergeCell ref="J51:L51"/>
    <mergeCell ref="M51:P51"/>
    <mergeCell ref="G53:I53"/>
    <mergeCell ref="J53:L53"/>
    <mergeCell ref="B58:F58"/>
    <mergeCell ref="B61:F61"/>
    <mergeCell ref="B59:F59"/>
    <mergeCell ref="M53:P53"/>
    <mergeCell ref="V53:X53"/>
    <mergeCell ref="Y53:AA53"/>
    <mergeCell ref="AB53:AE53"/>
    <mergeCell ref="G54:I54"/>
    <mergeCell ref="J54:L54"/>
    <mergeCell ref="M54:P54"/>
    <mergeCell ref="V54:X54"/>
    <mergeCell ref="Y54:AA54"/>
    <mergeCell ref="AB54:AE54"/>
    <mergeCell ref="G55:I55"/>
    <mergeCell ref="J55:L55"/>
    <mergeCell ref="M55:P55"/>
    <mergeCell ref="V55:X55"/>
    <mergeCell ref="Y55:AA55"/>
    <mergeCell ref="AB55:AE55"/>
    <mergeCell ref="G56:I56"/>
    <mergeCell ref="J56:L56"/>
    <mergeCell ref="M56:P56"/>
    <mergeCell ref="V56:X56"/>
    <mergeCell ref="Y56:AA56"/>
    <mergeCell ref="AB56:AE56"/>
    <mergeCell ref="B60:F60"/>
    <mergeCell ref="N35:U35"/>
    <mergeCell ref="Y35:Z35"/>
    <mergeCell ref="AD35:AE35"/>
    <mergeCell ref="T37:X37"/>
    <mergeCell ref="Y40:Z40"/>
    <mergeCell ref="AD40:AE40"/>
    <mergeCell ref="G57:I57"/>
    <mergeCell ref="J57:L57"/>
    <mergeCell ref="M57:P57"/>
    <mergeCell ref="V57:X57"/>
    <mergeCell ref="Y57:AA57"/>
    <mergeCell ref="AB57:AE57"/>
    <mergeCell ref="G58:I58"/>
    <mergeCell ref="J58:L58"/>
    <mergeCell ref="M58:P58"/>
    <mergeCell ref="V58:X58"/>
    <mergeCell ref="Y58:AA58"/>
    <mergeCell ref="AB58:AE58"/>
    <mergeCell ref="G59:I59"/>
    <mergeCell ref="J59:L59"/>
    <mergeCell ref="M59:P59"/>
    <mergeCell ref="B54:F54"/>
    <mergeCell ref="B55:F55"/>
  </mergeCells>
  <conditionalFormatting sqref="N46:O47 AC46:AD47 V51:AE63 G51:P65 V65:AE65 I70:W81 AB70:AE82 G85:I87 N85:P87 U85:W87 AB85:AD87">
    <cfRule type="cellIs" dxfId="76" priority="5" operator="lessThan">
      <formula>0</formula>
    </cfRule>
  </conditionalFormatting>
  <conditionalFormatting sqref="AC14:AD14">
    <cfRule type="cellIs" dxfId="75" priority="4" operator="lessThan">
      <formula>0</formula>
    </cfRule>
  </conditionalFormatting>
  <conditionalFormatting sqref="AE134">
    <cfRule type="cellIs" dxfId="74" priority="3" operator="lessThan">
      <formula>0</formula>
    </cfRule>
  </conditionalFormatting>
  <conditionalFormatting sqref="X70:Z81">
    <cfRule type="cellIs" dxfId="73" priority="1" operator="lessThan">
      <formula>0</formula>
    </cfRule>
  </conditionalFormatting>
  <dataValidations count="3">
    <dataValidation type="whole" allowBlank="1" showInputMessage="1" showErrorMessage="1" sqref="AC14:AD14">
      <formula1>0</formula1>
      <formula2>11</formula2>
    </dataValidation>
    <dataValidation type="whole" allowBlank="1" showInputMessage="1" showErrorMessage="1" error="Liczba miesięcy to liczba naturalna z przedziału 0 - 12" sqref="X70:Z81">
      <formula1>0</formula1>
      <formula2>12</formula2>
    </dataValidation>
    <dataValidation type="whole" allowBlank="1" showInputMessage="1" showErrorMessage="1" sqref="G85:I87 N85:P87 U85:W87 AB85:AD87">
      <formula1>0</formula1>
      <formula2>1000000</formula2>
    </dataValidation>
  </dataValidations>
  <printOptions horizontalCentered="1"/>
  <pageMargins left="0.19685039370078741" right="0.19685039370078741" top="0.19685039370078741" bottom="0.19685039370078741" header="0" footer="0.39370078740157483"/>
  <pageSetup paperSize="9" scale="69" fitToHeight="3" orientation="portrait" r:id="rId1"/>
  <headerFooter alignWithMargins="0"/>
  <rowBreaks count="2" manualBreakCount="2">
    <brk id="48" max="31" man="1"/>
    <brk id="83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Wpisana data musi zawierać się pomiędzy 1 stycznia i 31 grudnia bieżącego roku.">
          <x14:formula1>
            <xm:f>Info!E19</xm:f>
          </x14:formula1>
          <x14:formula2>
            <xm:f>Info!E20</xm:f>
          </x14:formula2>
          <xm:sqref>V17:AE17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GL">
    <tabColor rgb="FF00B050"/>
  </sheetPr>
  <dimension ref="A1:W1272"/>
  <sheetViews>
    <sheetView showGridLines="0" showRowColHeaders="0" view="pageBreakPreview" zoomScaleSheetLayoutView="100" workbookViewId="0">
      <selection activeCell="B12" sqref="B12:J12"/>
    </sheetView>
  </sheetViews>
  <sheetFormatPr defaultColWidth="3.77734375" defaultRowHeight="20.25" customHeight="1"/>
  <cols>
    <col min="1" max="1" width="3.77734375" style="341" customWidth="1"/>
    <col min="2" max="2" width="11" style="341" customWidth="1"/>
    <col min="3" max="3" width="5.88671875" style="341" customWidth="1"/>
    <col min="4" max="7" width="11.44140625" style="341" customWidth="1"/>
    <col min="8" max="8" width="2.5546875" style="365" customWidth="1"/>
    <col min="9" max="9" width="8.5546875" style="341" customWidth="1"/>
    <col min="10" max="10" width="3.77734375" style="341" customWidth="1"/>
    <col min="11" max="11" width="5.44140625" style="341" customWidth="1"/>
    <col min="12" max="12" width="3.77734375" style="366" customWidth="1"/>
    <col min="13" max="13" width="8.5546875" style="341" customWidth="1"/>
    <col min="14" max="14" width="3.77734375" style="341" customWidth="1"/>
    <col min="15" max="15" width="3.77734375" style="821" customWidth="1"/>
    <col min="16" max="23" width="3.77734375" style="341" hidden="1" customWidth="1"/>
    <col min="24" max="16383" width="0" style="341" hidden="1" customWidth="1"/>
    <col min="16384" max="16384" width="3.77734375" style="341"/>
  </cols>
  <sheetData>
    <row r="1" spans="1:16" ht="20.25" customHeight="1" thickBot="1">
      <c r="A1" s="577" t="s">
        <v>1819</v>
      </c>
      <c r="H1" s="502"/>
      <c r="L1" s="520"/>
      <c r="N1" s="592" t="str">
        <f>Info!Q8</f>
        <v>Załącznik Nr 5 do Uchwały Nr XL/396/17 Rady Miejskiej w Kluczborku z dnia 27 września 2017r.</v>
      </c>
      <c r="O1" s="804"/>
    </row>
    <row r="2" spans="1:16" s="2" customFormat="1" ht="22.5" customHeight="1" thickTop="1">
      <c r="A2" s="1698" t="s">
        <v>2164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2"/>
    </row>
    <row r="3" spans="1:16" s="2" customFormat="1" ht="26.25" customHeight="1" thickBot="1">
      <c r="A3" s="1699"/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4"/>
    </row>
    <row r="4" spans="1:16" s="2" customFormat="1" ht="9" customHeight="1">
      <c r="A4" s="580"/>
      <c r="B4" s="581"/>
      <c r="C4" s="581"/>
      <c r="D4" s="582"/>
      <c r="E4" s="582"/>
      <c r="F4" s="582"/>
      <c r="G4" s="582"/>
      <c r="H4" s="583"/>
      <c r="I4" s="583"/>
      <c r="J4" s="583"/>
      <c r="K4" s="583"/>
      <c r="L4" s="584"/>
      <c r="M4" s="583"/>
      <c r="N4" s="585"/>
      <c r="O4" s="805"/>
    </row>
    <row r="5" spans="1:16" s="1" customFormat="1" ht="24.75" customHeight="1">
      <c r="A5" s="1675" t="s">
        <v>1923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7"/>
    </row>
    <row r="6" spans="1:16" s="2" customFormat="1" ht="9" customHeight="1" thickBot="1">
      <c r="A6" s="587"/>
      <c r="B6" s="588"/>
      <c r="C6" s="588"/>
      <c r="D6" s="588"/>
      <c r="E6" s="588"/>
      <c r="F6" s="588"/>
      <c r="G6" s="588"/>
      <c r="H6" s="588"/>
      <c r="I6" s="588"/>
      <c r="J6" s="588"/>
      <c r="K6" s="589"/>
      <c r="L6" s="590"/>
      <c r="M6" s="583"/>
      <c r="N6" s="583"/>
      <c r="O6" s="806"/>
    </row>
    <row r="7" spans="1:16" s="306" customFormat="1" ht="6" customHeight="1" thickTop="1" thickBot="1">
      <c r="A7" s="300"/>
      <c r="B7" s="301"/>
      <c r="C7" s="301"/>
      <c r="D7" s="301"/>
      <c r="E7" s="302"/>
      <c r="F7" s="302"/>
      <c r="G7" s="302"/>
      <c r="H7" s="303"/>
      <c r="I7" s="302"/>
      <c r="J7" s="304"/>
      <c r="K7" s="302"/>
      <c r="L7" s="305"/>
      <c r="M7" s="302"/>
      <c r="N7" s="304"/>
      <c r="O7" s="807"/>
    </row>
    <row r="8" spans="1:16" s="306" customFormat="1" ht="26.25" customHeight="1" thickBot="1">
      <c r="A8" s="308"/>
      <c r="B8" s="1678" t="s">
        <v>1925</v>
      </c>
      <c r="C8" s="1678"/>
      <c r="D8" s="1678"/>
      <c r="E8" s="1678"/>
      <c r="F8" s="1678"/>
      <c r="G8" s="1678"/>
      <c r="H8" s="1678"/>
      <c r="I8" s="1678"/>
      <c r="J8" s="1679"/>
      <c r="K8" s="235" t="s">
        <v>1870</v>
      </c>
      <c r="L8" s="309"/>
      <c r="M8" s="1680" t="str">
        <f>IF(O16=1,SUM($O$1:O16),"")</f>
        <v/>
      </c>
      <c r="N8" s="1681"/>
      <c r="O8" s="808"/>
    </row>
    <row r="9" spans="1:16" s="306" customFormat="1" ht="6" customHeight="1" thickBot="1">
      <c r="A9" s="310"/>
      <c r="B9" s="311"/>
      <c r="C9" s="311"/>
      <c r="D9" s="311"/>
      <c r="E9" s="311"/>
      <c r="F9" s="311"/>
      <c r="G9" s="311"/>
      <c r="H9" s="313"/>
      <c r="I9" s="312"/>
      <c r="J9" s="314"/>
      <c r="K9" s="312"/>
      <c r="L9" s="315"/>
      <c r="M9" s="312"/>
      <c r="N9" s="314"/>
      <c r="O9" s="809"/>
    </row>
    <row r="10" spans="1:16" s="306" customFormat="1" ht="20.25" customHeight="1" thickTop="1" thickBot="1">
      <c r="A10" s="369" t="s">
        <v>1783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810"/>
    </row>
    <row r="11" spans="1:16" s="306" customFormat="1" ht="12.75" customHeight="1">
      <c r="A11" s="317"/>
      <c r="B11" s="374" t="s">
        <v>1666</v>
      </c>
      <c r="C11" s="375"/>
      <c r="D11" s="375"/>
      <c r="E11" s="375"/>
      <c r="F11" s="375"/>
      <c r="G11" s="375"/>
      <c r="H11" s="376"/>
      <c r="I11" s="375"/>
      <c r="J11" s="377"/>
      <c r="K11" s="378" t="s">
        <v>1750</v>
      </c>
      <c r="L11" s="375"/>
      <c r="M11" s="375"/>
      <c r="N11" s="379"/>
      <c r="O11" s="811"/>
    </row>
    <row r="12" spans="1:16" s="320" customFormat="1" ht="34.5" customHeight="1" thickBot="1">
      <c r="A12" s="1082">
        <f ca="1">COUNTIF(B:N,"&lt;0")</f>
        <v>0</v>
      </c>
      <c r="B12" s="1950"/>
      <c r="C12" s="1951"/>
      <c r="D12" s="1951"/>
      <c r="E12" s="1951"/>
      <c r="F12" s="1951"/>
      <c r="G12" s="1951"/>
      <c r="H12" s="1951"/>
      <c r="I12" s="1951"/>
      <c r="J12" s="1952"/>
      <c r="K12" s="1953"/>
      <c r="L12" s="1939"/>
      <c r="M12" s="1939"/>
      <c r="N12" s="1940"/>
      <c r="O12" s="811"/>
      <c r="P12" s="1338">
        <f>IF(B12&amp;K12="",0,1)</f>
        <v>0</v>
      </c>
    </row>
    <row r="13" spans="1:16" s="306" customFormat="1" ht="6" customHeight="1" thickBot="1">
      <c r="A13" s="321"/>
      <c r="B13" s="322"/>
      <c r="C13" s="322"/>
      <c r="D13" s="322"/>
      <c r="E13" s="312"/>
      <c r="F13" s="312"/>
      <c r="G13" s="312"/>
      <c r="H13" s="313"/>
      <c r="I13" s="312"/>
      <c r="J13" s="314"/>
      <c r="K13" s="312"/>
      <c r="L13" s="315"/>
      <c r="M13" s="312"/>
      <c r="N13" s="314"/>
      <c r="O13" s="809"/>
      <c r="P13" s="1338"/>
    </row>
    <row r="14" spans="1:16" s="328" customFormat="1" ht="20.25" customHeight="1" thickTop="1" thickBot="1">
      <c r="A14" s="370" t="s">
        <v>2165</v>
      </c>
      <c r="B14" s="323"/>
      <c r="C14" s="323"/>
      <c r="D14" s="323"/>
      <c r="E14" s="323"/>
      <c r="F14" s="323"/>
      <c r="G14" s="323"/>
      <c r="H14" s="324"/>
      <c r="I14" s="323"/>
      <c r="J14" s="325"/>
      <c r="K14" s="323"/>
      <c r="L14" s="326"/>
      <c r="M14" s="323"/>
      <c r="N14" s="822">
        <f>SUM(O:O)</f>
        <v>0</v>
      </c>
      <c r="O14" s="810"/>
      <c r="P14" s="1338"/>
    </row>
    <row r="15" spans="1:16" s="328" customFormat="1" ht="8.25" customHeight="1">
      <c r="A15" s="98"/>
      <c r="B15" s="381"/>
      <c r="C15" s="382"/>
      <c r="D15" s="382"/>
      <c r="E15" s="382"/>
      <c r="F15" s="382"/>
      <c r="G15" s="382"/>
      <c r="H15" s="383"/>
      <c r="I15" s="382"/>
      <c r="J15" s="384"/>
      <c r="K15" s="382"/>
      <c r="L15" s="385"/>
      <c r="M15" s="382"/>
      <c r="N15" s="386"/>
      <c r="O15" s="812"/>
      <c r="P15" s="1338"/>
    </row>
    <row r="16" spans="1:16" s="328" customFormat="1" ht="26.25" customHeight="1">
      <c r="A16" s="396" t="s">
        <v>291</v>
      </c>
      <c r="B16" s="1666" t="s">
        <v>123</v>
      </c>
      <c r="C16" s="1667"/>
      <c r="D16" s="1668"/>
      <c r="E16" s="1934"/>
      <c r="F16" s="477"/>
      <c r="G16" s="478"/>
      <c r="H16" s="478"/>
      <c r="I16" s="478"/>
      <c r="J16" s="478"/>
      <c r="K16" s="478"/>
      <c r="L16" s="478"/>
      <c r="M16" s="478"/>
      <c r="N16" s="397"/>
      <c r="O16" s="812">
        <f>IF(D16&lt;&gt;"",1,0)</f>
        <v>0</v>
      </c>
      <c r="P16" s="1338">
        <f>IF(D16="",0,1)</f>
        <v>0</v>
      </c>
    </row>
    <row r="17" spans="1:16" s="328" customFormat="1" ht="8.25" customHeight="1" thickBot="1">
      <c r="A17" s="98"/>
      <c r="B17" s="387"/>
      <c r="C17" s="388"/>
      <c r="D17" s="388"/>
      <c r="E17" s="388"/>
      <c r="F17" s="388"/>
      <c r="G17" s="388"/>
      <c r="H17" s="389"/>
      <c r="I17" s="388"/>
      <c r="J17" s="390"/>
      <c r="K17" s="388"/>
      <c r="L17" s="391"/>
      <c r="M17" s="388"/>
      <c r="N17" s="392"/>
      <c r="O17" s="812"/>
      <c r="P17" s="1338"/>
    </row>
    <row r="18" spans="1:16" s="328" customFormat="1" ht="27" customHeight="1" thickBot="1">
      <c r="A18" s="308"/>
      <c r="B18" s="1716" t="s">
        <v>1065</v>
      </c>
      <c r="C18" s="1717"/>
      <c r="D18" s="1717"/>
      <c r="E18" s="1885"/>
      <c r="F18" s="763" t="s">
        <v>1770</v>
      </c>
      <c r="G18" s="763" t="s">
        <v>1748</v>
      </c>
      <c r="H18" s="1945" t="s">
        <v>1520</v>
      </c>
      <c r="I18" s="1946"/>
      <c r="J18" s="1662" t="s">
        <v>233</v>
      </c>
      <c r="K18" s="1722"/>
      <c r="L18" s="1722"/>
      <c r="M18" s="1722"/>
      <c r="N18" s="1944"/>
      <c r="O18" s="813"/>
      <c r="P18" s="1338"/>
    </row>
    <row r="19" spans="1:16" s="328" customFormat="1" ht="26.25" customHeight="1">
      <c r="A19" s="308"/>
      <c r="B19" s="1659" t="s">
        <v>1663</v>
      </c>
      <c r="C19" s="1910" t="s">
        <v>1809</v>
      </c>
      <c r="D19" s="1911"/>
      <c r="E19" s="1912"/>
      <c r="F19" s="1072"/>
      <c r="G19" s="1072"/>
      <c r="H19" s="1913"/>
      <c r="I19" s="1914"/>
      <c r="J19" s="480" t="s">
        <v>1771</v>
      </c>
      <c r="K19" s="1915" t="str">
        <f>IF(F19&amp;G19&amp;H19="","",SUM(F19:I19))</f>
        <v/>
      </c>
      <c r="L19" s="1915"/>
      <c r="M19" s="1915"/>
      <c r="N19" s="333" t="s">
        <v>599</v>
      </c>
      <c r="O19" s="813"/>
      <c r="P19" s="1338">
        <f>IF(F19&amp;G19&amp;H19="",0,1)</f>
        <v>0</v>
      </c>
    </row>
    <row r="20" spans="1:16" s="328" customFormat="1" ht="31.5" customHeight="1">
      <c r="A20" s="308"/>
      <c r="B20" s="1660"/>
      <c r="C20" s="1916" t="s">
        <v>1810</v>
      </c>
      <c r="D20" s="1917"/>
      <c r="E20" s="1918"/>
      <c r="F20" s="1073"/>
      <c r="G20" s="1073"/>
      <c r="H20" s="1919"/>
      <c r="I20" s="1920"/>
      <c r="J20" s="481" t="s">
        <v>1390</v>
      </c>
      <c r="K20" s="1921" t="str">
        <f t="shared" ref="K20:K22" si="0">IF(F20&amp;G20&amp;H20="","",SUM(F20:I20))</f>
        <v/>
      </c>
      <c r="L20" s="1921"/>
      <c r="M20" s="1921"/>
      <c r="N20" s="331" t="s">
        <v>599</v>
      </c>
      <c r="O20" s="813"/>
      <c r="P20" s="1338">
        <f t="shared" ref="P20:P22" si="1">IF(F20&amp;G20&amp;H20="",0,1)</f>
        <v>0</v>
      </c>
    </row>
    <row r="21" spans="1:16" s="328" customFormat="1" ht="26.25" customHeight="1">
      <c r="A21" s="308"/>
      <c r="B21" s="1660"/>
      <c r="C21" s="1916" t="s">
        <v>1811</v>
      </c>
      <c r="D21" s="1917"/>
      <c r="E21" s="1918"/>
      <c r="F21" s="1073"/>
      <c r="G21" s="1073"/>
      <c r="H21" s="1919"/>
      <c r="I21" s="1920"/>
      <c r="J21" s="481" t="s">
        <v>406</v>
      </c>
      <c r="K21" s="1921" t="str">
        <f t="shared" si="0"/>
        <v/>
      </c>
      <c r="L21" s="1921"/>
      <c r="M21" s="1921"/>
      <c r="N21" s="331" t="s">
        <v>599</v>
      </c>
      <c r="O21" s="813"/>
      <c r="P21" s="1338">
        <f t="shared" si="1"/>
        <v>0</v>
      </c>
    </row>
    <row r="22" spans="1:16" s="328" customFormat="1" ht="26.25" customHeight="1" thickBot="1">
      <c r="A22" s="308"/>
      <c r="B22" s="1660"/>
      <c r="C22" s="1922" t="s">
        <v>579</v>
      </c>
      <c r="D22" s="1923"/>
      <c r="E22" s="1924"/>
      <c r="F22" s="1074"/>
      <c r="G22" s="1074"/>
      <c r="H22" s="1947"/>
      <c r="I22" s="1948"/>
      <c r="J22" s="482" t="s">
        <v>407</v>
      </c>
      <c r="K22" s="1927" t="str">
        <f t="shared" si="0"/>
        <v/>
      </c>
      <c r="L22" s="1927"/>
      <c r="M22" s="1927"/>
      <c r="N22" s="332" t="s">
        <v>599</v>
      </c>
      <c r="O22" s="813"/>
      <c r="P22" s="1338">
        <f t="shared" si="1"/>
        <v>0</v>
      </c>
    </row>
    <row r="23" spans="1:16" s="337" customFormat="1" ht="26.25" customHeight="1" thickBot="1">
      <c r="A23" s="334"/>
      <c r="B23" s="1661"/>
      <c r="C23" s="1906" t="s">
        <v>233</v>
      </c>
      <c r="D23" s="1711"/>
      <c r="E23" s="1712"/>
      <c r="F23" s="884" t="str">
        <f>IF(D16="","",SUM(F19:F22))</f>
        <v/>
      </c>
      <c r="G23" s="884" t="str">
        <f>IF(D16="","",SUM(G19:G22))</f>
        <v/>
      </c>
      <c r="H23" s="1907" t="str">
        <f>IF(D16="","",SUM(H19:H22))</f>
        <v/>
      </c>
      <c r="I23" s="1908"/>
      <c r="J23" s="483" t="s">
        <v>408</v>
      </c>
      <c r="K23" s="1909" t="str">
        <f>IF(D16="","",SUM(F23:I23))</f>
        <v/>
      </c>
      <c r="L23" s="1909"/>
      <c r="M23" s="1909"/>
      <c r="N23" s="479" t="s">
        <v>599</v>
      </c>
      <c r="O23" s="814"/>
      <c r="P23" s="1338"/>
    </row>
    <row r="24" spans="1:16" s="328" customFormat="1" ht="26.25" customHeight="1">
      <c r="A24" s="308"/>
      <c r="B24" s="1659" t="s">
        <v>232</v>
      </c>
      <c r="C24" s="1910" t="s">
        <v>1809</v>
      </c>
      <c r="D24" s="1911"/>
      <c r="E24" s="1912"/>
      <c r="F24" s="1072"/>
      <c r="G24" s="1072"/>
      <c r="H24" s="1913"/>
      <c r="I24" s="1914"/>
      <c r="J24" s="480" t="s">
        <v>409</v>
      </c>
      <c r="K24" s="1915" t="str">
        <f t="shared" ref="K24:K27" si="2">IF(F24&amp;G24&amp;H24="","",SUM(F24:I24))</f>
        <v/>
      </c>
      <c r="L24" s="1915"/>
      <c r="M24" s="1915"/>
      <c r="N24" s="333" t="s">
        <v>599</v>
      </c>
      <c r="O24" s="813"/>
      <c r="P24" s="1338">
        <f>IF(F24&amp;G24&amp;H24="",0,1)</f>
        <v>0</v>
      </c>
    </row>
    <row r="25" spans="1:16" s="328" customFormat="1" ht="31.5" customHeight="1">
      <c r="A25" s="308"/>
      <c r="B25" s="1660"/>
      <c r="C25" s="1916" t="s">
        <v>1810</v>
      </c>
      <c r="D25" s="1917"/>
      <c r="E25" s="1918"/>
      <c r="F25" s="1073"/>
      <c r="G25" s="1073"/>
      <c r="H25" s="1919"/>
      <c r="I25" s="1920"/>
      <c r="J25" s="481" t="s">
        <v>410</v>
      </c>
      <c r="K25" s="1921" t="str">
        <f t="shared" si="2"/>
        <v/>
      </c>
      <c r="L25" s="1921"/>
      <c r="M25" s="1921"/>
      <c r="N25" s="331" t="s">
        <v>599</v>
      </c>
      <c r="O25" s="813"/>
      <c r="P25" s="1338">
        <f t="shared" ref="P25:P27" si="3">IF(F25&amp;G25&amp;H25="",0,1)</f>
        <v>0</v>
      </c>
    </row>
    <row r="26" spans="1:16" s="328" customFormat="1" ht="26.25" customHeight="1">
      <c r="A26" s="308"/>
      <c r="B26" s="1660"/>
      <c r="C26" s="1916" t="s">
        <v>1811</v>
      </c>
      <c r="D26" s="1917"/>
      <c r="E26" s="1918"/>
      <c r="F26" s="1073"/>
      <c r="G26" s="1073"/>
      <c r="H26" s="1919"/>
      <c r="I26" s="1920"/>
      <c r="J26" s="481" t="s">
        <v>411</v>
      </c>
      <c r="K26" s="1921" t="str">
        <f t="shared" si="2"/>
        <v/>
      </c>
      <c r="L26" s="1921"/>
      <c r="M26" s="1921"/>
      <c r="N26" s="331" t="s">
        <v>599</v>
      </c>
      <c r="O26" s="813"/>
      <c r="P26" s="1338">
        <f t="shared" si="3"/>
        <v>0</v>
      </c>
    </row>
    <row r="27" spans="1:16" s="328" customFormat="1" ht="26.25" customHeight="1" thickBot="1">
      <c r="A27" s="308"/>
      <c r="B27" s="1660"/>
      <c r="C27" s="1922" t="s">
        <v>579</v>
      </c>
      <c r="D27" s="1923"/>
      <c r="E27" s="1924"/>
      <c r="F27" s="1074"/>
      <c r="G27" s="1074"/>
      <c r="H27" s="1925"/>
      <c r="I27" s="1926"/>
      <c r="J27" s="482" t="s">
        <v>412</v>
      </c>
      <c r="K27" s="1927" t="str">
        <f t="shared" si="2"/>
        <v/>
      </c>
      <c r="L27" s="1927"/>
      <c r="M27" s="1927"/>
      <c r="N27" s="332" t="s">
        <v>599</v>
      </c>
      <c r="O27" s="813"/>
      <c r="P27" s="1338">
        <f t="shared" si="3"/>
        <v>0</v>
      </c>
    </row>
    <row r="28" spans="1:16" s="337" customFormat="1" ht="26.25" customHeight="1" thickBot="1">
      <c r="A28" s="334"/>
      <c r="B28" s="1661"/>
      <c r="C28" s="1906" t="s">
        <v>233</v>
      </c>
      <c r="D28" s="1711"/>
      <c r="E28" s="1712"/>
      <c r="F28" s="884" t="str">
        <f>IF(D16="","",SUM(F24:F27))</f>
        <v/>
      </c>
      <c r="G28" s="884" t="str">
        <f>IF(D16="","",SUM(G24:G27))</f>
        <v/>
      </c>
      <c r="H28" s="1907" t="str">
        <f>IF(D16="","",SUM(H24:H27))</f>
        <v/>
      </c>
      <c r="I28" s="1908"/>
      <c r="J28" s="483" t="s">
        <v>413</v>
      </c>
      <c r="K28" s="1909" t="str">
        <f>IF(D16="","",SUM(F28:I28))</f>
        <v/>
      </c>
      <c r="L28" s="1909"/>
      <c r="M28" s="1909"/>
      <c r="N28" s="479" t="s">
        <v>599</v>
      </c>
      <c r="O28" s="814"/>
      <c r="P28" s="1338"/>
    </row>
    <row r="29" spans="1:16" ht="6" customHeight="1" thickBot="1">
      <c r="A29" s="338"/>
      <c r="B29" s="339"/>
      <c r="C29" s="339"/>
      <c r="D29" s="339"/>
      <c r="E29" s="339"/>
      <c r="F29" s="496"/>
      <c r="G29" s="496"/>
      <c r="H29" s="496"/>
      <c r="I29" s="496"/>
      <c r="J29" s="484"/>
      <c r="K29" s="339"/>
      <c r="L29" s="340"/>
      <c r="M29" s="339"/>
      <c r="N29" s="339"/>
      <c r="O29" s="815"/>
      <c r="P29" s="1338"/>
    </row>
    <row r="30" spans="1:16" s="152" customFormat="1" ht="20.25" customHeight="1" thickTop="1" thickBot="1">
      <c r="A30" s="370" t="s">
        <v>1784</v>
      </c>
      <c r="B30" s="342"/>
      <c r="C30" s="342"/>
      <c r="D30" s="342"/>
      <c r="E30" s="342"/>
      <c r="F30" s="342"/>
      <c r="G30" s="342"/>
      <c r="H30" s="343"/>
      <c r="I30" s="342"/>
      <c r="J30" s="1949" t="str">
        <f>IF(AND(SUM(D19:G42)&gt;0,D16=""),"W części GR.2 wpisz nazwę miejscowości.","")</f>
        <v/>
      </c>
      <c r="K30" s="1949"/>
      <c r="L30" s="1949"/>
      <c r="M30" s="1949"/>
      <c r="N30" s="1949"/>
      <c r="O30" s="816"/>
      <c r="P30" s="1338"/>
    </row>
    <row r="31" spans="1:16" s="348" customFormat="1" ht="31.5" customHeight="1">
      <c r="A31" s="346"/>
      <c r="B31" s="1931" t="s">
        <v>1881</v>
      </c>
      <c r="C31" s="1932"/>
      <c r="D31" s="1932"/>
      <c r="E31" s="1932"/>
      <c r="F31" s="1932"/>
      <c r="G31" s="1932"/>
      <c r="H31" s="545"/>
      <c r="I31" s="401" t="s">
        <v>1786</v>
      </c>
      <c r="J31" s="485" t="s">
        <v>414</v>
      </c>
      <c r="K31" s="1642" t="str">
        <f>IF(D16="","",SUM(F22:I22))</f>
        <v/>
      </c>
      <c r="L31" s="1642"/>
      <c r="M31" s="1642"/>
      <c r="N31" s="423" t="s">
        <v>599</v>
      </c>
      <c r="O31" s="817"/>
      <c r="P31" s="1338"/>
    </row>
    <row r="32" spans="1:16" s="348" customFormat="1" ht="26.25" customHeight="1">
      <c r="A32" s="346"/>
      <c r="B32" s="546" t="s">
        <v>1876</v>
      </c>
      <c r="C32" s="547"/>
      <c r="D32" s="547"/>
      <c r="E32" s="547"/>
      <c r="F32" s="547"/>
      <c r="G32" s="547"/>
      <c r="H32" s="350"/>
      <c r="I32" s="548"/>
      <c r="J32" s="486" t="s">
        <v>415</v>
      </c>
      <c r="K32" s="1933">
        <f>ROUND(Info!$J$3*0.11,4)</f>
        <v>21.676600000000001</v>
      </c>
      <c r="L32" s="1646"/>
      <c r="M32" s="1646"/>
      <c r="N32" s="424" t="s">
        <v>1144</v>
      </c>
      <c r="O32" s="817"/>
      <c r="P32" s="1338"/>
    </row>
    <row r="33" spans="1:16" s="348" customFormat="1" ht="26.25" customHeight="1">
      <c r="A33" s="346"/>
      <c r="B33" s="409" t="s">
        <v>1882</v>
      </c>
      <c r="C33" s="349"/>
      <c r="D33" s="349"/>
      <c r="E33" s="349"/>
      <c r="F33" s="349"/>
      <c r="G33" s="349"/>
      <c r="H33" s="350"/>
      <c r="I33" s="399" t="s">
        <v>2026</v>
      </c>
      <c r="J33" s="486" t="s">
        <v>416</v>
      </c>
      <c r="K33" s="1646" t="str">
        <f>IF(D16="","",SUM(F27:I27))</f>
        <v/>
      </c>
      <c r="L33" s="1646"/>
      <c r="M33" s="1646"/>
      <c r="N33" s="424" t="s">
        <v>599</v>
      </c>
      <c r="O33" s="817"/>
      <c r="P33" s="1338"/>
    </row>
    <row r="34" spans="1:16" s="348" customFormat="1" ht="26.25" customHeight="1" thickBot="1">
      <c r="A34" s="346"/>
      <c r="B34" s="497" t="s">
        <v>1877</v>
      </c>
      <c r="C34" s="489"/>
      <c r="D34" s="489"/>
      <c r="E34" s="489"/>
      <c r="F34" s="489"/>
      <c r="G34" s="489"/>
      <c r="H34" s="490"/>
      <c r="I34" s="491"/>
      <c r="J34" s="492" t="s">
        <v>417</v>
      </c>
      <c r="K34" s="1900">
        <f>ROUND(Info!$J$3*0.22,4)</f>
        <v>43.353200000000001</v>
      </c>
      <c r="L34" s="1901"/>
      <c r="M34" s="1901"/>
      <c r="N34" s="493" t="s">
        <v>1144</v>
      </c>
      <c r="O34" s="817"/>
      <c r="P34" s="1338"/>
    </row>
    <row r="35" spans="1:16" s="348" customFormat="1" ht="31.5" customHeight="1" thickBot="1">
      <c r="A35" s="346"/>
      <c r="B35" s="1902" t="s">
        <v>1878</v>
      </c>
      <c r="C35" s="1903"/>
      <c r="D35" s="1903"/>
      <c r="E35" s="1903"/>
      <c r="F35" s="1903"/>
      <c r="G35" s="418"/>
      <c r="H35" s="419"/>
      <c r="I35" s="402" t="s">
        <v>2027</v>
      </c>
      <c r="J35" s="487" t="s">
        <v>418</v>
      </c>
      <c r="K35" s="1634" t="str">
        <f>IF(D16="","",ROUND(K31*K32+K33*K34,2))</f>
        <v/>
      </c>
      <c r="L35" s="1634"/>
      <c r="M35" s="1634"/>
      <c r="N35" s="427" t="s">
        <v>1144</v>
      </c>
      <c r="O35" s="817"/>
      <c r="P35" s="1338"/>
    </row>
    <row r="36" spans="1:16" s="348" customFormat="1" ht="26.25" customHeight="1" thickBot="1">
      <c r="A36" s="346"/>
      <c r="B36" s="413" t="s">
        <v>1879</v>
      </c>
      <c r="C36" s="414"/>
      <c r="D36" s="414"/>
      <c r="E36" s="414"/>
      <c r="F36" s="414"/>
      <c r="G36" s="414"/>
      <c r="H36" s="415"/>
      <c r="I36" s="416"/>
      <c r="J36" s="488" t="s">
        <v>419</v>
      </c>
      <c r="K36" s="1904"/>
      <c r="L36" s="1905"/>
      <c r="M36" s="1905"/>
      <c r="N36" s="428" t="s">
        <v>1144</v>
      </c>
      <c r="O36" s="817"/>
      <c r="P36" s="1338">
        <f>IF(K36="",0,1)</f>
        <v>0</v>
      </c>
    </row>
    <row r="37" spans="1:16" s="348" customFormat="1" ht="26.25" customHeight="1" thickBot="1">
      <c r="A37" s="346"/>
      <c r="B37" s="412" t="s">
        <v>1880</v>
      </c>
      <c r="C37" s="393"/>
      <c r="D37" s="393"/>
      <c r="E37" s="393"/>
      <c r="F37" s="393"/>
      <c r="G37" s="393"/>
      <c r="H37" s="394"/>
      <c r="I37" s="402" t="s">
        <v>2028</v>
      </c>
      <c r="J37" s="487" t="s">
        <v>420</v>
      </c>
      <c r="K37" s="1638" t="str">
        <f>IF(D16="","",IF(SUM(K35,-K36)&lt;0,"BŁĄD !!!",ROUND(K35-K36,2)))</f>
        <v/>
      </c>
      <c r="L37" s="1638"/>
      <c r="M37" s="1638"/>
      <c r="N37" s="429" t="s">
        <v>1144</v>
      </c>
      <c r="O37" s="817"/>
      <c r="P37" s="1338"/>
    </row>
    <row r="38" spans="1:16" s="348" customFormat="1" ht="6" customHeight="1" thickBot="1">
      <c r="A38" s="403"/>
      <c r="B38" s="404"/>
      <c r="C38" s="404"/>
      <c r="D38" s="404"/>
      <c r="E38" s="404"/>
      <c r="F38" s="404"/>
      <c r="G38" s="404"/>
      <c r="H38" s="405"/>
      <c r="I38" s="404"/>
      <c r="J38" s="404"/>
      <c r="K38" s="404"/>
      <c r="L38" s="406"/>
      <c r="M38" s="404"/>
      <c r="N38" s="404"/>
      <c r="O38" s="818"/>
      <c r="P38" s="1338"/>
    </row>
    <row r="39" spans="1:16" s="357" customFormat="1" ht="20.25" customHeight="1" thickTop="1" thickBot="1">
      <c r="A39" s="371" t="s">
        <v>2295</v>
      </c>
      <c r="B39" s="352"/>
      <c r="C39" s="352"/>
      <c r="D39" s="352"/>
      <c r="E39" s="352"/>
      <c r="F39" s="352"/>
      <c r="G39" s="352"/>
      <c r="H39" s="353"/>
      <c r="I39" s="352"/>
      <c r="J39" s="354"/>
      <c r="K39" s="352"/>
      <c r="L39" s="355"/>
      <c r="M39" s="352"/>
      <c r="N39" s="354"/>
      <c r="O39" s="819"/>
      <c r="P39" s="1338"/>
    </row>
    <row r="40" spans="1:16" s="363" customFormat="1" ht="16.5" customHeight="1">
      <c r="A40" s="358"/>
      <c r="B40" s="372" t="s">
        <v>2025</v>
      </c>
      <c r="C40" s="359"/>
      <c r="D40" s="359"/>
      <c r="E40" s="359"/>
      <c r="F40" s="360"/>
      <c r="G40" s="360"/>
      <c r="H40" s="360"/>
      <c r="I40" s="361"/>
      <c r="J40" s="1928" t="s">
        <v>2024</v>
      </c>
      <c r="K40" s="1929"/>
      <c r="L40" s="1929"/>
      <c r="M40" s="1929"/>
      <c r="N40" s="1930"/>
      <c r="O40" s="820"/>
      <c r="P40" s="1338"/>
    </row>
    <row r="41" spans="1:16" s="363" customFormat="1" ht="26.25" customHeight="1">
      <c r="A41" s="358"/>
      <c r="B41" s="1630"/>
      <c r="C41" s="1898"/>
      <c r="D41" s="1898"/>
      <c r="E41" s="1898"/>
      <c r="F41" s="1898"/>
      <c r="G41" s="1898"/>
      <c r="H41" s="1898"/>
      <c r="I41" s="1899"/>
      <c r="J41" s="1630"/>
      <c r="K41" s="1898"/>
      <c r="L41" s="1898"/>
      <c r="M41" s="1898"/>
      <c r="N41" s="1899"/>
      <c r="O41" s="820"/>
      <c r="P41" s="1338">
        <f>IF(J41&amp;B41="",0,1)</f>
        <v>0</v>
      </c>
    </row>
    <row r="42" spans="1:16" s="363" customFormat="1" ht="26.25" customHeight="1">
      <c r="A42" s="358"/>
      <c r="B42" s="1630"/>
      <c r="C42" s="1898"/>
      <c r="D42" s="1898"/>
      <c r="E42" s="1898"/>
      <c r="F42" s="1898"/>
      <c r="G42" s="1898"/>
      <c r="H42" s="1898"/>
      <c r="I42" s="1899"/>
      <c r="J42" s="1630"/>
      <c r="K42" s="1898"/>
      <c r="L42" s="1898"/>
      <c r="M42" s="1898"/>
      <c r="N42" s="1899"/>
      <c r="O42" s="820"/>
      <c r="P42" s="1338">
        <f t="shared" ref="P42:P45" si="4">IF(J42&amp;B42="",0,1)</f>
        <v>0</v>
      </c>
    </row>
    <row r="43" spans="1:16" s="363" customFormat="1" ht="26.25" customHeight="1">
      <c r="A43" s="358"/>
      <c r="B43" s="1630"/>
      <c r="C43" s="1898"/>
      <c r="D43" s="1898"/>
      <c r="E43" s="1898"/>
      <c r="F43" s="1898"/>
      <c r="G43" s="1898"/>
      <c r="H43" s="1898"/>
      <c r="I43" s="1899"/>
      <c r="J43" s="1630"/>
      <c r="K43" s="1898"/>
      <c r="L43" s="1898"/>
      <c r="M43" s="1898"/>
      <c r="N43" s="1899"/>
      <c r="O43" s="820"/>
      <c r="P43" s="1338">
        <f t="shared" si="4"/>
        <v>0</v>
      </c>
    </row>
    <row r="44" spans="1:16" s="363" customFormat="1" ht="26.25" customHeight="1">
      <c r="A44" s="358"/>
      <c r="B44" s="1630"/>
      <c r="C44" s="1898"/>
      <c r="D44" s="1898"/>
      <c r="E44" s="1898"/>
      <c r="F44" s="1898"/>
      <c r="G44" s="1898"/>
      <c r="H44" s="1898"/>
      <c r="I44" s="1899"/>
      <c r="J44" s="1630"/>
      <c r="K44" s="1898"/>
      <c r="L44" s="1898"/>
      <c r="M44" s="1898"/>
      <c r="N44" s="1899"/>
      <c r="O44" s="820"/>
      <c r="P44" s="1338">
        <f t="shared" si="4"/>
        <v>0</v>
      </c>
    </row>
    <row r="45" spans="1:16" s="363" customFormat="1" ht="26.25" customHeight="1" thickBot="1">
      <c r="A45" s="358"/>
      <c r="B45" s="1941"/>
      <c r="C45" s="1942"/>
      <c r="D45" s="1942"/>
      <c r="E45" s="1942"/>
      <c r="F45" s="1942"/>
      <c r="G45" s="1942"/>
      <c r="H45" s="1942"/>
      <c r="I45" s="1943"/>
      <c r="J45" s="1941"/>
      <c r="K45" s="1942"/>
      <c r="L45" s="1942"/>
      <c r="M45" s="1942"/>
      <c r="N45" s="1943"/>
      <c r="O45" s="820"/>
      <c r="P45" s="1338">
        <f t="shared" si="4"/>
        <v>0</v>
      </c>
    </row>
    <row r="46" spans="1:16" s="363" customFormat="1" ht="26.25" customHeight="1" thickBot="1">
      <c r="A46" s="358"/>
      <c r="B46" s="421" t="s">
        <v>2029</v>
      </c>
      <c r="C46" s="364"/>
      <c r="D46" s="1622" t="s">
        <v>1111</v>
      </c>
      <c r="E46" s="1622"/>
      <c r="F46" s="1622"/>
      <c r="G46" s="1622"/>
      <c r="H46" s="1622"/>
      <c r="I46" s="1622"/>
      <c r="J46" s="1622"/>
      <c r="K46" s="1622"/>
      <c r="L46" s="1622"/>
      <c r="M46" s="1622"/>
      <c r="N46" s="1623"/>
      <c r="O46" s="820"/>
      <c r="P46" s="1341"/>
    </row>
    <row r="47" spans="1:16" s="348" customFormat="1" ht="19.5" customHeight="1" thickBot="1">
      <c r="A47" s="403"/>
      <c r="B47" s="404"/>
      <c r="C47" s="404"/>
      <c r="D47" s="404"/>
      <c r="E47" s="404"/>
      <c r="F47" s="404"/>
      <c r="G47" s="404"/>
      <c r="H47" s="405"/>
      <c r="I47" s="404"/>
      <c r="J47" s="404"/>
      <c r="K47" s="404"/>
      <c r="L47" s="406"/>
      <c r="M47" s="404"/>
      <c r="N47" s="1320" t="str">
        <f ca="1">$A$1&amp;wersja&amp;INFO("wersja")</f>
        <v>GL_2018.1.15.0</v>
      </c>
      <c r="O47" s="818"/>
      <c r="P47" s="1341"/>
    </row>
    <row r="48" spans="1:16" ht="20.25" customHeight="1" thickTop="1" thickBot="1">
      <c r="A48" s="577" t="s">
        <v>1819</v>
      </c>
      <c r="H48" s="502"/>
      <c r="L48" s="520"/>
      <c r="N48" s="592" t="str">
        <f>$N$1</f>
        <v>Załącznik Nr 5 do Uchwały Nr XL/396/17 Rady Miejskiej w Kluczborku z dnia 27 września 2017r.</v>
      </c>
      <c r="O48" s="804"/>
      <c r="P48" s="1341"/>
    </row>
    <row r="49" spans="1:16" s="2" customFormat="1" ht="22.5" customHeight="1" thickTop="1">
      <c r="A49" s="1688" t="s">
        <v>854</v>
      </c>
      <c r="B49" s="1689"/>
      <c r="C49" s="1689"/>
      <c r="D49" s="1690"/>
      <c r="E49" s="1691" t="s">
        <v>987</v>
      </c>
      <c r="F49" s="1691"/>
      <c r="G49" s="1691"/>
      <c r="H49" s="1691"/>
      <c r="I49" s="1691"/>
      <c r="J49" s="1691"/>
      <c r="K49" s="1691"/>
      <c r="L49" s="1691"/>
      <c r="M49" s="1691"/>
      <c r="N49" s="1691"/>
      <c r="O49" s="1692"/>
      <c r="P49" s="1341"/>
    </row>
    <row r="50" spans="1:16" s="2" customFormat="1" ht="26.25" customHeight="1" thickBot="1">
      <c r="A50" s="1695"/>
      <c r="B50" s="1696"/>
      <c r="C50" s="1696"/>
      <c r="D50" s="1697"/>
      <c r="E50" s="1693"/>
      <c r="F50" s="1693"/>
      <c r="G50" s="1693"/>
      <c r="H50" s="1693"/>
      <c r="I50" s="1693"/>
      <c r="J50" s="1693"/>
      <c r="K50" s="1693"/>
      <c r="L50" s="1693"/>
      <c r="M50" s="1693"/>
      <c r="N50" s="1693"/>
      <c r="O50" s="1694"/>
      <c r="P50" s="1341"/>
    </row>
    <row r="51" spans="1:16" s="2" customFormat="1" ht="9" customHeight="1">
      <c r="A51" s="580"/>
      <c r="B51" s="581"/>
      <c r="C51" s="581"/>
      <c r="D51" s="582"/>
      <c r="E51" s="582"/>
      <c r="F51" s="582"/>
      <c r="G51" s="582"/>
      <c r="H51" s="583"/>
      <c r="I51" s="583"/>
      <c r="J51" s="583"/>
      <c r="K51" s="583"/>
      <c r="L51" s="584"/>
      <c r="M51" s="583"/>
      <c r="N51" s="585"/>
      <c r="O51" s="805"/>
      <c r="P51" s="1341"/>
    </row>
    <row r="52" spans="1:16" s="1" customFormat="1" ht="24.75" customHeight="1">
      <c r="A52" s="1675" t="s">
        <v>1923</v>
      </c>
      <c r="B52" s="1676"/>
      <c r="C52" s="1676"/>
      <c r="D52" s="1676"/>
      <c r="E52" s="1676"/>
      <c r="F52" s="1676"/>
      <c r="G52" s="1676"/>
      <c r="H52" s="1676"/>
      <c r="I52" s="1676"/>
      <c r="J52" s="1676"/>
      <c r="K52" s="1676"/>
      <c r="L52" s="1676"/>
      <c r="M52" s="1676"/>
      <c r="N52" s="1676"/>
      <c r="O52" s="1677"/>
      <c r="P52" s="1338"/>
    </row>
    <row r="53" spans="1:16" s="2" customFormat="1" ht="9" customHeight="1" thickBot="1">
      <c r="A53" s="587"/>
      <c r="B53" s="588"/>
      <c r="C53" s="588"/>
      <c r="D53" s="588"/>
      <c r="E53" s="588"/>
      <c r="F53" s="588"/>
      <c r="G53" s="588"/>
      <c r="H53" s="588"/>
      <c r="I53" s="588"/>
      <c r="J53" s="588"/>
      <c r="K53" s="589"/>
      <c r="L53" s="590"/>
      <c r="M53" s="583"/>
      <c r="N53" s="583"/>
      <c r="O53" s="806"/>
      <c r="P53" s="1341"/>
    </row>
    <row r="54" spans="1:16" s="306" customFormat="1" ht="6" customHeight="1" thickTop="1" thickBot="1">
      <c r="A54" s="300"/>
      <c r="B54" s="301"/>
      <c r="C54" s="301"/>
      <c r="D54" s="301"/>
      <c r="E54" s="302"/>
      <c r="F54" s="302"/>
      <c r="G54" s="302"/>
      <c r="H54" s="303"/>
      <c r="I54" s="302"/>
      <c r="J54" s="304"/>
      <c r="K54" s="302"/>
      <c r="L54" s="305"/>
      <c r="M54" s="302"/>
      <c r="N54" s="304"/>
      <c r="O54" s="807"/>
      <c r="P54" s="1341"/>
    </row>
    <row r="55" spans="1:16" s="306" customFormat="1" ht="26.25" customHeight="1" thickBot="1">
      <c r="A55" s="308"/>
      <c r="B55" s="1678" t="s">
        <v>1925</v>
      </c>
      <c r="C55" s="1678"/>
      <c r="D55" s="1678"/>
      <c r="E55" s="1678"/>
      <c r="F55" s="1678"/>
      <c r="G55" s="1678"/>
      <c r="H55" s="1678"/>
      <c r="I55" s="1678"/>
      <c r="J55" s="1679"/>
      <c r="K55" s="235" t="s">
        <v>1870</v>
      </c>
      <c r="L55" s="309"/>
      <c r="M55" s="1680" t="str">
        <f>IF(O63=1,SUM($O$1:O63),"")</f>
        <v/>
      </c>
      <c r="N55" s="1681"/>
      <c r="O55" s="808"/>
      <c r="P55" s="1340"/>
    </row>
    <row r="56" spans="1:16" s="306" customFormat="1" ht="6" customHeight="1" thickBot="1">
      <c r="A56" s="310"/>
      <c r="B56" s="311"/>
      <c r="C56" s="311"/>
      <c r="D56" s="311"/>
      <c r="E56" s="311"/>
      <c r="F56" s="311"/>
      <c r="G56" s="311"/>
      <c r="H56" s="313"/>
      <c r="I56" s="312"/>
      <c r="J56" s="314"/>
      <c r="K56" s="312"/>
      <c r="L56" s="315"/>
      <c r="M56" s="312"/>
      <c r="N56" s="314"/>
      <c r="O56" s="809"/>
      <c r="P56" s="1342"/>
    </row>
    <row r="57" spans="1:16" s="306" customFormat="1" ht="20.25" customHeight="1" thickTop="1" thickBot="1">
      <c r="A57" s="369" t="s">
        <v>1783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810"/>
      <c r="P57" s="1338"/>
    </row>
    <row r="58" spans="1:16" s="306" customFormat="1" ht="12.75" customHeight="1">
      <c r="A58" s="317"/>
      <c r="B58" s="374" t="s">
        <v>1666</v>
      </c>
      <c r="C58" s="375"/>
      <c r="D58" s="375"/>
      <c r="E58" s="375"/>
      <c r="F58" s="375"/>
      <c r="G58" s="375"/>
      <c r="H58" s="376"/>
      <c r="I58" s="375"/>
      <c r="J58" s="377"/>
      <c r="K58" s="378" t="s">
        <v>1750</v>
      </c>
      <c r="L58" s="375"/>
      <c r="M58" s="375"/>
      <c r="N58" s="379"/>
      <c r="O58" s="811"/>
      <c r="P58" s="1338"/>
    </row>
    <row r="59" spans="1:16" s="320" customFormat="1" ht="34.5" customHeight="1" thickBot="1">
      <c r="A59" s="319"/>
      <c r="B59" s="1935" t="str">
        <f>IF($B$12="","",$B$12)</f>
        <v/>
      </c>
      <c r="C59" s="1936"/>
      <c r="D59" s="1936"/>
      <c r="E59" s="1936"/>
      <c r="F59" s="1936"/>
      <c r="G59" s="1936"/>
      <c r="H59" s="1936"/>
      <c r="I59" s="1936"/>
      <c r="J59" s="1937"/>
      <c r="K59" s="1938" t="str">
        <f>IF($K$12="","",$K$12)</f>
        <v/>
      </c>
      <c r="L59" s="1939"/>
      <c r="M59" s="1939"/>
      <c r="N59" s="1940"/>
      <c r="O59" s="811"/>
      <c r="P59" s="1338">
        <f>IF(B59&amp;K59="",0,1)</f>
        <v>0</v>
      </c>
    </row>
    <row r="60" spans="1:16" s="306" customFormat="1" ht="6" customHeight="1" thickBot="1">
      <c r="A60" s="321"/>
      <c r="B60" s="322"/>
      <c r="C60" s="322"/>
      <c r="D60" s="322"/>
      <c r="E60" s="312"/>
      <c r="F60" s="312"/>
      <c r="G60" s="312"/>
      <c r="H60" s="313"/>
      <c r="I60" s="312"/>
      <c r="J60" s="314"/>
      <c r="K60" s="312"/>
      <c r="L60" s="315"/>
      <c r="M60" s="312"/>
      <c r="N60" s="314"/>
      <c r="O60" s="809"/>
      <c r="P60" s="1338"/>
    </row>
    <row r="61" spans="1:16" s="328" customFormat="1" ht="20.25" customHeight="1" thickTop="1" thickBot="1">
      <c r="A61" s="370" t="s">
        <v>2165</v>
      </c>
      <c r="B61" s="323"/>
      <c r="C61" s="323"/>
      <c r="D61" s="323"/>
      <c r="E61" s="323"/>
      <c r="F61" s="323"/>
      <c r="G61" s="323"/>
      <c r="H61" s="324"/>
      <c r="I61" s="323"/>
      <c r="J61" s="325"/>
      <c r="K61" s="323"/>
      <c r="L61" s="326"/>
      <c r="M61" s="323"/>
      <c r="N61" s="822">
        <f>SUM(O:O)</f>
        <v>0</v>
      </c>
      <c r="O61" s="810"/>
      <c r="P61" s="1338"/>
    </row>
    <row r="62" spans="1:16" s="328" customFormat="1" ht="8.25" customHeight="1">
      <c r="A62" s="98"/>
      <c r="B62" s="381"/>
      <c r="C62" s="382"/>
      <c r="D62" s="382"/>
      <c r="E62" s="382"/>
      <c r="F62" s="382"/>
      <c r="G62" s="382"/>
      <c r="H62" s="383"/>
      <c r="I62" s="382"/>
      <c r="J62" s="384"/>
      <c r="K62" s="382"/>
      <c r="L62" s="385"/>
      <c r="M62" s="382"/>
      <c r="N62" s="386"/>
      <c r="O62" s="812"/>
      <c r="P62" s="1338"/>
    </row>
    <row r="63" spans="1:16" s="328" customFormat="1" ht="26.25" customHeight="1">
      <c r="A63" s="396" t="s">
        <v>291</v>
      </c>
      <c r="B63" s="1666" t="s">
        <v>123</v>
      </c>
      <c r="C63" s="1667"/>
      <c r="D63" s="1668"/>
      <c r="E63" s="1934"/>
      <c r="F63" s="477"/>
      <c r="G63" s="478"/>
      <c r="H63" s="478"/>
      <c r="I63" s="478"/>
      <c r="J63" s="478"/>
      <c r="K63" s="478"/>
      <c r="L63" s="478"/>
      <c r="M63" s="478"/>
      <c r="N63" s="397"/>
      <c r="O63" s="812">
        <f>IF(D63&lt;&gt;"",1,0)</f>
        <v>0</v>
      </c>
      <c r="P63" s="1338">
        <f>IF(D63="",0,1)</f>
        <v>0</v>
      </c>
    </row>
    <row r="64" spans="1:16" s="328" customFormat="1" ht="8.25" customHeight="1" thickBot="1">
      <c r="A64" s="98"/>
      <c r="B64" s="387"/>
      <c r="C64" s="388"/>
      <c r="D64" s="388"/>
      <c r="E64" s="388"/>
      <c r="F64" s="388"/>
      <c r="G64" s="388"/>
      <c r="H64" s="389"/>
      <c r="I64" s="388"/>
      <c r="J64" s="390"/>
      <c r="K64" s="388"/>
      <c r="L64" s="391"/>
      <c r="M64" s="388"/>
      <c r="N64" s="392"/>
      <c r="O64" s="812"/>
      <c r="P64" s="1338"/>
    </row>
    <row r="65" spans="1:16" s="328" customFormat="1" ht="27" customHeight="1" thickBot="1">
      <c r="A65" s="308"/>
      <c r="B65" s="1716" t="s">
        <v>1065</v>
      </c>
      <c r="C65" s="1717"/>
      <c r="D65" s="1717"/>
      <c r="E65" s="1885"/>
      <c r="F65" s="763" t="s">
        <v>1770</v>
      </c>
      <c r="G65" s="763" t="s">
        <v>1748</v>
      </c>
      <c r="H65" s="1945" t="s">
        <v>1520</v>
      </c>
      <c r="I65" s="1946"/>
      <c r="J65" s="1662" t="s">
        <v>233</v>
      </c>
      <c r="K65" s="1722"/>
      <c r="L65" s="1722"/>
      <c r="M65" s="1722"/>
      <c r="N65" s="1944"/>
      <c r="O65" s="813"/>
      <c r="P65" s="1338"/>
    </row>
    <row r="66" spans="1:16" s="328" customFormat="1" ht="26.25" customHeight="1">
      <c r="A66" s="308"/>
      <c r="B66" s="1659" t="s">
        <v>1663</v>
      </c>
      <c r="C66" s="1910" t="s">
        <v>1809</v>
      </c>
      <c r="D66" s="1911"/>
      <c r="E66" s="1912"/>
      <c r="F66" s="1072"/>
      <c r="G66" s="1072"/>
      <c r="H66" s="1913"/>
      <c r="I66" s="1914"/>
      <c r="J66" s="480" t="s">
        <v>1771</v>
      </c>
      <c r="K66" s="1915" t="str">
        <f>IF(D63="","",SUM(F66:I66))</f>
        <v/>
      </c>
      <c r="L66" s="1915"/>
      <c r="M66" s="1915"/>
      <c r="N66" s="333" t="s">
        <v>599</v>
      </c>
      <c r="O66" s="813"/>
      <c r="P66" s="1338">
        <f>IF(F66&amp;G66&amp;H66="",0,1)</f>
        <v>0</v>
      </c>
    </row>
    <row r="67" spans="1:16" s="328" customFormat="1" ht="31.5" customHeight="1">
      <c r="A67" s="308"/>
      <c r="B67" s="1660"/>
      <c r="C67" s="1916" t="s">
        <v>1810</v>
      </c>
      <c r="D67" s="1917"/>
      <c r="E67" s="1918"/>
      <c r="F67" s="1073"/>
      <c r="G67" s="1073"/>
      <c r="H67" s="1919"/>
      <c r="I67" s="1920"/>
      <c r="J67" s="481" t="s">
        <v>1390</v>
      </c>
      <c r="K67" s="1921" t="str">
        <f>IF(D63="","",SUM(F67:I67))</f>
        <v/>
      </c>
      <c r="L67" s="1921"/>
      <c r="M67" s="1921"/>
      <c r="N67" s="331" t="s">
        <v>599</v>
      </c>
      <c r="O67" s="813"/>
      <c r="P67" s="1338">
        <f t="shared" ref="P67:P69" si="5">IF(F67&amp;G67&amp;H67="",0,1)</f>
        <v>0</v>
      </c>
    </row>
    <row r="68" spans="1:16" s="328" customFormat="1" ht="26.25" customHeight="1">
      <c r="A68" s="308"/>
      <c r="B68" s="1660"/>
      <c r="C68" s="1916" t="s">
        <v>1811</v>
      </c>
      <c r="D68" s="1917"/>
      <c r="E68" s="1918"/>
      <c r="F68" s="1073"/>
      <c r="G68" s="1073"/>
      <c r="H68" s="1919"/>
      <c r="I68" s="1920"/>
      <c r="J68" s="481" t="s">
        <v>406</v>
      </c>
      <c r="K68" s="1921" t="str">
        <f>IF(D63="","",SUM(F68:I68))</f>
        <v/>
      </c>
      <c r="L68" s="1921"/>
      <c r="M68" s="1921"/>
      <c r="N68" s="331" t="s">
        <v>599</v>
      </c>
      <c r="O68" s="813"/>
      <c r="P68" s="1338">
        <f t="shared" si="5"/>
        <v>0</v>
      </c>
    </row>
    <row r="69" spans="1:16" s="328" customFormat="1" ht="26.25" customHeight="1" thickBot="1">
      <c r="A69" s="308"/>
      <c r="B69" s="1660"/>
      <c r="C69" s="1922" t="s">
        <v>579</v>
      </c>
      <c r="D69" s="1923"/>
      <c r="E69" s="1924"/>
      <c r="F69" s="1074"/>
      <c r="G69" s="1074"/>
      <c r="H69" s="1947"/>
      <c r="I69" s="1948"/>
      <c r="J69" s="482" t="s">
        <v>407</v>
      </c>
      <c r="K69" s="1927" t="str">
        <f>IF(D63="","",SUM(F69:I69))</f>
        <v/>
      </c>
      <c r="L69" s="1927"/>
      <c r="M69" s="1927"/>
      <c r="N69" s="332" t="s">
        <v>599</v>
      </c>
      <c r="O69" s="813"/>
      <c r="P69" s="1338">
        <f t="shared" si="5"/>
        <v>0</v>
      </c>
    </row>
    <row r="70" spans="1:16" s="337" customFormat="1" ht="26.25" customHeight="1" thickBot="1">
      <c r="A70" s="334"/>
      <c r="B70" s="1661"/>
      <c r="C70" s="1906" t="s">
        <v>233</v>
      </c>
      <c r="D70" s="1711"/>
      <c r="E70" s="1712"/>
      <c r="F70" s="884" t="str">
        <f>IF(D63="","",SUM(F66:F69))</f>
        <v/>
      </c>
      <c r="G70" s="884" t="str">
        <f>IF(D63="","",SUM(G66:G69))</f>
        <v/>
      </c>
      <c r="H70" s="1907" t="str">
        <f>IF(D63="","",SUM(H66:H69))</f>
        <v/>
      </c>
      <c r="I70" s="1908"/>
      <c r="J70" s="483" t="s">
        <v>408</v>
      </c>
      <c r="K70" s="1909" t="str">
        <f>IF(D63="","",SUM(F70:I70))</f>
        <v/>
      </c>
      <c r="L70" s="1909"/>
      <c r="M70" s="1909"/>
      <c r="N70" s="479" t="s">
        <v>599</v>
      </c>
      <c r="O70" s="814"/>
      <c r="P70" s="1338"/>
    </row>
    <row r="71" spans="1:16" s="328" customFormat="1" ht="26.25" customHeight="1">
      <c r="A71" s="308"/>
      <c r="B71" s="1659" t="s">
        <v>232</v>
      </c>
      <c r="C71" s="1910" t="s">
        <v>1809</v>
      </c>
      <c r="D71" s="1911"/>
      <c r="E71" s="1912"/>
      <c r="F71" s="1072"/>
      <c r="G71" s="1072"/>
      <c r="H71" s="1913"/>
      <c r="I71" s="1914"/>
      <c r="J71" s="480" t="s">
        <v>409</v>
      </c>
      <c r="K71" s="1915" t="str">
        <f>IF(D63="","",SUM(F71:I71))</f>
        <v/>
      </c>
      <c r="L71" s="1915"/>
      <c r="M71" s="1915"/>
      <c r="N71" s="333" t="s">
        <v>599</v>
      </c>
      <c r="O71" s="813"/>
      <c r="P71" s="1338">
        <f>IF(F71&amp;G71&amp;H71="",0,1)</f>
        <v>0</v>
      </c>
    </row>
    <row r="72" spans="1:16" s="328" customFormat="1" ht="31.5" customHeight="1">
      <c r="A72" s="308"/>
      <c r="B72" s="1660"/>
      <c r="C72" s="1916" t="s">
        <v>1810</v>
      </c>
      <c r="D72" s="1917"/>
      <c r="E72" s="1918"/>
      <c r="F72" s="1073"/>
      <c r="G72" s="1073"/>
      <c r="H72" s="1919"/>
      <c r="I72" s="1920"/>
      <c r="J72" s="481" t="s">
        <v>410</v>
      </c>
      <c r="K72" s="1921" t="str">
        <f>IF(D63="","",SUM(F72:I72))</f>
        <v/>
      </c>
      <c r="L72" s="1921"/>
      <c r="M72" s="1921"/>
      <c r="N72" s="331" t="s">
        <v>599</v>
      </c>
      <c r="O72" s="813"/>
      <c r="P72" s="1338">
        <f t="shared" ref="P72:P74" si="6">IF(F72&amp;G72&amp;H72="",0,1)</f>
        <v>0</v>
      </c>
    </row>
    <row r="73" spans="1:16" s="328" customFormat="1" ht="26.25" customHeight="1">
      <c r="A73" s="308"/>
      <c r="B73" s="1660"/>
      <c r="C73" s="1916" t="s">
        <v>1811</v>
      </c>
      <c r="D73" s="1917"/>
      <c r="E73" s="1918"/>
      <c r="F73" s="1073"/>
      <c r="G73" s="1073"/>
      <c r="H73" s="1919"/>
      <c r="I73" s="1920"/>
      <c r="J73" s="481" t="s">
        <v>411</v>
      </c>
      <c r="K73" s="1921" t="str">
        <f>IF(D63="","",SUM(F73:I73))</f>
        <v/>
      </c>
      <c r="L73" s="1921"/>
      <c r="M73" s="1921"/>
      <c r="N73" s="331" t="s">
        <v>599</v>
      </c>
      <c r="O73" s="813"/>
      <c r="P73" s="1338">
        <f t="shared" si="6"/>
        <v>0</v>
      </c>
    </row>
    <row r="74" spans="1:16" s="328" customFormat="1" ht="26.25" customHeight="1" thickBot="1">
      <c r="A74" s="308"/>
      <c r="B74" s="1660"/>
      <c r="C74" s="1922" t="s">
        <v>579</v>
      </c>
      <c r="D74" s="1923"/>
      <c r="E74" s="1924"/>
      <c r="F74" s="1074"/>
      <c r="G74" s="1074"/>
      <c r="H74" s="1925"/>
      <c r="I74" s="1926"/>
      <c r="J74" s="482" t="s">
        <v>412</v>
      </c>
      <c r="K74" s="1927" t="str">
        <f>IF(D63="","",SUM(F74:I74))</f>
        <v/>
      </c>
      <c r="L74" s="1927"/>
      <c r="M74" s="1927"/>
      <c r="N74" s="332" t="s">
        <v>599</v>
      </c>
      <c r="O74" s="813"/>
      <c r="P74" s="1338">
        <f t="shared" si="6"/>
        <v>0</v>
      </c>
    </row>
    <row r="75" spans="1:16" s="337" customFormat="1" ht="26.25" customHeight="1" thickBot="1">
      <c r="A75" s="334"/>
      <c r="B75" s="1661"/>
      <c r="C75" s="1906" t="s">
        <v>233</v>
      </c>
      <c r="D75" s="1711"/>
      <c r="E75" s="1712"/>
      <c r="F75" s="884" t="str">
        <f>IF(D63="","",SUM(F71:F74))</f>
        <v/>
      </c>
      <c r="G75" s="884" t="str">
        <f>IF(D63="","",SUM(G71:G74))</f>
        <v/>
      </c>
      <c r="H75" s="1907" t="str">
        <f>IF(D63="","",SUM(H71:H74))</f>
        <v/>
      </c>
      <c r="I75" s="1908"/>
      <c r="J75" s="483" t="s">
        <v>413</v>
      </c>
      <c r="K75" s="1909" t="str">
        <f>IF(D63="","",SUM(F75:I75))</f>
        <v/>
      </c>
      <c r="L75" s="1909"/>
      <c r="M75" s="1909"/>
      <c r="N75" s="479" t="s">
        <v>599</v>
      </c>
      <c r="O75" s="814"/>
      <c r="P75" s="1338"/>
    </row>
    <row r="76" spans="1:16" ht="6" customHeight="1" thickBot="1">
      <c r="A76" s="338"/>
      <c r="B76" s="339"/>
      <c r="C76" s="339"/>
      <c r="D76" s="339"/>
      <c r="E76" s="339"/>
      <c r="F76" s="496"/>
      <c r="G76" s="496"/>
      <c r="H76" s="496"/>
      <c r="I76" s="496"/>
      <c r="J76" s="484"/>
      <c r="K76" s="339"/>
      <c r="L76" s="340"/>
      <c r="M76" s="339"/>
      <c r="N76" s="339"/>
      <c r="O76" s="815"/>
      <c r="P76" s="1338"/>
    </row>
    <row r="77" spans="1:16" s="152" customFormat="1" ht="20.25" customHeight="1" thickTop="1" thickBot="1">
      <c r="A77" s="370" t="s">
        <v>1784</v>
      </c>
      <c r="B77" s="342"/>
      <c r="C77" s="342"/>
      <c r="D77" s="342"/>
      <c r="E77" s="342"/>
      <c r="F77" s="342"/>
      <c r="G77" s="342"/>
      <c r="H77" s="343"/>
      <c r="I77" s="342"/>
      <c r="J77" s="344"/>
      <c r="K77" s="342"/>
      <c r="L77" s="345"/>
      <c r="M77" s="342"/>
      <c r="N77" s="344"/>
      <c r="O77" s="816"/>
      <c r="P77" s="1338"/>
    </row>
    <row r="78" spans="1:16" s="348" customFormat="1" ht="31.5" customHeight="1">
      <c r="A78" s="346"/>
      <c r="B78" s="1931" t="s">
        <v>1881</v>
      </c>
      <c r="C78" s="1932"/>
      <c r="D78" s="1932"/>
      <c r="E78" s="1932"/>
      <c r="F78" s="1932"/>
      <c r="G78" s="1932"/>
      <c r="H78" s="545"/>
      <c r="I78" s="401" t="s">
        <v>1786</v>
      </c>
      <c r="J78" s="485" t="s">
        <v>414</v>
      </c>
      <c r="K78" s="1642" t="str">
        <f>IF(D63="","",SUM(F69:I69))</f>
        <v/>
      </c>
      <c r="L78" s="1642"/>
      <c r="M78" s="1642"/>
      <c r="N78" s="423" t="s">
        <v>599</v>
      </c>
      <c r="O78" s="817"/>
      <c r="P78" s="1338"/>
    </row>
    <row r="79" spans="1:16" s="348" customFormat="1" ht="26.25" customHeight="1">
      <c r="A79" s="346"/>
      <c r="B79" s="546" t="s">
        <v>1876</v>
      </c>
      <c r="C79" s="547"/>
      <c r="D79" s="547"/>
      <c r="E79" s="547"/>
      <c r="F79" s="547"/>
      <c r="G79" s="547"/>
      <c r="H79" s="350"/>
      <c r="I79" s="548"/>
      <c r="J79" s="486" t="s">
        <v>415</v>
      </c>
      <c r="K79" s="1933">
        <f>ROUND(Info!$J$3*0.11,4)</f>
        <v>21.676600000000001</v>
      </c>
      <c r="L79" s="1646"/>
      <c r="M79" s="1646"/>
      <c r="N79" s="424" t="s">
        <v>1144</v>
      </c>
      <c r="O79" s="817"/>
      <c r="P79" s="1338"/>
    </row>
    <row r="80" spans="1:16" s="348" customFormat="1" ht="26.25" customHeight="1">
      <c r="A80" s="346"/>
      <c r="B80" s="409" t="s">
        <v>1882</v>
      </c>
      <c r="C80" s="349"/>
      <c r="D80" s="349"/>
      <c r="E80" s="349"/>
      <c r="F80" s="349"/>
      <c r="G80" s="349"/>
      <c r="H80" s="350"/>
      <c r="I80" s="399" t="s">
        <v>2026</v>
      </c>
      <c r="J80" s="486" t="s">
        <v>416</v>
      </c>
      <c r="K80" s="1646" t="str">
        <f>IF(D63="","",SUM(F74:I74))</f>
        <v/>
      </c>
      <c r="L80" s="1646"/>
      <c r="M80" s="1646"/>
      <c r="N80" s="424" t="s">
        <v>599</v>
      </c>
      <c r="O80" s="817"/>
      <c r="P80" s="1338"/>
    </row>
    <row r="81" spans="1:16" s="348" customFormat="1" ht="26.25" customHeight="1" thickBot="1">
      <c r="A81" s="346"/>
      <c r="B81" s="497" t="s">
        <v>1877</v>
      </c>
      <c r="C81" s="489"/>
      <c r="D81" s="489"/>
      <c r="E81" s="489"/>
      <c r="F81" s="489"/>
      <c r="G81" s="489"/>
      <c r="H81" s="490"/>
      <c r="I81" s="491"/>
      <c r="J81" s="492" t="s">
        <v>417</v>
      </c>
      <c r="K81" s="1900">
        <f>ROUND(Info!$J$3*0.22,4)</f>
        <v>43.353200000000001</v>
      </c>
      <c r="L81" s="1901"/>
      <c r="M81" s="1901"/>
      <c r="N81" s="493" t="s">
        <v>1144</v>
      </c>
      <c r="O81" s="817"/>
      <c r="P81" s="1338"/>
    </row>
    <row r="82" spans="1:16" s="348" customFormat="1" ht="31.5" customHeight="1" thickBot="1">
      <c r="A82" s="346"/>
      <c r="B82" s="1902" t="s">
        <v>1878</v>
      </c>
      <c r="C82" s="1903"/>
      <c r="D82" s="1903"/>
      <c r="E82" s="1903"/>
      <c r="F82" s="1903"/>
      <c r="G82" s="418"/>
      <c r="H82" s="419"/>
      <c r="I82" s="402" t="s">
        <v>2027</v>
      </c>
      <c r="J82" s="487" t="s">
        <v>418</v>
      </c>
      <c r="K82" s="1634" t="str">
        <f>IF(D63="","",ROUND(K78*K79+K80*K81,2))</f>
        <v/>
      </c>
      <c r="L82" s="1634"/>
      <c r="M82" s="1634"/>
      <c r="N82" s="427" t="s">
        <v>1144</v>
      </c>
      <c r="O82" s="817"/>
      <c r="P82" s="1338"/>
    </row>
    <row r="83" spans="1:16" s="348" customFormat="1" ht="26.25" customHeight="1" thickBot="1">
      <c r="A83" s="346"/>
      <c r="B83" s="413" t="s">
        <v>1879</v>
      </c>
      <c r="C83" s="414"/>
      <c r="D83" s="414"/>
      <c r="E83" s="414"/>
      <c r="F83" s="414"/>
      <c r="G83" s="414"/>
      <c r="H83" s="415"/>
      <c r="I83" s="416"/>
      <c r="J83" s="488" t="s">
        <v>419</v>
      </c>
      <c r="K83" s="1904"/>
      <c r="L83" s="1905"/>
      <c r="M83" s="1905"/>
      <c r="N83" s="428" t="s">
        <v>1144</v>
      </c>
      <c r="O83" s="817"/>
      <c r="P83" s="1338">
        <f>IF(K83="",0,1)</f>
        <v>0</v>
      </c>
    </row>
    <row r="84" spans="1:16" s="348" customFormat="1" ht="26.25" customHeight="1" thickBot="1">
      <c r="A84" s="346"/>
      <c r="B84" s="412" t="s">
        <v>1880</v>
      </c>
      <c r="C84" s="393"/>
      <c r="D84" s="393"/>
      <c r="E84" s="393"/>
      <c r="F84" s="393"/>
      <c r="G84" s="393"/>
      <c r="H84" s="394"/>
      <c r="I84" s="402" t="s">
        <v>2028</v>
      </c>
      <c r="J84" s="487" t="s">
        <v>420</v>
      </c>
      <c r="K84" s="1638" t="str">
        <f>IF(D63="","",IF(SUM(K82,-K83)&lt;0,"BŁĄD !!!",ROUND(K82-K83,2)))</f>
        <v/>
      </c>
      <c r="L84" s="1638"/>
      <c r="M84" s="1638"/>
      <c r="N84" s="429" t="s">
        <v>1144</v>
      </c>
      <c r="O84" s="817"/>
      <c r="P84" s="1338"/>
    </row>
    <row r="85" spans="1:16" s="348" customFormat="1" ht="6" customHeight="1" thickBot="1">
      <c r="A85" s="403"/>
      <c r="B85" s="404"/>
      <c r="C85" s="404"/>
      <c r="D85" s="404"/>
      <c r="E85" s="404"/>
      <c r="F85" s="404"/>
      <c r="G85" s="404"/>
      <c r="H85" s="405"/>
      <c r="I85" s="404"/>
      <c r="J85" s="404"/>
      <c r="K85" s="404"/>
      <c r="L85" s="406"/>
      <c r="M85" s="404"/>
      <c r="N85" s="404"/>
      <c r="O85" s="818"/>
      <c r="P85" s="1338"/>
    </row>
    <row r="86" spans="1:16" s="357" customFormat="1" ht="20.25" customHeight="1" thickTop="1" thickBot="1">
      <c r="A86" s="371" t="s">
        <v>1785</v>
      </c>
      <c r="B86" s="352"/>
      <c r="C86" s="352"/>
      <c r="D86" s="352"/>
      <c r="E86" s="352"/>
      <c r="F86" s="352"/>
      <c r="G86" s="352"/>
      <c r="H86" s="353"/>
      <c r="I86" s="352"/>
      <c r="J86" s="354"/>
      <c r="K86" s="352"/>
      <c r="L86" s="355"/>
      <c r="M86" s="352"/>
      <c r="N86" s="354"/>
      <c r="O86" s="819"/>
      <c r="P86" s="1338"/>
    </row>
    <row r="87" spans="1:16" s="363" customFormat="1" ht="16.5" customHeight="1">
      <c r="A87" s="358"/>
      <c r="B87" s="372" t="s">
        <v>2025</v>
      </c>
      <c r="C87" s="359"/>
      <c r="D87" s="359"/>
      <c r="E87" s="359"/>
      <c r="F87" s="360"/>
      <c r="G87" s="360"/>
      <c r="H87" s="360"/>
      <c r="I87" s="361"/>
      <c r="J87" s="1928" t="s">
        <v>2024</v>
      </c>
      <c r="K87" s="1929"/>
      <c r="L87" s="1929"/>
      <c r="M87" s="1929"/>
      <c r="N87" s="1930"/>
      <c r="O87" s="820"/>
      <c r="P87" s="1338"/>
    </row>
    <row r="88" spans="1:16" s="363" customFormat="1" ht="26.25" customHeight="1">
      <c r="A88" s="358"/>
      <c r="B88" s="1630"/>
      <c r="C88" s="1898"/>
      <c r="D88" s="1898"/>
      <c r="E88" s="1898"/>
      <c r="F88" s="1898"/>
      <c r="G88" s="1898"/>
      <c r="H88" s="1898"/>
      <c r="I88" s="1899"/>
      <c r="J88" s="1630"/>
      <c r="K88" s="1898"/>
      <c r="L88" s="1898"/>
      <c r="M88" s="1898"/>
      <c r="N88" s="1899"/>
      <c r="O88" s="820"/>
      <c r="P88" s="1338">
        <f>IF(J88&amp;B88="",0,1)</f>
        <v>0</v>
      </c>
    </row>
    <row r="89" spans="1:16" s="363" customFormat="1" ht="26.25" customHeight="1">
      <c r="A89" s="358"/>
      <c r="B89" s="1630"/>
      <c r="C89" s="1898"/>
      <c r="D89" s="1898"/>
      <c r="E89" s="1898"/>
      <c r="F89" s="1898"/>
      <c r="G89" s="1898"/>
      <c r="H89" s="1898"/>
      <c r="I89" s="1899"/>
      <c r="J89" s="1630"/>
      <c r="K89" s="1898"/>
      <c r="L89" s="1898"/>
      <c r="M89" s="1898"/>
      <c r="N89" s="1899"/>
      <c r="O89" s="820"/>
      <c r="P89" s="1338">
        <f t="shared" ref="P89:P92" si="7">IF(J89&amp;B89="",0,1)</f>
        <v>0</v>
      </c>
    </row>
    <row r="90" spans="1:16" s="363" customFormat="1" ht="26.25" customHeight="1">
      <c r="A90" s="358"/>
      <c r="B90" s="1630"/>
      <c r="C90" s="1898"/>
      <c r="D90" s="1898"/>
      <c r="E90" s="1898"/>
      <c r="F90" s="1898"/>
      <c r="G90" s="1898"/>
      <c r="H90" s="1898"/>
      <c r="I90" s="1899"/>
      <c r="J90" s="1630"/>
      <c r="K90" s="1898"/>
      <c r="L90" s="1898"/>
      <c r="M90" s="1898"/>
      <c r="N90" s="1899"/>
      <c r="O90" s="820"/>
      <c r="P90" s="1338">
        <f t="shared" si="7"/>
        <v>0</v>
      </c>
    </row>
    <row r="91" spans="1:16" s="363" customFormat="1" ht="26.25" customHeight="1">
      <c r="A91" s="358"/>
      <c r="B91" s="1630"/>
      <c r="C91" s="1898"/>
      <c r="D91" s="1898"/>
      <c r="E91" s="1898"/>
      <c r="F91" s="1898"/>
      <c r="G91" s="1898"/>
      <c r="H91" s="1898"/>
      <c r="I91" s="1899"/>
      <c r="J91" s="1630"/>
      <c r="K91" s="1898"/>
      <c r="L91" s="1898"/>
      <c r="M91" s="1898"/>
      <c r="N91" s="1899"/>
      <c r="O91" s="820"/>
      <c r="P91" s="1338">
        <f t="shared" si="7"/>
        <v>0</v>
      </c>
    </row>
    <row r="92" spans="1:16" s="363" customFormat="1" ht="26.25" customHeight="1" thickBot="1">
      <c r="A92" s="358"/>
      <c r="B92" s="1941"/>
      <c r="C92" s="1942"/>
      <c r="D92" s="1942"/>
      <c r="E92" s="1942"/>
      <c r="F92" s="1942"/>
      <c r="G92" s="1942"/>
      <c r="H92" s="1942"/>
      <c r="I92" s="1943"/>
      <c r="J92" s="1941"/>
      <c r="K92" s="1942"/>
      <c r="L92" s="1942"/>
      <c r="M92" s="1942"/>
      <c r="N92" s="1943"/>
      <c r="O92" s="820"/>
      <c r="P92" s="1338">
        <f t="shared" si="7"/>
        <v>0</v>
      </c>
    </row>
    <row r="93" spans="1:16" s="363" customFormat="1" ht="26.25" customHeight="1" thickBot="1">
      <c r="A93" s="358"/>
      <c r="B93" s="421" t="s">
        <v>2029</v>
      </c>
      <c r="C93" s="364"/>
      <c r="D93" s="1622" t="s">
        <v>1111</v>
      </c>
      <c r="E93" s="1622"/>
      <c r="F93" s="1622"/>
      <c r="G93" s="1622"/>
      <c r="H93" s="1622"/>
      <c r="I93" s="1622"/>
      <c r="J93" s="1622"/>
      <c r="K93" s="1622"/>
      <c r="L93" s="1622"/>
      <c r="M93" s="1622"/>
      <c r="N93" s="1623"/>
      <c r="O93" s="820"/>
    </row>
    <row r="94" spans="1:16" s="348" customFormat="1" ht="19.5" customHeight="1" thickBot="1">
      <c r="A94" s="403"/>
      <c r="B94" s="404"/>
      <c r="C94" s="404"/>
      <c r="D94" s="404"/>
      <c r="E94" s="404"/>
      <c r="F94" s="404"/>
      <c r="G94" s="404"/>
      <c r="H94" s="405"/>
      <c r="I94" s="404"/>
      <c r="J94" s="404"/>
      <c r="K94" s="404"/>
      <c r="L94" s="406"/>
      <c r="M94" s="404"/>
      <c r="N94" s="1320" t="str">
        <f ca="1">$A$1&amp;wersja&amp;INFO("wersja")</f>
        <v>GL_2018.1.15.0</v>
      </c>
      <c r="O94" s="818"/>
    </row>
    <row r="95" spans="1:16" ht="20.25" customHeight="1" thickTop="1" thickBot="1">
      <c r="A95" s="577" t="s">
        <v>1819</v>
      </c>
      <c r="H95" s="502"/>
      <c r="L95" s="520"/>
      <c r="N95" s="592" t="str">
        <f>$N$1</f>
        <v>Załącznik Nr 5 do Uchwały Nr XL/396/17 Rady Miejskiej w Kluczborku z dnia 27 września 2017r.</v>
      </c>
      <c r="O95" s="804"/>
    </row>
    <row r="96" spans="1:16" s="2" customFormat="1" ht="22.5" customHeight="1" thickTop="1">
      <c r="A96" s="1688" t="s">
        <v>854</v>
      </c>
      <c r="B96" s="1689"/>
      <c r="C96" s="1689"/>
      <c r="D96" s="1690"/>
      <c r="E96" s="1691" t="s">
        <v>987</v>
      </c>
      <c r="F96" s="1691"/>
      <c r="G96" s="1691"/>
      <c r="H96" s="1691"/>
      <c r="I96" s="1691"/>
      <c r="J96" s="1691"/>
      <c r="K96" s="1691"/>
      <c r="L96" s="1691"/>
      <c r="M96" s="1691"/>
      <c r="N96" s="1691"/>
      <c r="O96" s="1692"/>
    </row>
    <row r="97" spans="1:16" s="2" customFormat="1" ht="26.25" customHeight="1" thickBot="1">
      <c r="A97" s="1695"/>
      <c r="B97" s="1696"/>
      <c r="C97" s="1696"/>
      <c r="D97" s="1697"/>
      <c r="E97" s="1693"/>
      <c r="F97" s="1693"/>
      <c r="G97" s="1693"/>
      <c r="H97" s="1693"/>
      <c r="I97" s="1693"/>
      <c r="J97" s="1693"/>
      <c r="K97" s="1693"/>
      <c r="L97" s="1693"/>
      <c r="M97" s="1693"/>
      <c r="N97" s="1693"/>
      <c r="O97" s="1694"/>
    </row>
    <row r="98" spans="1:16" s="2" customFormat="1" ht="9" customHeight="1">
      <c r="A98" s="580"/>
      <c r="B98" s="581"/>
      <c r="C98" s="581"/>
      <c r="D98" s="582"/>
      <c r="E98" s="582"/>
      <c r="F98" s="582"/>
      <c r="G98" s="582"/>
      <c r="H98" s="583"/>
      <c r="I98" s="583"/>
      <c r="J98" s="583"/>
      <c r="K98" s="583"/>
      <c r="L98" s="584"/>
      <c r="M98" s="583"/>
      <c r="N98" s="585"/>
      <c r="O98" s="805"/>
    </row>
    <row r="99" spans="1:16" s="1" customFormat="1" ht="24.75" customHeight="1">
      <c r="A99" s="1675" t="s">
        <v>1923</v>
      </c>
      <c r="B99" s="1676"/>
      <c r="C99" s="1676"/>
      <c r="D99" s="1676"/>
      <c r="E99" s="1676"/>
      <c r="F99" s="1676"/>
      <c r="G99" s="1676"/>
      <c r="H99" s="1676"/>
      <c r="I99" s="1676"/>
      <c r="J99" s="1676"/>
      <c r="K99" s="1676"/>
      <c r="L99" s="1676"/>
      <c r="M99" s="1676"/>
      <c r="N99" s="1676"/>
      <c r="O99" s="1677"/>
    </row>
    <row r="100" spans="1:16" s="2" customFormat="1" ht="9" customHeight="1" thickBot="1">
      <c r="A100" s="587"/>
      <c r="B100" s="588"/>
      <c r="C100" s="588"/>
      <c r="D100" s="588"/>
      <c r="E100" s="588"/>
      <c r="F100" s="588"/>
      <c r="G100" s="588"/>
      <c r="H100" s="588"/>
      <c r="I100" s="588"/>
      <c r="J100" s="588"/>
      <c r="K100" s="589"/>
      <c r="L100" s="590"/>
      <c r="M100" s="583"/>
      <c r="N100" s="583"/>
      <c r="O100" s="806"/>
    </row>
    <row r="101" spans="1:16" s="306" customFormat="1" ht="6" customHeight="1" thickTop="1" thickBot="1">
      <c r="A101" s="300"/>
      <c r="B101" s="301"/>
      <c r="C101" s="301"/>
      <c r="D101" s="301"/>
      <c r="E101" s="302"/>
      <c r="F101" s="302"/>
      <c r="G101" s="302"/>
      <c r="H101" s="303"/>
      <c r="I101" s="302"/>
      <c r="J101" s="304"/>
      <c r="K101" s="302"/>
      <c r="L101" s="305"/>
      <c r="M101" s="302"/>
      <c r="N101" s="304"/>
      <c r="O101" s="807"/>
    </row>
    <row r="102" spans="1:16" s="306" customFormat="1" ht="26.25" customHeight="1" thickBot="1">
      <c r="A102" s="308"/>
      <c r="B102" s="1678" t="s">
        <v>1925</v>
      </c>
      <c r="C102" s="1678"/>
      <c r="D102" s="1678"/>
      <c r="E102" s="1678"/>
      <c r="F102" s="1678"/>
      <c r="G102" s="1678"/>
      <c r="H102" s="1678"/>
      <c r="I102" s="1678"/>
      <c r="J102" s="1679"/>
      <c r="K102" s="235" t="s">
        <v>1870</v>
      </c>
      <c r="L102" s="309"/>
      <c r="M102" s="1680" t="str">
        <f>IF(O110=1,SUM($O$1:O110),"")</f>
        <v/>
      </c>
      <c r="N102" s="1681"/>
      <c r="O102" s="808"/>
    </row>
    <row r="103" spans="1:16" s="306" customFormat="1" ht="6" customHeight="1" thickBot="1">
      <c r="A103" s="310"/>
      <c r="B103" s="311"/>
      <c r="C103" s="311"/>
      <c r="D103" s="311"/>
      <c r="E103" s="311"/>
      <c r="F103" s="311"/>
      <c r="G103" s="311"/>
      <c r="H103" s="313"/>
      <c r="I103" s="312"/>
      <c r="J103" s="314"/>
      <c r="K103" s="312"/>
      <c r="L103" s="315"/>
      <c r="M103" s="312"/>
      <c r="N103" s="314"/>
      <c r="O103" s="809"/>
    </row>
    <row r="104" spans="1:16" s="306" customFormat="1" ht="20.25" customHeight="1" thickTop="1" thickBot="1">
      <c r="A104" s="369" t="s">
        <v>1783</v>
      </c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810"/>
    </row>
    <row r="105" spans="1:16" s="306" customFormat="1" ht="12.75" customHeight="1">
      <c r="A105" s="317"/>
      <c r="B105" s="374" t="s">
        <v>1666</v>
      </c>
      <c r="C105" s="375"/>
      <c r="D105" s="375"/>
      <c r="E105" s="375"/>
      <c r="F105" s="375"/>
      <c r="G105" s="375"/>
      <c r="H105" s="376"/>
      <c r="I105" s="375"/>
      <c r="J105" s="377"/>
      <c r="K105" s="378" t="s">
        <v>1750</v>
      </c>
      <c r="L105" s="375"/>
      <c r="M105" s="375"/>
      <c r="N105" s="379"/>
      <c r="O105" s="811"/>
    </row>
    <row r="106" spans="1:16" s="320" customFormat="1" ht="34.5" customHeight="1" thickBot="1">
      <c r="A106" s="319"/>
      <c r="B106" s="1935" t="str">
        <f>IF($B$12="","",$B$12)</f>
        <v/>
      </c>
      <c r="C106" s="1936"/>
      <c r="D106" s="1936"/>
      <c r="E106" s="1936"/>
      <c r="F106" s="1936"/>
      <c r="G106" s="1936"/>
      <c r="H106" s="1936"/>
      <c r="I106" s="1936"/>
      <c r="J106" s="1937"/>
      <c r="K106" s="1938" t="str">
        <f>IF($K$12="","",$K$12)</f>
        <v/>
      </c>
      <c r="L106" s="1939"/>
      <c r="M106" s="1939"/>
      <c r="N106" s="1940"/>
      <c r="O106" s="811"/>
      <c r="P106" s="1338">
        <f>IF(B106&amp;K106="",0,1)</f>
        <v>0</v>
      </c>
    </row>
    <row r="107" spans="1:16" s="306" customFormat="1" ht="6" customHeight="1" thickBot="1">
      <c r="A107" s="321"/>
      <c r="B107" s="322"/>
      <c r="C107" s="322"/>
      <c r="D107" s="322"/>
      <c r="E107" s="312"/>
      <c r="F107" s="312"/>
      <c r="G107" s="312"/>
      <c r="H107" s="313"/>
      <c r="I107" s="312"/>
      <c r="J107" s="314"/>
      <c r="K107" s="312"/>
      <c r="L107" s="315"/>
      <c r="M107" s="312"/>
      <c r="N107" s="314"/>
      <c r="O107" s="809"/>
      <c r="P107" s="1338"/>
    </row>
    <row r="108" spans="1:16" s="328" customFormat="1" ht="20.25" customHeight="1" thickTop="1" thickBot="1">
      <c r="A108" s="370" t="s">
        <v>2165</v>
      </c>
      <c r="B108" s="323"/>
      <c r="C108" s="323"/>
      <c r="D108" s="323"/>
      <c r="E108" s="323"/>
      <c r="F108" s="323"/>
      <c r="G108" s="323"/>
      <c r="H108" s="324"/>
      <c r="I108" s="323"/>
      <c r="J108" s="325"/>
      <c r="K108" s="323"/>
      <c r="L108" s="326"/>
      <c r="M108" s="323"/>
      <c r="N108" s="822">
        <f>SUM(O:O)</f>
        <v>0</v>
      </c>
      <c r="O108" s="810"/>
      <c r="P108" s="1338"/>
    </row>
    <row r="109" spans="1:16" s="328" customFormat="1" ht="8.25" customHeight="1">
      <c r="A109" s="98"/>
      <c r="B109" s="381"/>
      <c r="C109" s="382"/>
      <c r="D109" s="382"/>
      <c r="E109" s="382"/>
      <c r="F109" s="382"/>
      <c r="G109" s="382"/>
      <c r="H109" s="383"/>
      <c r="I109" s="382"/>
      <c r="J109" s="384"/>
      <c r="K109" s="382"/>
      <c r="L109" s="385"/>
      <c r="M109" s="382"/>
      <c r="N109" s="386"/>
      <c r="O109" s="812"/>
      <c r="P109" s="1338"/>
    </row>
    <row r="110" spans="1:16" s="328" customFormat="1" ht="26.25" customHeight="1">
      <c r="A110" s="396" t="s">
        <v>291</v>
      </c>
      <c r="B110" s="1666" t="s">
        <v>123</v>
      </c>
      <c r="C110" s="1667"/>
      <c r="D110" s="1668"/>
      <c r="E110" s="1934"/>
      <c r="F110" s="477"/>
      <c r="G110" s="478"/>
      <c r="H110" s="478"/>
      <c r="I110" s="478"/>
      <c r="J110" s="478"/>
      <c r="K110" s="478"/>
      <c r="L110" s="478"/>
      <c r="M110" s="478"/>
      <c r="N110" s="397"/>
      <c r="O110" s="812">
        <f>IF(D110&lt;&gt;"",1,0)</f>
        <v>0</v>
      </c>
      <c r="P110" s="1338">
        <f>IF(D110="",0,1)</f>
        <v>0</v>
      </c>
    </row>
    <row r="111" spans="1:16" s="328" customFormat="1" ht="8.25" customHeight="1" thickBot="1">
      <c r="A111" s="98"/>
      <c r="B111" s="387"/>
      <c r="C111" s="388"/>
      <c r="D111" s="388"/>
      <c r="E111" s="388"/>
      <c r="F111" s="388"/>
      <c r="G111" s="388"/>
      <c r="H111" s="389"/>
      <c r="I111" s="388"/>
      <c r="J111" s="390"/>
      <c r="K111" s="388"/>
      <c r="L111" s="391"/>
      <c r="M111" s="388"/>
      <c r="N111" s="392"/>
      <c r="O111" s="812"/>
      <c r="P111" s="1338"/>
    </row>
    <row r="112" spans="1:16" s="328" customFormat="1" ht="27" customHeight="1" thickBot="1">
      <c r="A112" s="308"/>
      <c r="B112" s="1716" t="s">
        <v>1065</v>
      </c>
      <c r="C112" s="1717"/>
      <c r="D112" s="1717"/>
      <c r="E112" s="1885"/>
      <c r="F112" s="763" t="s">
        <v>1770</v>
      </c>
      <c r="G112" s="763" t="s">
        <v>1748</v>
      </c>
      <c r="H112" s="1945" t="s">
        <v>1520</v>
      </c>
      <c r="I112" s="1946"/>
      <c r="J112" s="1662" t="s">
        <v>233</v>
      </c>
      <c r="K112" s="1722"/>
      <c r="L112" s="1722"/>
      <c r="M112" s="1722"/>
      <c r="N112" s="1944"/>
      <c r="O112" s="813"/>
      <c r="P112" s="1338"/>
    </row>
    <row r="113" spans="1:16" s="328" customFormat="1" ht="26.25" customHeight="1">
      <c r="A113" s="308"/>
      <c r="B113" s="1659" t="s">
        <v>1663</v>
      </c>
      <c r="C113" s="1910" t="s">
        <v>1809</v>
      </c>
      <c r="D113" s="1911"/>
      <c r="E113" s="1912"/>
      <c r="F113" s="1072"/>
      <c r="G113" s="1072"/>
      <c r="H113" s="1913"/>
      <c r="I113" s="1914"/>
      <c r="J113" s="480" t="s">
        <v>1771</v>
      </c>
      <c r="K113" s="1915" t="str">
        <f>IF(D110="","",SUM(F113:I113))</f>
        <v/>
      </c>
      <c r="L113" s="1915"/>
      <c r="M113" s="1915"/>
      <c r="N113" s="333" t="s">
        <v>599</v>
      </c>
      <c r="O113" s="813"/>
      <c r="P113" s="1338">
        <f>IF(F113&amp;G113&amp;H113="",0,1)</f>
        <v>0</v>
      </c>
    </row>
    <row r="114" spans="1:16" s="328" customFormat="1" ht="31.5" customHeight="1">
      <c r="A114" s="308"/>
      <c r="B114" s="1660"/>
      <c r="C114" s="1916" t="s">
        <v>1810</v>
      </c>
      <c r="D114" s="1917"/>
      <c r="E114" s="1918"/>
      <c r="F114" s="1073"/>
      <c r="G114" s="1073"/>
      <c r="H114" s="1919"/>
      <c r="I114" s="1920"/>
      <c r="J114" s="481" t="s">
        <v>1390</v>
      </c>
      <c r="K114" s="1921" t="str">
        <f>IF(D110="","",SUM(F114:I114))</f>
        <v/>
      </c>
      <c r="L114" s="1921"/>
      <c r="M114" s="1921"/>
      <c r="N114" s="331" t="s">
        <v>599</v>
      </c>
      <c r="O114" s="813"/>
      <c r="P114" s="1338">
        <f t="shared" ref="P114:P116" si="8">IF(F114&amp;G114&amp;H114="",0,1)</f>
        <v>0</v>
      </c>
    </row>
    <row r="115" spans="1:16" s="328" customFormat="1" ht="26.25" customHeight="1">
      <c r="A115" s="308"/>
      <c r="B115" s="1660"/>
      <c r="C115" s="1916" t="s">
        <v>1811</v>
      </c>
      <c r="D115" s="1917"/>
      <c r="E115" s="1918"/>
      <c r="F115" s="1073"/>
      <c r="G115" s="1073"/>
      <c r="H115" s="1919"/>
      <c r="I115" s="1920"/>
      <c r="J115" s="481" t="s">
        <v>406</v>
      </c>
      <c r="K115" s="1921" t="str">
        <f>IF(D110="","",SUM(F115:I115))</f>
        <v/>
      </c>
      <c r="L115" s="1921"/>
      <c r="M115" s="1921"/>
      <c r="N115" s="331" t="s">
        <v>599</v>
      </c>
      <c r="O115" s="813"/>
      <c r="P115" s="1338">
        <f t="shared" si="8"/>
        <v>0</v>
      </c>
    </row>
    <row r="116" spans="1:16" s="328" customFormat="1" ht="26.25" customHeight="1" thickBot="1">
      <c r="A116" s="308"/>
      <c r="B116" s="1660"/>
      <c r="C116" s="1922" t="s">
        <v>579</v>
      </c>
      <c r="D116" s="1923"/>
      <c r="E116" s="1924"/>
      <c r="F116" s="1074"/>
      <c r="G116" s="1074"/>
      <c r="H116" s="1947"/>
      <c r="I116" s="1948"/>
      <c r="J116" s="482" t="s">
        <v>407</v>
      </c>
      <c r="K116" s="1927" t="str">
        <f>IF(D110="","",SUM(F116:I116))</f>
        <v/>
      </c>
      <c r="L116" s="1927"/>
      <c r="M116" s="1927"/>
      <c r="N116" s="332" t="s">
        <v>599</v>
      </c>
      <c r="O116" s="813"/>
      <c r="P116" s="1338">
        <f t="shared" si="8"/>
        <v>0</v>
      </c>
    </row>
    <row r="117" spans="1:16" s="337" customFormat="1" ht="26.25" customHeight="1" thickBot="1">
      <c r="A117" s="334"/>
      <c r="B117" s="1661"/>
      <c r="C117" s="1906" t="s">
        <v>233</v>
      </c>
      <c r="D117" s="1711"/>
      <c r="E117" s="1712"/>
      <c r="F117" s="884" t="str">
        <f>IF(D110="","",SUM(F113:F116))</f>
        <v/>
      </c>
      <c r="G117" s="884" t="str">
        <f>IF(D110="","",SUM(G113:G116))</f>
        <v/>
      </c>
      <c r="H117" s="1907" t="str">
        <f>IF(D110="","",SUM(H113:H116))</f>
        <v/>
      </c>
      <c r="I117" s="1908"/>
      <c r="J117" s="483" t="s">
        <v>408</v>
      </c>
      <c r="K117" s="1909" t="str">
        <f>IF(D110="","",SUM(F117:I117))</f>
        <v/>
      </c>
      <c r="L117" s="1909"/>
      <c r="M117" s="1909"/>
      <c r="N117" s="479" t="s">
        <v>599</v>
      </c>
      <c r="O117" s="814"/>
      <c r="P117" s="1338"/>
    </row>
    <row r="118" spans="1:16" s="328" customFormat="1" ht="26.25" customHeight="1">
      <c r="A118" s="308"/>
      <c r="B118" s="1659" t="s">
        <v>232</v>
      </c>
      <c r="C118" s="1910" t="s">
        <v>1809</v>
      </c>
      <c r="D118" s="1911"/>
      <c r="E118" s="1912"/>
      <c r="F118" s="1072"/>
      <c r="G118" s="1072"/>
      <c r="H118" s="1913"/>
      <c r="I118" s="1914"/>
      <c r="J118" s="480" t="s">
        <v>409</v>
      </c>
      <c r="K118" s="1915" t="str">
        <f>IF(D110="","",SUM(F118:I118))</f>
        <v/>
      </c>
      <c r="L118" s="1915"/>
      <c r="M118" s="1915"/>
      <c r="N118" s="333" t="s">
        <v>599</v>
      </c>
      <c r="O118" s="813"/>
      <c r="P118" s="1338">
        <f>IF(F118&amp;G118&amp;H118="",0,1)</f>
        <v>0</v>
      </c>
    </row>
    <row r="119" spans="1:16" s="328" customFormat="1" ht="31.5" customHeight="1">
      <c r="A119" s="308"/>
      <c r="B119" s="1660"/>
      <c r="C119" s="1916" t="s">
        <v>1810</v>
      </c>
      <c r="D119" s="1917"/>
      <c r="E119" s="1918"/>
      <c r="F119" s="1073"/>
      <c r="G119" s="1073"/>
      <c r="H119" s="1919"/>
      <c r="I119" s="1920"/>
      <c r="J119" s="481" t="s">
        <v>410</v>
      </c>
      <c r="K119" s="1921" t="str">
        <f>IF(D110="","",SUM(F119:I119))</f>
        <v/>
      </c>
      <c r="L119" s="1921"/>
      <c r="M119" s="1921"/>
      <c r="N119" s="331" t="s">
        <v>599</v>
      </c>
      <c r="O119" s="813"/>
      <c r="P119" s="1338">
        <f t="shared" ref="P119:P121" si="9">IF(F119&amp;G119&amp;H119="",0,1)</f>
        <v>0</v>
      </c>
    </row>
    <row r="120" spans="1:16" s="328" customFormat="1" ht="26.25" customHeight="1">
      <c r="A120" s="308"/>
      <c r="B120" s="1660"/>
      <c r="C120" s="1916" t="s">
        <v>1811</v>
      </c>
      <c r="D120" s="1917"/>
      <c r="E120" s="1918"/>
      <c r="F120" s="1073"/>
      <c r="G120" s="1073"/>
      <c r="H120" s="1919"/>
      <c r="I120" s="1920"/>
      <c r="J120" s="481" t="s">
        <v>411</v>
      </c>
      <c r="K120" s="1921" t="str">
        <f>IF(D110="","",SUM(F120:I120))</f>
        <v/>
      </c>
      <c r="L120" s="1921"/>
      <c r="M120" s="1921"/>
      <c r="N120" s="331" t="s">
        <v>599</v>
      </c>
      <c r="O120" s="813"/>
      <c r="P120" s="1338">
        <f t="shared" si="9"/>
        <v>0</v>
      </c>
    </row>
    <row r="121" spans="1:16" s="328" customFormat="1" ht="26.25" customHeight="1" thickBot="1">
      <c r="A121" s="308"/>
      <c r="B121" s="1660"/>
      <c r="C121" s="1922" t="s">
        <v>579</v>
      </c>
      <c r="D121" s="1923"/>
      <c r="E121" s="1924"/>
      <c r="F121" s="1074"/>
      <c r="G121" s="1074"/>
      <c r="H121" s="1925"/>
      <c r="I121" s="1926"/>
      <c r="J121" s="482" t="s">
        <v>412</v>
      </c>
      <c r="K121" s="1927" t="str">
        <f>IF(D110="","",SUM(F121:I121))</f>
        <v/>
      </c>
      <c r="L121" s="1927"/>
      <c r="M121" s="1927"/>
      <c r="N121" s="332" t="s">
        <v>599</v>
      </c>
      <c r="O121" s="813"/>
      <c r="P121" s="1338">
        <f t="shared" si="9"/>
        <v>0</v>
      </c>
    </row>
    <row r="122" spans="1:16" s="337" customFormat="1" ht="26.25" customHeight="1" thickBot="1">
      <c r="A122" s="334"/>
      <c r="B122" s="1661"/>
      <c r="C122" s="1906" t="s">
        <v>233</v>
      </c>
      <c r="D122" s="1711"/>
      <c r="E122" s="1712"/>
      <c r="F122" s="884" t="str">
        <f>IF(D110="","",SUM(F118:F121))</f>
        <v/>
      </c>
      <c r="G122" s="884" t="str">
        <f>IF(D110="","",SUM(G118:G121))</f>
        <v/>
      </c>
      <c r="H122" s="1907" t="str">
        <f>IF(D110="","",SUM(H118:H121))</f>
        <v/>
      </c>
      <c r="I122" s="1908"/>
      <c r="J122" s="483" t="s">
        <v>413</v>
      </c>
      <c r="K122" s="1909" t="str">
        <f>IF(D110="","",SUM(F122:I122))</f>
        <v/>
      </c>
      <c r="L122" s="1909"/>
      <c r="M122" s="1909"/>
      <c r="N122" s="479" t="s">
        <v>599</v>
      </c>
      <c r="O122" s="814"/>
      <c r="P122" s="1338"/>
    </row>
    <row r="123" spans="1:16" ht="6" customHeight="1" thickBot="1">
      <c r="A123" s="338"/>
      <c r="B123" s="339"/>
      <c r="C123" s="339"/>
      <c r="D123" s="339"/>
      <c r="E123" s="339"/>
      <c r="F123" s="496"/>
      <c r="G123" s="496"/>
      <c r="H123" s="496"/>
      <c r="I123" s="496"/>
      <c r="J123" s="484"/>
      <c r="K123" s="339"/>
      <c r="L123" s="340"/>
      <c r="M123" s="339"/>
      <c r="N123" s="339"/>
      <c r="O123" s="815"/>
      <c r="P123" s="1338"/>
    </row>
    <row r="124" spans="1:16" s="152" customFormat="1" ht="20.25" customHeight="1" thickTop="1" thickBot="1">
      <c r="A124" s="370" t="s">
        <v>1784</v>
      </c>
      <c r="B124" s="342"/>
      <c r="C124" s="342"/>
      <c r="D124" s="342"/>
      <c r="E124" s="342"/>
      <c r="F124" s="342"/>
      <c r="G124" s="342"/>
      <c r="H124" s="343"/>
      <c r="I124" s="342"/>
      <c r="J124" s="344"/>
      <c r="K124" s="342"/>
      <c r="L124" s="345"/>
      <c r="M124" s="342"/>
      <c r="N124" s="344"/>
      <c r="O124" s="816"/>
      <c r="P124" s="1338"/>
    </row>
    <row r="125" spans="1:16" s="348" customFormat="1" ht="31.5" customHeight="1">
      <c r="A125" s="346"/>
      <c r="B125" s="1931" t="s">
        <v>1881</v>
      </c>
      <c r="C125" s="1932"/>
      <c r="D125" s="1932"/>
      <c r="E125" s="1932"/>
      <c r="F125" s="1932"/>
      <c r="G125" s="1932"/>
      <c r="H125" s="545"/>
      <c r="I125" s="401" t="s">
        <v>1786</v>
      </c>
      <c r="J125" s="485" t="s">
        <v>414</v>
      </c>
      <c r="K125" s="1642" t="str">
        <f>IF(D110="","",SUM(F116:I116))</f>
        <v/>
      </c>
      <c r="L125" s="1642"/>
      <c r="M125" s="1642"/>
      <c r="N125" s="423" t="s">
        <v>599</v>
      </c>
      <c r="O125" s="817"/>
      <c r="P125" s="1338"/>
    </row>
    <row r="126" spans="1:16" s="348" customFormat="1" ht="26.25" customHeight="1">
      <c r="A126" s="346"/>
      <c r="B126" s="546" t="s">
        <v>1876</v>
      </c>
      <c r="C126" s="547"/>
      <c r="D126" s="547"/>
      <c r="E126" s="547"/>
      <c r="F126" s="547"/>
      <c r="G126" s="547"/>
      <c r="H126" s="350"/>
      <c r="I126" s="548"/>
      <c r="J126" s="486" t="s">
        <v>415</v>
      </c>
      <c r="K126" s="1933">
        <f>ROUND(Info!$J$3*0.11,4)</f>
        <v>21.676600000000001</v>
      </c>
      <c r="L126" s="1646"/>
      <c r="M126" s="1646"/>
      <c r="N126" s="424" t="s">
        <v>1144</v>
      </c>
      <c r="O126" s="817"/>
      <c r="P126" s="1338"/>
    </row>
    <row r="127" spans="1:16" s="348" customFormat="1" ht="26.25" customHeight="1">
      <c r="A127" s="346"/>
      <c r="B127" s="409" t="s">
        <v>1882</v>
      </c>
      <c r="C127" s="349"/>
      <c r="D127" s="349"/>
      <c r="E127" s="349"/>
      <c r="F127" s="349"/>
      <c r="G127" s="349"/>
      <c r="H127" s="350"/>
      <c r="I127" s="399" t="s">
        <v>2026</v>
      </c>
      <c r="J127" s="486" t="s">
        <v>416</v>
      </c>
      <c r="K127" s="1646" t="str">
        <f>IF(D110="","",SUM(F121:I121))</f>
        <v/>
      </c>
      <c r="L127" s="1646"/>
      <c r="M127" s="1646"/>
      <c r="N127" s="424" t="s">
        <v>599</v>
      </c>
      <c r="O127" s="817"/>
      <c r="P127" s="1338"/>
    </row>
    <row r="128" spans="1:16" s="348" customFormat="1" ht="26.25" customHeight="1" thickBot="1">
      <c r="A128" s="346"/>
      <c r="B128" s="497" t="s">
        <v>1877</v>
      </c>
      <c r="C128" s="489"/>
      <c r="D128" s="489"/>
      <c r="E128" s="489"/>
      <c r="F128" s="489"/>
      <c r="G128" s="489"/>
      <c r="H128" s="490"/>
      <c r="I128" s="491"/>
      <c r="J128" s="492" t="s">
        <v>417</v>
      </c>
      <c r="K128" s="1900">
        <f>ROUND(Info!$J$3*0.22,4)</f>
        <v>43.353200000000001</v>
      </c>
      <c r="L128" s="1901"/>
      <c r="M128" s="1901"/>
      <c r="N128" s="493" t="s">
        <v>1144</v>
      </c>
      <c r="O128" s="817"/>
      <c r="P128" s="1338"/>
    </row>
    <row r="129" spans="1:16" s="348" customFormat="1" ht="31.5" customHeight="1" thickBot="1">
      <c r="A129" s="346"/>
      <c r="B129" s="1902" t="s">
        <v>1878</v>
      </c>
      <c r="C129" s="1903"/>
      <c r="D129" s="1903"/>
      <c r="E129" s="1903"/>
      <c r="F129" s="1903"/>
      <c r="G129" s="418"/>
      <c r="H129" s="419"/>
      <c r="I129" s="402" t="s">
        <v>2027</v>
      </c>
      <c r="J129" s="487" t="s">
        <v>418</v>
      </c>
      <c r="K129" s="1634" t="str">
        <f>IF(D110="","",ROUND(K125*K126+K127*K128,2))</f>
        <v/>
      </c>
      <c r="L129" s="1634"/>
      <c r="M129" s="1634"/>
      <c r="N129" s="427" t="s">
        <v>1144</v>
      </c>
      <c r="O129" s="817"/>
      <c r="P129" s="1338"/>
    </row>
    <row r="130" spans="1:16" s="348" customFormat="1" ht="26.25" customHeight="1" thickBot="1">
      <c r="A130" s="346"/>
      <c r="B130" s="413" t="s">
        <v>1879</v>
      </c>
      <c r="C130" s="414"/>
      <c r="D130" s="414"/>
      <c r="E130" s="414"/>
      <c r="F130" s="414"/>
      <c r="G130" s="414"/>
      <c r="H130" s="415"/>
      <c r="I130" s="416"/>
      <c r="J130" s="488" t="s">
        <v>419</v>
      </c>
      <c r="K130" s="1904"/>
      <c r="L130" s="1905"/>
      <c r="M130" s="1905"/>
      <c r="N130" s="428" t="s">
        <v>1144</v>
      </c>
      <c r="O130" s="817"/>
      <c r="P130" s="1338">
        <f>IF(K130="",0,1)</f>
        <v>0</v>
      </c>
    </row>
    <row r="131" spans="1:16" s="348" customFormat="1" ht="26.25" customHeight="1" thickBot="1">
      <c r="A131" s="346"/>
      <c r="B131" s="412" t="s">
        <v>1880</v>
      </c>
      <c r="C131" s="393"/>
      <c r="D131" s="393"/>
      <c r="E131" s="393"/>
      <c r="F131" s="393"/>
      <c r="G131" s="393"/>
      <c r="H131" s="394"/>
      <c r="I131" s="402" t="s">
        <v>2028</v>
      </c>
      <c r="J131" s="487" t="s">
        <v>420</v>
      </c>
      <c r="K131" s="1638" t="str">
        <f>IF(D110="","",IF(SUM(K129,-K130)&lt;0,"BŁĄD !!!",ROUND(K129-K130,2)))</f>
        <v/>
      </c>
      <c r="L131" s="1638"/>
      <c r="M131" s="1638"/>
      <c r="N131" s="429" t="s">
        <v>1144</v>
      </c>
      <c r="O131" s="817"/>
      <c r="P131" s="1338"/>
    </row>
    <row r="132" spans="1:16" s="348" customFormat="1" ht="6" customHeight="1" thickBot="1">
      <c r="A132" s="403"/>
      <c r="B132" s="404"/>
      <c r="C132" s="404"/>
      <c r="D132" s="404"/>
      <c r="E132" s="404"/>
      <c r="F132" s="404"/>
      <c r="G132" s="404"/>
      <c r="H132" s="405"/>
      <c r="I132" s="404"/>
      <c r="J132" s="404"/>
      <c r="K132" s="404"/>
      <c r="L132" s="406"/>
      <c r="M132" s="404"/>
      <c r="N132" s="404"/>
      <c r="O132" s="818"/>
      <c r="P132" s="1338"/>
    </row>
    <row r="133" spans="1:16" s="357" customFormat="1" ht="20.25" customHeight="1" thickTop="1" thickBot="1">
      <c r="A133" s="371" t="s">
        <v>1785</v>
      </c>
      <c r="B133" s="352"/>
      <c r="C133" s="352"/>
      <c r="D133" s="352"/>
      <c r="E133" s="352"/>
      <c r="F133" s="352"/>
      <c r="G133" s="352"/>
      <c r="H133" s="353"/>
      <c r="I133" s="352"/>
      <c r="J133" s="354"/>
      <c r="K133" s="352"/>
      <c r="L133" s="355"/>
      <c r="M133" s="352"/>
      <c r="N133" s="354"/>
      <c r="O133" s="819"/>
      <c r="P133" s="1338"/>
    </row>
    <row r="134" spans="1:16" s="363" customFormat="1" ht="16.5" customHeight="1">
      <c r="A134" s="358"/>
      <c r="B134" s="372" t="s">
        <v>2025</v>
      </c>
      <c r="C134" s="359"/>
      <c r="D134" s="359"/>
      <c r="E134" s="359"/>
      <c r="F134" s="360"/>
      <c r="G134" s="360"/>
      <c r="H134" s="360"/>
      <c r="I134" s="361"/>
      <c r="J134" s="1928" t="s">
        <v>2024</v>
      </c>
      <c r="K134" s="1929"/>
      <c r="L134" s="1929"/>
      <c r="M134" s="1929"/>
      <c r="N134" s="1930"/>
      <c r="O134" s="820"/>
      <c r="P134" s="1338"/>
    </row>
    <row r="135" spans="1:16" s="363" customFormat="1" ht="26.25" customHeight="1">
      <c r="A135" s="358"/>
      <c r="B135" s="1630"/>
      <c r="C135" s="1898"/>
      <c r="D135" s="1898"/>
      <c r="E135" s="1898"/>
      <c r="F135" s="1898"/>
      <c r="G135" s="1898"/>
      <c r="H135" s="1898"/>
      <c r="I135" s="1899"/>
      <c r="J135" s="1630"/>
      <c r="K135" s="1898"/>
      <c r="L135" s="1898"/>
      <c r="M135" s="1898"/>
      <c r="N135" s="1899"/>
      <c r="O135" s="820"/>
      <c r="P135" s="1338">
        <f>IF(J135&amp;B135="",0,1)</f>
        <v>0</v>
      </c>
    </row>
    <row r="136" spans="1:16" s="363" customFormat="1" ht="26.25" customHeight="1">
      <c r="A136" s="358"/>
      <c r="B136" s="1630"/>
      <c r="C136" s="1898"/>
      <c r="D136" s="1898"/>
      <c r="E136" s="1898"/>
      <c r="F136" s="1898"/>
      <c r="G136" s="1898"/>
      <c r="H136" s="1898"/>
      <c r="I136" s="1899"/>
      <c r="J136" s="1630"/>
      <c r="K136" s="1898"/>
      <c r="L136" s="1898"/>
      <c r="M136" s="1898"/>
      <c r="N136" s="1899"/>
      <c r="O136" s="820"/>
      <c r="P136" s="1338">
        <f t="shared" ref="P136:P139" si="10">IF(J136&amp;B136="",0,1)</f>
        <v>0</v>
      </c>
    </row>
    <row r="137" spans="1:16" s="363" customFormat="1" ht="26.25" customHeight="1">
      <c r="A137" s="358"/>
      <c r="B137" s="1630"/>
      <c r="C137" s="1898"/>
      <c r="D137" s="1898"/>
      <c r="E137" s="1898"/>
      <c r="F137" s="1898"/>
      <c r="G137" s="1898"/>
      <c r="H137" s="1898"/>
      <c r="I137" s="1899"/>
      <c r="J137" s="1630"/>
      <c r="K137" s="1898"/>
      <c r="L137" s="1898"/>
      <c r="M137" s="1898"/>
      <c r="N137" s="1899"/>
      <c r="O137" s="820"/>
      <c r="P137" s="1338">
        <f t="shared" si="10"/>
        <v>0</v>
      </c>
    </row>
    <row r="138" spans="1:16" s="363" customFormat="1" ht="26.25" customHeight="1">
      <c r="A138" s="358"/>
      <c r="B138" s="1630"/>
      <c r="C138" s="1898"/>
      <c r="D138" s="1898"/>
      <c r="E138" s="1898"/>
      <c r="F138" s="1898"/>
      <c r="G138" s="1898"/>
      <c r="H138" s="1898"/>
      <c r="I138" s="1899"/>
      <c r="J138" s="1630"/>
      <c r="K138" s="1898"/>
      <c r="L138" s="1898"/>
      <c r="M138" s="1898"/>
      <c r="N138" s="1899"/>
      <c r="O138" s="820"/>
      <c r="P138" s="1338">
        <f t="shared" si="10"/>
        <v>0</v>
      </c>
    </row>
    <row r="139" spans="1:16" s="363" customFormat="1" ht="26.25" customHeight="1" thickBot="1">
      <c r="A139" s="358"/>
      <c r="B139" s="1941"/>
      <c r="C139" s="1942"/>
      <c r="D139" s="1942"/>
      <c r="E139" s="1942"/>
      <c r="F139" s="1942"/>
      <c r="G139" s="1942"/>
      <c r="H139" s="1942"/>
      <c r="I139" s="1943"/>
      <c r="J139" s="1941"/>
      <c r="K139" s="1942"/>
      <c r="L139" s="1942"/>
      <c r="M139" s="1942"/>
      <c r="N139" s="1943"/>
      <c r="O139" s="820"/>
      <c r="P139" s="1338">
        <f t="shared" si="10"/>
        <v>0</v>
      </c>
    </row>
    <row r="140" spans="1:16" s="363" customFormat="1" ht="26.25" customHeight="1" thickBot="1">
      <c r="A140" s="358"/>
      <c r="B140" s="421" t="s">
        <v>2029</v>
      </c>
      <c r="C140" s="364"/>
      <c r="D140" s="1622" t="s">
        <v>1111</v>
      </c>
      <c r="E140" s="1622"/>
      <c r="F140" s="1622"/>
      <c r="G140" s="1622"/>
      <c r="H140" s="1622"/>
      <c r="I140" s="1622"/>
      <c r="J140" s="1622"/>
      <c r="K140" s="1622"/>
      <c r="L140" s="1622"/>
      <c r="M140" s="1622"/>
      <c r="N140" s="1623"/>
      <c r="O140" s="820"/>
    </row>
    <row r="141" spans="1:16" s="348" customFormat="1" ht="19.5" customHeight="1" thickBot="1">
      <c r="A141" s="403"/>
      <c r="B141" s="404"/>
      <c r="C141" s="404"/>
      <c r="D141" s="404"/>
      <c r="E141" s="404"/>
      <c r="F141" s="404"/>
      <c r="G141" s="404"/>
      <c r="H141" s="405"/>
      <c r="I141" s="404"/>
      <c r="J141" s="404"/>
      <c r="K141" s="404"/>
      <c r="L141" s="406"/>
      <c r="M141" s="404"/>
      <c r="N141" s="1320" t="str">
        <f ca="1">$A$1&amp;wersja&amp;INFO("wersja")</f>
        <v>GL_2018.1.15.0</v>
      </c>
      <c r="O141" s="818"/>
    </row>
    <row r="142" spans="1:16" ht="20.25" customHeight="1" thickTop="1" thickBot="1">
      <c r="A142" s="577" t="s">
        <v>1819</v>
      </c>
      <c r="H142" s="502"/>
      <c r="L142" s="520"/>
      <c r="N142" s="592" t="str">
        <f>$N$1</f>
        <v>Załącznik Nr 5 do Uchwały Nr XL/396/17 Rady Miejskiej w Kluczborku z dnia 27 września 2017r.</v>
      </c>
      <c r="O142" s="804"/>
    </row>
    <row r="143" spans="1:16" s="2" customFormat="1" ht="22.5" customHeight="1" thickTop="1">
      <c r="A143" s="1688" t="s">
        <v>854</v>
      </c>
      <c r="B143" s="1689"/>
      <c r="C143" s="1689"/>
      <c r="D143" s="1690"/>
      <c r="E143" s="1691" t="s">
        <v>987</v>
      </c>
      <c r="F143" s="1691"/>
      <c r="G143" s="1691"/>
      <c r="H143" s="1691"/>
      <c r="I143" s="1691"/>
      <c r="J143" s="1691"/>
      <c r="K143" s="1691"/>
      <c r="L143" s="1691"/>
      <c r="M143" s="1691"/>
      <c r="N143" s="1691"/>
      <c r="O143" s="1692"/>
    </row>
    <row r="144" spans="1:16" s="2" customFormat="1" ht="26.25" customHeight="1" thickBot="1">
      <c r="A144" s="1695"/>
      <c r="B144" s="1696"/>
      <c r="C144" s="1696"/>
      <c r="D144" s="1697"/>
      <c r="E144" s="1693"/>
      <c r="F144" s="1693"/>
      <c r="G144" s="1693"/>
      <c r="H144" s="1693"/>
      <c r="I144" s="1693"/>
      <c r="J144" s="1693"/>
      <c r="K144" s="1693"/>
      <c r="L144" s="1693"/>
      <c r="M144" s="1693"/>
      <c r="N144" s="1693"/>
      <c r="O144" s="1694"/>
    </row>
    <row r="145" spans="1:16" s="2" customFormat="1" ht="9" customHeight="1">
      <c r="A145" s="580"/>
      <c r="B145" s="581"/>
      <c r="C145" s="581"/>
      <c r="D145" s="582"/>
      <c r="E145" s="582"/>
      <c r="F145" s="582"/>
      <c r="G145" s="582"/>
      <c r="H145" s="583"/>
      <c r="I145" s="583"/>
      <c r="J145" s="583"/>
      <c r="K145" s="583"/>
      <c r="L145" s="584"/>
      <c r="M145" s="583"/>
      <c r="N145" s="585"/>
      <c r="O145" s="805"/>
    </row>
    <row r="146" spans="1:16" s="1" customFormat="1" ht="24.75" customHeight="1">
      <c r="A146" s="1675" t="s">
        <v>1923</v>
      </c>
      <c r="B146" s="1676"/>
      <c r="C146" s="1676"/>
      <c r="D146" s="1676"/>
      <c r="E146" s="1676"/>
      <c r="F146" s="1676"/>
      <c r="G146" s="1676"/>
      <c r="H146" s="1676"/>
      <c r="I146" s="1676"/>
      <c r="J146" s="1676"/>
      <c r="K146" s="1676"/>
      <c r="L146" s="1676"/>
      <c r="M146" s="1676"/>
      <c r="N146" s="1676"/>
      <c r="O146" s="1677"/>
    </row>
    <row r="147" spans="1:16" s="2" customFormat="1" ht="9" customHeight="1" thickBot="1">
      <c r="A147" s="587"/>
      <c r="B147" s="588"/>
      <c r="C147" s="588"/>
      <c r="D147" s="588"/>
      <c r="E147" s="588"/>
      <c r="F147" s="588"/>
      <c r="G147" s="588"/>
      <c r="H147" s="588"/>
      <c r="I147" s="588"/>
      <c r="J147" s="588"/>
      <c r="K147" s="589"/>
      <c r="L147" s="590"/>
      <c r="M147" s="583"/>
      <c r="N147" s="583"/>
      <c r="O147" s="806"/>
    </row>
    <row r="148" spans="1:16" s="306" customFormat="1" ht="6" customHeight="1" thickTop="1" thickBot="1">
      <c r="A148" s="300"/>
      <c r="B148" s="301"/>
      <c r="C148" s="301"/>
      <c r="D148" s="301"/>
      <c r="E148" s="302"/>
      <c r="F148" s="302"/>
      <c r="G148" s="302"/>
      <c r="H148" s="303"/>
      <c r="I148" s="302"/>
      <c r="J148" s="304"/>
      <c r="K148" s="302"/>
      <c r="L148" s="305"/>
      <c r="M148" s="302"/>
      <c r="N148" s="304"/>
      <c r="O148" s="807"/>
    </row>
    <row r="149" spans="1:16" s="306" customFormat="1" ht="26.25" customHeight="1" thickBot="1">
      <c r="A149" s="308"/>
      <c r="B149" s="1678" t="s">
        <v>1925</v>
      </c>
      <c r="C149" s="1678"/>
      <c r="D149" s="1678"/>
      <c r="E149" s="1678"/>
      <c r="F149" s="1678"/>
      <c r="G149" s="1678"/>
      <c r="H149" s="1678"/>
      <c r="I149" s="1678"/>
      <c r="J149" s="1679"/>
      <c r="K149" s="235" t="s">
        <v>1870</v>
      </c>
      <c r="L149" s="309"/>
      <c r="M149" s="1680" t="str">
        <f>IF(O157=1,SUM($O$1:O157),"")</f>
        <v/>
      </c>
      <c r="N149" s="1681"/>
      <c r="O149" s="808"/>
    </row>
    <row r="150" spans="1:16" s="306" customFormat="1" ht="6" customHeight="1" thickBot="1">
      <c r="A150" s="310"/>
      <c r="B150" s="311"/>
      <c r="C150" s="311"/>
      <c r="D150" s="311"/>
      <c r="E150" s="311"/>
      <c r="F150" s="311"/>
      <c r="G150" s="311"/>
      <c r="H150" s="313"/>
      <c r="I150" s="312"/>
      <c r="J150" s="314"/>
      <c r="K150" s="312"/>
      <c r="L150" s="315"/>
      <c r="M150" s="312"/>
      <c r="N150" s="314"/>
      <c r="O150" s="809"/>
    </row>
    <row r="151" spans="1:16" s="306" customFormat="1" ht="20.25" customHeight="1" thickTop="1" thickBot="1">
      <c r="A151" s="369" t="s">
        <v>1783</v>
      </c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810"/>
    </row>
    <row r="152" spans="1:16" s="306" customFormat="1" ht="12.75" customHeight="1">
      <c r="A152" s="317"/>
      <c r="B152" s="374" t="s">
        <v>1666</v>
      </c>
      <c r="C152" s="375"/>
      <c r="D152" s="375"/>
      <c r="E152" s="375"/>
      <c r="F152" s="375"/>
      <c r="G152" s="375"/>
      <c r="H152" s="376"/>
      <c r="I152" s="375"/>
      <c r="J152" s="377"/>
      <c r="K152" s="378" t="s">
        <v>1750</v>
      </c>
      <c r="L152" s="375"/>
      <c r="M152" s="375"/>
      <c r="N152" s="379"/>
      <c r="O152" s="811"/>
    </row>
    <row r="153" spans="1:16" s="320" customFormat="1" ht="34.5" customHeight="1" thickBot="1">
      <c r="A153" s="319"/>
      <c r="B153" s="1935" t="str">
        <f>IF($B$12="","",$B$12)</f>
        <v/>
      </c>
      <c r="C153" s="1936"/>
      <c r="D153" s="1936"/>
      <c r="E153" s="1936"/>
      <c r="F153" s="1936"/>
      <c r="G153" s="1936"/>
      <c r="H153" s="1936"/>
      <c r="I153" s="1936"/>
      <c r="J153" s="1937"/>
      <c r="K153" s="1938" t="str">
        <f>IF($K$12="","",$K$12)</f>
        <v/>
      </c>
      <c r="L153" s="1939"/>
      <c r="M153" s="1939"/>
      <c r="N153" s="1940"/>
      <c r="O153" s="811"/>
      <c r="P153" s="1338">
        <f>IF(B153&amp;K153="",0,1)</f>
        <v>0</v>
      </c>
    </row>
    <row r="154" spans="1:16" s="306" customFormat="1" ht="6" customHeight="1" thickBot="1">
      <c r="A154" s="321"/>
      <c r="B154" s="322"/>
      <c r="C154" s="322"/>
      <c r="D154" s="322"/>
      <c r="E154" s="312"/>
      <c r="F154" s="312"/>
      <c r="G154" s="312"/>
      <c r="H154" s="313"/>
      <c r="I154" s="312"/>
      <c r="J154" s="314"/>
      <c r="K154" s="312"/>
      <c r="L154" s="315"/>
      <c r="M154" s="312"/>
      <c r="N154" s="314"/>
      <c r="O154" s="809"/>
      <c r="P154" s="1338"/>
    </row>
    <row r="155" spans="1:16" s="328" customFormat="1" ht="20.25" customHeight="1" thickTop="1" thickBot="1">
      <c r="A155" s="370" t="s">
        <v>2165</v>
      </c>
      <c r="B155" s="323"/>
      <c r="C155" s="323"/>
      <c r="D155" s="323"/>
      <c r="E155" s="323"/>
      <c r="F155" s="323"/>
      <c r="G155" s="323"/>
      <c r="H155" s="324"/>
      <c r="I155" s="323"/>
      <c r="J155" s="325"/>
      <c r="K155" s="323"/>
      <c r="L155" s="326"/>
      <c r="M155" s="323"/>
      <c r="N155" s="822">
        <f>SUM(O:O)</f>
        <v>0</v>
      </c>
      <c r="O155" s="810"/>
      <c r="P155" s="1338"/>
    </row>
    <row r="156" spans="1:16" s="328" customFormat="1" ht="8.25" customHeight="1">
      <c r="A156" s="98"/>
      <c r="B156" s="381"/>
      <c r="C156" s="382"/>
      <c r="D156" s="382"/>
      <c r="E156" s="382"/>
      <c r="F156" s="382"/>
      <c r="G156" s="382"/>
      <c r="H156" s="383"/>
      <c r="I156" s="382"/>
      <c r="J156" s="384"/>
      <c r="K156" s="382"/>
      <c r="L156" s="385"/>
      <c r="M156" s="382"/>
      <c r="N156" s="386"/>
      <c r="O156" s="812"/>
      <c r="P156" s="1338"/>
    </row>
    <row r="157" spans="1:16" s="328" customFormat="1" ht="26.25" customHeight="1">
      <c r="A157" s="396" t="s">
        <v>291</v>
      </c>
      <c r="B157" s="1666" t="s">
        <v>123</v>
      </c>
      <c r="C157" s="1667"/>
      <c r="D157" s="1668"/>
      <c r="E157" s="1934"/>
      <c r="F157" s="477"/>
      <c r="G157" s="478"/>
      <c r="H157" s="478"/>
      <c r="I157" s="478"/>
      <c r="J157" s="478"/>
      <c r="K157" s="478"/>
      <c r="L157" s="478"/>
      <c r="M157" s="478"/>
      <c r="N157" s="397"/>
      <c r="O157" s="812">
        <f>IF(D157&lt;&gt;"",1,0)</f>
        <v>0</v>
      </c>
      <c r="P157" s="1338">
        <f>IF(D157="",0,1)</f>
        <v>0</v>
      </c>
    </row>
    <row r="158" spans="1:16" s="328" customFormat="1" ht="8.25" customHeight="1" thickBot="1">
      <c r="A158" s="98"/>
      <c r="B158" s="387"/>
      <c r="C158" s="388"/>
      <c r="D158" s="388"/>
      <c r="E158" s="388"/>
      <c r="F158" s="388"/>
      <c r="G158" s="388"/>
      <c r="H158" s="389"/>
      <c r="I158" s="388"/>
      <c r="J158" s="390"/>
      <c r="K158" s="388"/>
      <c r="L158" s="391"/>
      <c r="M158" s="388"/>
      <c r="N158" s="392"/>
      <c r="O158" s="812"/>
      <c r="P158" s="1338"/>
    </row>
    <row r="159" spans="1:16" s="328" customFormat="1" ht="27" customHeight="1" thickBot="1">
      <c r="A159" s="308"/>
      <c r="B159" s="1716" t="s">
        <v>1065</v>
      </c>
      <c r="C159" s="1717"/>
      <c r="D159" s="1717"/>
      <c r="E159" s="1885"/>
      <c r="F159" s="763" t="s">
        <v>1770</v>
      </c>
      <c r="G159" s="763" t="s">
        <v>1748</v>
      </c>
      <c r="H159" s="1945" t="s">
        <v>1520</v>
      </c>
      <c r="I159" s="1946"/>
      <c r="J159" s="1662" t="s">
        <v>233</v>
      </c>
      <c r="K159" s="1722"/>
      <c r="L159" s="1722"/>
      <c r="M159" s="1722"/>
      <c r="N159" s="1944"/>
      <c r="O159" s="813"/>
      <c r="P159" s="1338"/>
    </row>
    <row r="160" spans="1:16" s="328" customFormat="1" ht="26.25" customHeight="1">
      <c r="A160" s="308"/>
      <c r="B160" s="1659" t="s">
        <v>1663</v>
      </c>
      <c r="C160" s="1910" t="s">
        <v>1809</v>
      </c>
      <c r="D160" s="1911"/>
      <c r="E160" s="1912"/>
      <c r="F160" s="1072"/>
      <c r="G160" s="1072"/>
      <c r="H160" s="1913"/>
      <c r="I160" s="1914"/>
      <c r="J160" s="480" t="s">
        <v>1771</v>
      </c>
      <c r="K160" s="1915" t="str">
        <f>IF(D157="","",SUM(F160:I160))</f>
        <v/>
      </c>
      <c r="L160" s="1915"/>
      <c r="M160" s="1915"/>
      <c r="N160" s="333" t="s">
        <v>599</v>
      </c>
      <c r="O160" s="813"/>
      <c r="P160" s="1338">
        <f>IF(F160&amp;G160&amp;H160="",0,1)</f>
        <v>0</v>
      </c>
    </row>
    <row r="161" spans="1:16" s="328" customFormat="1" ht="31.5" customHeight="1">
      <c r="A161" s="308"/>
      <c r="B161" s="1660"/>
      <c r="C161" s="1916" t="s">
        <v>1810</v>
      </c>
      <c r="D161" s="1917"/>
      <c r="E161" s="1918"/>
      <c r="F161" s="1073"/>
      <c r="G161" s="1073"/>
      <c r="H161" s="1919"/>
      <c r="I161" s="1920"/>
      <c r="J161" s="481" t="s">
        <v>1390</v>
      </c>
      <c r="K161" s="1921" t="str">
        <f>IF(D157="","",SUM(F161:I161))</f>
        <v/>
      </c>
      <c r="L161" s="1921"/>
      <c r="M161" s="1921"/>
      <c r="N161" s="331" t="s">
        <v>599</v>
      </c>
      <c r="O161" s="813"/>
      <c r="P161" s="1338">
        <f t="shared" ref="P161:P163" si="11">IF(F161&amp;G161&amp;H161="",0,1)</f>
        <v>0</v>
      </c>
    </row>
    <row r="162" spans="1:16" s="328" customFormat="1" ht="26.25" customHeight="1">
      <c r="A162" s="308"/>
      <c r="B162" s="1660"/>
      <c r="C162" s="1916" t="s">
        <v>1811</v>
      </c>
      <c r="D162" s="1917"/>
      <c r="E162" s="1918"/>
      <c r="F162" s="1073"/>
      <c r="G162" s="1073"/>
      <c r="H162" s="1919"/>
      <c r="I162" s="1920"/>
      <c r="J162" s="481" t="s">
        <v>406</v>
      </c>
      <c r="K162" s="1921" t="str">
        <f>IF(D157="","",SUM(F162:I162))</f>
        <v/>
      </c>
      <c r="L162" s="1921"/>
      <c r="M162" s="1921"/>
      <c r="N162" s="331" t="s">
        <v>599</v>
      </c>
      <c r="O162" s="813"/>
      <c r="P162" s="1338">
        <f t="shared" si="11"/>
        <v>0</v>
      </c>
    </row>
    <row r="163" spans="1:16" s="328" customFormat="1" ht="26.25" customHeight="1" thickBot="1">
      <c r="A163" s="308"/>
      <c r="B163" s="1660"/>
      <c r="C163" s="1922" t="s">
        <v>579</v>
      </c>
      <c r="D163" s="1923"/>
      <c r="E163" s="1924"/>
      <c r="F163" s="1074"/>
      <c r="G163" s="1074"/>
      <c r="H163" s="1947"/>
      <c r="I163" s="1948"/>
      <c r="J163" s="482" t="s">
        <v>407</v>
      </c>
      <c r="K163" s="1927" t="str">
        <f>IF(D157="","",SUM(F163:I163))</f>
        <v/>
      </c>
      <c r="L163" s="1927"/>
      <c r="M163" s="1927"/>
      <c r="N163" s="332" t="s">
        <v>599</v>
      </c>
      <c r="O163" s="813"/>
      <c r="P163" s="1338">
        <f t="shared" si="11"/>
        <v>0</v>
      </c>
    </row>
    <row r="164" spans="1:16" s="337" customFormat="1" ht="26.25" customHeight="1" thickBot="1">
      <c r="A164" s="334"/>
      <c r="B164" s="1661"/>
      <c r="C164" s="1906" t="s">
        <v>233</v>
      </c>
      <c r="D164" s="1711"/>
      <c r="E164" s="1712"/>
      <c r="F164" s="884" t="str">
        <f>IF(D157="","",SUM(F160:F163))</f>
        <v/>
      </c>
      <c r="G164" s="884" t="str">
        <f>IF(D157="","",SUM(G160:G163))</f>
        <v/>
      </c>
      <c r="H164" s="1907" t="str">
        <f>IF(D157="","",SUM(H160:H163))</f>
        <v/>
      </c>
      <c r="I164" s="1908"/>
      <c r="J164" s="483" t="s">
        <v>408</v>
      </c>
      <c r="K164" s="1909" t="str">
        <f>IF(D157="","",SUM(F164:I164))</f>
        <v/>
      </c>
      <c r="L164" s="1909"/>
      <c r="M164" s="1909"/>
      <c r="N164" s="479" t="s">
        <v>599</v>
      </c>
      <c r="O164" s="814"/>
      <c r="P164" s="1338"/>
    </row>
    <row r="165" spans="1:16" s="328" customFormat="1" ht="26.25" customHeight="1">
      <c r="A165" s="308"/>
      <c r="B165" s="1659" t="s">
        <v>232</v>
      </c>
      <c r="C165" s="1910" t="s">
        <v>1809</v>
      </c>
      <c r="D165" s="1911"/>
      <c r="E165" s="1912"/>
      <c r="F165" s="1072"/>
      <c r="G165" s="1072"/>
      <c r="H165" s="1913"/>
      <c r="I165" s="1914"/>
      <c r="J165" s="480" t="s">
        <v>409</v>
      </c>
      <c r="K165" s="1915" t="str">
        <f>IF(D157="","",SUM(F165:I165))</f>
        <v/>
      </c>
      <c r="L165" s="1915"/>
      <c r="M165" s="1915"/>
      <c r="N165" s="333" t="s">
        <v>599</v>
      </c>
      <c r="O165" s="813"/>
      <c r="P165" s="1338">
        <f>IF(F165&amp;G165&amp;H165="",0,1)</f>
        <v>0</v>
      </c>
    </row>
    <row r="166" spans="1:16" s="328" customFormat="1" ht="31.5" customHeight="1">
      <c r="A166" s="308"/>
      <c r="B166" s="1660"/>
      <c r="C166" s="1916" t="s">
        <v>1810</v>
      </c>
      <c r="D166" s="1917"/>
      <c r="E166" s="1918"/>
      <c r="F166" s="1073"/>
      <c r="G166" s="1073"/>
      <c r="H166" s="1919"/>
      <c r="I166" s="1920"/>
      <c r="J166" s="481" t="s">
        <v>410</v>
      </c>
      <c r="K166" s="1921" t="str">
        <f>IF(D157="","",SUM(F166:I166))</f>
        <v/>
      </c>
      <c r="L166" s="1921"/>
      <c r="M166" s="1921"/>
      <c r="N166" s="331" t="s">
        <v>599</v>
      </c>
      <c r="O166" s="813"/>
      <c r="P166" s="1338">
        <f t="shared" ref="P166:P168" si="12">IF(F166&amp;G166&amp;H166="",0,1)</f>
        <v>0</v>
      </c>
    </row>
    <row r="167" spans="1:16" s="328" customFormat="1" ht="26.25" customHeight="1">
      <c r="A167" s="308"/>
      <c r="B167" s="1660"/>
      <c r="C167" s="1916" t="s">
        <v>1811</v>
      </c>
      <c r="D167" s="1917"/>
      <c r="E167" s="1918"/>
      <c r="F167" s="1073"/>
      <c r="G167" s="1073"/>
      <c r="H167" s="1919"/>
      <c r="I167" s="1920"/>
      <c r="J167" s="481" t="s">
        <v>411</v>
      </c>
      <c r="K167" s="1921" t="str">
        <f>IF(D157="","",SUM(F167:I167))</f>
        <v/>
      </c>
      <c r="L167" s="1921"/>
      <c r="M167" s="1921"/>
      <c r="N167" s="331" t="s">
        <v>599</v>
      </c>
      <c r="O167" s="813"/>
      <c r="P167" s="1338">
        <f t="shared" si="12"/>
        <v>0</v>
      </c>
    </row>
    <row r="168" spans="1:16" s="328" customFormat="1" ht="26.25" customHeight="1" thickBot="1">
      <c r="A168" s="308"/>
      <c r="B168" s="1660"/>
      <c r="C168" s="1922" t="s">
        <v>579</v>
      </c>
      <c r="D168" s="1923"/>
      <c r="E168" s="1924"/>
      <c r="F168" s="1074"/>
      <c r="G168" s="1074"/>
      <c r="H168" s="1925"/>
      <c r="I168" s="1926"/>
      <c r="J168" s="482" t="s">
        <v>412</v>
      </c>
      <c r="K168" s="1927" t="str">
        <f>IF(D157="","",SUM(F168:I168))</f>
        <v/>
      </c>
      <c r="L168" s="1927"/>
      <c r="M168" s="1927"/>
      <c r="N168" s="332" t="s">
        <v>599</v>
      </c>
      <c r="O168" s="813"/>
      <c r="P168" s="1338">
        <f t="shared" si="12"/>
        <v>0</v>
      </c>
    </row>
    <row r="169" spans="1:16" s="337" customFormat="1" ht="26.25" customHeight="1" thickBot="1">
      <c r="A169" s="334"/>
      <c r="B169" s="1661"/>
      <c r="C169" s="1906" t="s">
        <v>233</v>
      </c>
      <c r="D169" s="1711"/>
      <c r="E169" s="1712"/>
      <c r="F169" s="884" t="str">
        <f>IF(D157="","",SUM(F165:F168))</f>
        <v/>
      </c>
      <c r="G169" s="884" t="str">
        <f>IF(D157="","",SUM(G165:G168))</f>
        <v/>
      </c>
      <c r="H169" s="1907" t="str">
        <f>IF(D157="","",SUM(H165:H168))</f>
        <v/>
      </c>
      <c r="I169" s="1908"/>
      <c r="J169" s="483" t="s">
        <v>413</v>
      </c>
      <c r="K169" s="1909" t="str">
        <f>IF(D157="","",SUM(F169:I169))</f>
        <v/>
      </c>
      <c r="L169" s="1909"/>
      <c r="M169" s="1909"/>
      <c r="N169" s="479" t="s">
        <v>599</v>
      </c>
      <c r="O169" s="814"/>
      <c r="P169" s="1338"/>
    </row>
    <row r="170" spans="1:16" ht="6" customHeight="1" thickBot="1">
      <c r="A170" s="338"/>
      <c r="B170" s="339"/>
      <c r="C170" s="339"/>
      <c r="D170" s="339"/>
      <c r="E170" s="339"/>
      <c r="F170" s="496"/>
      <c r="G170" s="496"/>
      <c r="H170" s="496"/>
      <c r="I170" s="496"/>
      <c r="J170" s="484"/>
      <c r="K170" s="339"/>
      <c r="L170" s="340"/>
      <c r="M170" s="339"/>
      <c r="N170" s="339"/>
      <c r="O170" s="815"/>
      <c r="P170" s="1338"/>
    </row>
    <row r="171" spans="1:16" s="152" customFormat="1" ht="20.25" customHeight="1" thickTop="1" thickBot="1">
      <c r="A171" s="370" t="s">
        <v>1784</v>
      </c>
      <c r="B171" s="342"/>
      <c r="C171" s="342"/>
      <c r="D171" s="342"/>
      <c r="E171" s="342"/>
      <c r="F171" s="342"/>
      <c r="G171" s="342"/>
      <c r="H171" s="343"/>
      <c r="I171" s="342"/>
      <c r="J171" s="344"/>
      <c r="K171" s="342"/>
      <c r="L171" s="345"/>
      <c r="M171" s="342"/>
      <c r="N171" s="344"/>
      <c r="O171" s="816"/>
      <c r="P171" s="1338"/>
    </row>
    <row r="172" spans="1:16" s="348" customFormat="1" ht="31.5" customHeight="1">
      <c r="A172" s="346"/>
      <c r="B172" s="1931" t="s">
        <v>1881</v>
      </c>
      <c r="C172" s="1932"/>
      <c r="D172" s="1932"/>
      <c r="E172" s="1932"/>
      <c r="F172" s="1932"/>
      <c r="G172" s="1932"/>
      <c r="H172" s="545"/>
      <c r="I172" s="401" t="s">
        <v>1786</v>
      </c>
      <c r="J172" s="485" t="s">
        <v>414</v>
      </c>
      <c r="K172" s="1642" t="str">
        <f>IF(D157="","",SUM(F163:I163))</f>
        <v/>
      </c>
      <c r="L172" s="1642"/>
      <c r="M172" s="1642"/>
      <c r="N172" s="423" t="s">
        <v>599</v>
      </c>
      <c r="O172" s="817"/>
      <c r="P172" s="1338"/>
    </row>
    <row r="173" spans="1:16" s="348" customFormat="1" ht="26.25" customHeight="1">
      <c r="A173" s="346"/>
      <c r="B173" s="546" t="s">
        <v>1876</v>
      </c>
      <c r="C173" s="547"/>
      <c r="D173" s="547"/>
      <c r="E173" s="547"/>
      <c r="F173" s="547"/>
      <c r="G173" s="547"/>
      <c r="H173" s="350"/>
      <c r="I173" s="548"/>
      <c r="J173" s="486" t="s">
        <v>415</v>
      </c>
      <c r="K173" s="1933">
        <f>ROUND(Info!$J$3*0.11,4)</f>
        <v>21.676600000000001</v>
      </c>
      <c r="L173" s="1646"/>
      <c r="M173" s="1646"/>
      <c r="N173" s="424" t="s">
        <v>1144</v>
      </c>
      <c r="O173" s="817"/>
      <c r="P173" s="1338"/>
    </row>
    <row r="174" spans="1:16" s="348" customFormat="1" ht="26.25" customHeight="1">
      <c r="A174" s="346"/>
      <c r="B174" s="409" t="s">
        <v>1882</v>
      </c>
      <c r="C174" s="349"/>
      <c r="D174" s="349"/>
      <c r="E174" s="349"/>
      <c r="F174" s="349"/>
      <c r="G174" s="349"/>
      <c r="H174" s="350"/>
      <c r="I174" s="399" t="s">
        <v>2026</v>
      </c>
      <c r="J174" s="486" t="s">
        <v>416</v>
      </c>
      <c r="K174" s="1646" t="str">
        <f>IF(D157="","",SUM(F168:I168))</f>
        <v/>
      </c>
      <c r="L174" s="1646"/>
      <c r="M174" s="1646"/>
      <c r="N174" s="424" t="s">
        <v>599</v>
      </c>
      <c r="O174" s="817"/>
      <c r="P174" s="1338"/>
    </row>
    <row r="175" spans="1:16" s="348" customFormat="1" ht="26.25" customHeight="1" thickBot="1">
      <c r="A175" s="346"/>
      <c r="B175" s="497" t="s">
        <v>1877</v>
      </c>
      <c r="C175" s="489"/>
      <c r="D175" s="489"/>
      <c r="E175" s="489"/>
      <c r="F175" s="489"/>
      <c r="G175" s="489"/>
      <c r="H175" s="490"/>
      <c r="I175" s="491"/>
      <c r="J175" s="492" t="s">
        <v>417</v>
      </c>
      <c r="K175" s="1900">
        <f>ROUND(Info!$J$3*0.22,4)</f>
        <v>43.353200000000001</v>
      </c>
      <c r="L175" s="1901"/>
      <c r="M175" s="1901"/>
      <c r="N175" s="493" t="s">
        <v>1144</v>
      </c>
      <c r="O175" s="817"/>
      <c r="P175" s="1338"/>
    </row>
    <row r="176" spans="1:16" s="348" customFormat="1" ht="31.5" customHeight="1" thickBot="1">
      <c r="A176" s="346"/>
      <c r="B176" s="1902" t="s">
        <v>1878</v>
      </c>
      <c r="C176" s="1903"/>
      <c r="D176" s="1903"/>
      <c r="E176" s="1903"/>
      <c r="F176" s="1903"/>
      <c r="G176" s="418"/>
      <c r="H176" s="419"/>
      <c r="I176" s="402" t="s">
        <v>2027</v>
      </c>
      <c r="J176" s="487" t="s">
        <v>418</v>
      </c>
      <c r="K176" s="1634" t="str">
        <f>IF(D157="","",ROUND(K172*K173+K174*K175,2))</f>
        <v/>
      </c>
      <c r="L176" s="1634"/>
      <c r="M176" s="1634"/>
      <c r="N176" s="427" t="s">
        <v>1144</v>
      </c>
      <c r="O176" s="817"/>
      <c r="P176" s="1338"/>
    </row>
    <row r="177" spans="1:16" s="348" customFormat="1" ht="26.25" customHeight="1" thickBot="1">
      <c r="A177" s="346"/>
      <c r="B177" s="413" t="s">
        <v>1879</v>
      </c>
      <c r="C177" s="414"/>
      <c r="D177" s="414"/>
      <c r="E177" s="414"/>
      <c r="F177" s="414"/>
      <c r="G177" s="414"/>
      <c r="H177" s="415"/>
      <c r="I177" s="416"/>
      <c r="J177" s="488" t="s">
        <v>419</v>
      </c>
      <c r="K177" s="1904"/>
      <c r="L177" s="1905"/>
      <c r="M177" s="1905"/>
      <c r="N177" s="428" t="s">
        <v>1144</v>
      </c>
      <c r="O177" s="817"/>
      <c r="P177" s="1338">
        <f>IF(K177="",0,1)</f>
        <v>0</v>
      </c>
    </row>
    <row r="178" spans="1:16" s="348" customFormat="1" ht="26.25" customHeight="1" thickBot="1">
      <c r="A178" s="346"/>
      <c r="B178" s="412" t="s">
        <v>1880</v>
      </c>
      <c r="C178" s="393"/>
      <c r="D178" s="393"/>
      <c r="E178" s="393"/>
      <c r="F178" s="393"/>
      <c r="G178" s="393"/>
      <c r="H178" s="394"/>
      <c r="I178" s="402" t="s">
        <v>2028</v>
      </c>
      <c r="J178" s="487" t="s">
        <v>420</v>
      </c>
      <c r="K178" s="1638" t="str">
        <f>IF(D157="","",IF(SUM(K176,-K177)&lt;0,"BŁĄD !!!",ROUND(K176-K177,2)))</f>
        <v/>
      </c>
      <c r="L178" s="1638"/>
      <c r="M178" s="1638"/>
      <c r="N178" s="429" t="s">
        <v>1144</v>
      </c>
      <c r="O178" s="817"/>
      <c r="P178" s="1338"/>
    </row>
    <row r="179" spans="1:16" s="348" customFormat="1" ht="6" customHeight="1" thickBot="1">
      <c r="A179" s="403"/>
      <c r="B179" s="404"/>
      <c r="C179" s="404"/>
      <c r="D179" s="404"/>
      <c r="E179" s="404"/>
      <c r="F179" s="404"/>
      <c r="G179" s="404"/>
      <c r="H179" s="405"/>
      <c r="I179" s="404"/>
      <c r="J179" s="404"/>
      <c r="K179" s="404"/>
      <c r="L179" s="406"/>
      <c r="M179" s="404"/>
      <c r="N179" s="404"/>
      <c r="O179" s="818"/>
      <c r="P179" s="1338"/>
    </row>
    <row r="180" spans="1:16" s="357" customFormat="1" ht="20.25" customHeight="1" thickTop="1" thickBot="1">
      <c r="A180" s="371" t="s">
        <v>1785</v>
      </c>
      <c r="B180" s="352"/>
      <c r="C180" s="352"/>
      <c r="D180" s="352"/>
      <c r="E180" s="352"/>
      <c r="F180" s="352"/>
      <c r="G180" s="352"/>
      <c r="H180" s="353"/>
      <c r="I180" s="352"/>
      <c r="J180" s="354"/>
      <c r="K180" s="352"/>
      <c r="L180" s="355"/>
      <c r="M180" s="352"/>
      <c r="N180" s="354"/>
      <c r="O180" s="819"/>
      <c r="P180" s="1338"/>
    </row>
    <row r="181" spans="1:16" s="363" customFormat="1" ht="16.5" customHeight="1">
      <c r="A181" s="358"/>
      <c r="B181" s="372" t="s">
        <v>2025</v>
      </c>
      <c r="C181" s="359"/>
      <c r="D181" s="359"/>
      <c r="E181" s="359"/>
      <c r="F181" s="360"/>
      <c r="G181" s="360"/>
      <c r="H181" s="360"/>
      <c r="I181" s="361"/>
      <c r="J181" s="1928" t="s">
        <v>2024</v>
      </c>
      <c r="K181" s="1929"/>
      <c r="L181" s="1929"/>
      <c r="M181" s="1929"/>
      <c r="N181" s="1930"/>
      <c r="O181" s="820"/>
      <c r="P181" s="1338"/>
    </row>
    <row r="182" spans="1:16" s="363" customFormat="1" ht="26.25" customHeight="1">
      <c r="A182" s="358"/>
      <c r="B182" s="1630"/>
      <c r="C182" s="1898"/>
      <c r="D182" s="1898"/>
      <c r="E182" s="1898"/>
      <c r="F182" s="1898"/>
      <c r="G182" s="1898"/>
      <c r="H182" s="1898"/>
      <c r="I182" s="1899"/>
      <c r="J182" s="1630"/>
      <c r="K182" s="1898"/>
      <c r="L182" s="1898"/>
      <c r="M182" s="1898"/>
      <c r="N182" s="1899"/>
      <c r="O182" s="820"/>
      <c r="P182" s="1338">
        <f>IF(J182&amp;B182="",0,1)</f>
        <v>0</v>
      </c>
    </row>
    <row r="183" spans="1:16" s="363" customFormat="1" ht="26.25" customHeight="1">
      <c r="A183" s="358"/>
      <c r="B183" s="1630"/>
      <c r="C183" s="1898"/>
      <c r="D183" s="1898"/>
      <c r="E183" s="1898"/>
      <c r="F183" s="1898"/>
      <c r="G183" s="1898"/>
      <c r="H183" s="1898"/>
      <c r="I183" s="1899"/>
      <c r="J183" s="1630"/>
      <c r="K183" s="1898"/>
      <c r="L183" s="1898"/>
      <c r="M183" s="1898"/>
      <c r="N183" s="1899"/>
      <c r="O183" s="820"/>
      <c r="P183" s="1338">
        <f t="shared" ref="P183:P186" si="13">IF(J183&amp;B183="",0,1)</f>
        <v>0</v>
      </c>
    </row>
    <row r="184" spans="1:16" s="363" customFormat="1" ht="26.25" customHeight="1">
      <c r="A184" s="358"/>
      <c r="B184" s="1630"/>
      <c r="C184" s="1898"/>
      <c r="D184" s="1898"/>
      <c r="E184" s="1898"/>
      <c r="F184" s="1898"/>
      <c r="G184" s="1898"/>
      <c r="H184" s="1898"/>
      <c r="I184" s="1899"/>
      <c r="J184" s="1630"/>
      <c r="K184" s="1898"/>
      <c r="L184" s="1898"/>
      <c r="M184" s="1898"/>
      <c r="N184" s="1899"/>
      <c r="O184" s="820"/>
      <c r="P184" s="1338">
        <f t="shared" si="13"/>
        <v>0</v>
      </c>
    </row>
    <row r="185" spans="1:16" s="363" customFormat="1" ht="26.25" customHeight="1">
      <c r="A185" s="358"/>
      <c r="B185" s="1630"/>
      <c r="C185" s="1898"/>
      <c r="D185" s="1898"/>
      <c r="E185" s="1898"/>
      <c r="F185" s="1898"/>
      <c r="G185" s="1898"/>
      <c r="H185" s="1898"/>
      <c r="I185" s="1899"/>
      <c r="J185" s="1630"/>
      <c r="K185" s="1898"/>
      <c r="L185" s="1898"/>
      <c r="M185" s="1898"/>
      <c r="N185" s="1899"/>
      <c r="O185" s="820"/>
      <c r="P185" s="1338">
        <f t="shared" si="13"/>
        <v>0</v>
      </c>
    </row>
    <row r="186" spans="1:16" s="363" customFormat="1" ht="26.25" customHeight="1" thickBot="1">
      <c r="A186" s="358"/>
      <c r="B186" s="1941"/>
      <c r="C186" s="1942"/>
      <c r="D186" s="1942"/>
      <c r="E186" s="1942"/>
      <c r="F186" s="1942"/>
      <c r="G186" s="1942"/>
      <c r="H186" s="1942"/>
      <c r="I186" s="1943"/>
      <c r="J186" s="1941"/>
      <c r="K186" s="1942"/>
      <c r="L186" s="1942"/>
      <c r="M186" s="1942"/>
      <c r="N186" s="1943"/>
      <c r="O186" s="820"/>
      <c r="P186" s="1338">
        <f t="shared" si="13"/>
        <v>0</v>
      </c>
    </row>
    <row r="187" spans="1:16" s="363" customFormat="1" ht="26.25" customHeight="1" thickBot="1">
      <c r="A187" s="358"/>
      <c r="B187" s="421" t="s">
        <v>2029</v>
      </c>
      <c r="C187" s="364"/>
      <c r="D187" s="1622" t="s">
        <v>1111</v>
      </c>
      <c r="E187" s="1622"/>
      <c r="F187" s="1622"/>
      <c r="G187" s="1622"/>
      <c r="H187" s="1622"/>
      <c r="I187" s="1622"/>
      <c r="J187" s="1622"/>
      <c r="K187" s="1622"/>
      <c r="L187" s="1622"/>
      <c r="M187" s="1622"/>
      <c r="N187" s="1623"/>
      <c r="O187" s="820"/>
      <c r="P187" s="1341"/>
    </row>
    <row r="188" spans="1:16" s="348" customFormat="1" ht="19.5" customHeight="1" thickBot="1">
      <c r="A188" s="403"/>
      <c r="B188" s="404"/>
      <c r="C188" s="404"/>
      <c r="D188" s="404"/>
      <c r="E188" s="404"/>
      <c r="F188" s="404"/>
      <c r="G188" s="404"/>
      <c r="H188" s="405"/>
      <c r="I188" s="404"/>
      <c r="J188" s="404"/>
      <c r="K188" s="404"/>
      <c r="L188" s="406"/>
      <c r="M188" s="404"/>
      <c r="N188" s="1320" t="str">
        <f ca="1">$A$1&amp;wersja&amp;INFO("wersja")</f>
        <v>GL_2018.1.15.0</v>
      </c>
      <c r="O188" s="818"/>
      <c r="P188" s="1341"/>
    </row>
    <row r="189" spans="1:16" ht="20.25" customHeight="1" thickTop="1" thickBot="1">
      <c r="A189" s="577" t="s">
        <v>1819</v>
      </c>
      <c r="H189" s="502"/>
      <c r="L189" s="520"/>
      <c r="N189" s="592" t="str">
        <f>$N$1</f>
        <v>Załącznik Nr 5 do Uchwały Nr XL/396/17 Rady Miejskiej w Kluczborku z dnia 27 września 2017r.</v>
      </c>
      <c r="O189" s="804"/>
      <c r="P189" s="1341"/>
    </row>
    <row r="190" spans="1:16" s="2" customFormat="1" ht="22.5" customHeight="1" thickTop="1">
      <c r="A190" s="1688" t="s">
        <v>854</v>
      </c>
      <c r="B190" s="1689"/>
      <c r="C190" s="1689"/>
      <c r="D190" s="1690"/>
      <c r="E190" s="1691" t="s">
        <v>987</v>
      </c>
      <c r="F190" s="1691"/>
      <c r="G190" s="1691"/>
      <c r="H190" s="1691"/>
      <c r="I190" s="1691"/>
      <c r="J190" s="1691"/>
      <c r="K190" s="1691"/>
      <c r="L190" s="1691"/>
      <c r="M190" s="1691"/>
      <c r="N190" s="1691"/>
      <c r="O190" s="1692"/>
      <c r="P190" s="1341"/>
    </row>
    <row r="191" spans="1:16" s="2" customFormat="1" ht="26.25" customHeight="1" thickBot="1">
      <c r="A191" s="1695"/>
      <c r="B191" s="1696"/>
      <c r="C191" s="1696"/>
      <c r="D191" s="1697"/>
      <c r="E191" s="1693"/>
      <c r="F191" s="1693"/>
      <c r="G191" s="1693"/>
      <c r="H191" s="1693"/>
      <c r="I191" s="1693"/>
      <c r="J191" s="1693"/>
      <c r="K191" s="1693"/>
      <c r="L191" s="1693"/>
      <c r="M191" s="1693"/>
      <c r="N191" s="1693"/>
      <c r="O191" s="1694"/>
      <c r="P191" s="1341"/>
    </row>
    <row r="192" spans="1:16" s="2" customFormat="1" ht="9" customHeight="1">
      <c r="A192" s="580"/>
      <c r="B192" s="581"/>
      <c r="C192" s="581"/>
      <c r="D192" s="582"/>
      <c r="E192" s="582"/>
      <c r="F192" s="582"/>
      <c r="G192" s="582"/>
      <c r="H192" s="583"/>
      <c r="I192" s="583"/>
      <c r="J192" s="583"/>
      <c r="K192" s="583"/>
      <c r="L192" s="584"/>
      <c r="M192" s="583"/>
      <c r="N192" s="585"/>
      <c r="O192" s="805"/>
      <c r="P192" s="1341"/>
    </row>
    <row r="193" spans="1:16" s="1" customFormat="1" ht="24.75" customHeight="1">
      <c r="A193" s="1675" t="s">
        <v>1923</v>
      </c>
      <c r="B193" s="1676"/>
      <c r="C193" s="1676"/>
      <c r="D193" s="1676"/>
      <c r="E193" s="1676"/>
      <c r="F193" s="1676"/>
      <c r="G193" s="1676"/>
      <c r="H193" s="1676"/>
      <c r="I193" s="1676"/>
      <c r="J193" s="1676"/>
      <c r="K193" s="1676"/>
      <c r="L193" s="1676"/>
      <c r="M193" s="1676"/>
      <c r="N193" s="1676"/>
      <c r="O193" s="1677"/>
      <c r="P193" s="1338"/>
    </row>
    <row r="194" spans="1:16" s="2" customFormat="1" ht="9" customHeight="1" thickBot="1">
      <c r="A194" s="587"/>
      <c r="B194" s="588"/>
      <c r="C194" s="588"/>
      <c r="D194" s="588"/>
      <c r="E194" s="588"/>
      <c r="F194" s="588"/>
      <c r="G194" s="588"/>
      <c r="H194" s="588"/>
      <c r="I194" s="588"/>
      <c r="J194" s="588"/>
      <c r="K194" s="589"/>
      <c r="L194" s="590"/>
      <c r="M194" s="583"/>
      <c r="N194" s="583"/>
      <c r="O194" s="806"/>
      <c r="P194" s="1341"/>
    </row>
    <row r="195" spans="1:16" s="306" customFormat="1" ht="6" customHeight="1" thickTop="1" thickBot="1">
      <c r="A195" s="300"/>
      <c r="B195" s="301"/>
      <c r="C195" s="301"/>
      <c r="D195" s="301"/>
      <c r="E195" s="302"/>
      <c r="F195" s="302"/>
      <c r="G195" s="302"/>
      <c r="H195" s="303"/>
      <c r="I195" s="302"/>
      <c r="J195" s="304"/>
      <c r="K195" s="302"/>
      <c r="L195" s="305"/>
      <c r="M195" s="302"/>
      <c r="N195" s="304"/>
      <c r="O195" s="807"/>
      <c r="P195" s="1341"/>
    </row>
    <row r="196" spans="1:16" s="306" customFormat="1" ht="26.25" customHeight="1" thickBot="1">
      <c r="A196" s="308"/>
      <c r="B196" s="1678" t="s">
        <v>1925</v>
      </c>
      <c r="C196" s="1678"/>
      <c r="D196" s="1678"/>
      <c r="E196" s="1678"/>
      <c r="F196" s="1678"/>
      <c r="G196" s="1678"/>
      <c r="H196" s="1678"/>
      <c r="I196" s="1678"/>
      <c r="J196" s="1679"/>
      <c r="K196" s="235" t="s">
        <v>1870</v>
      </c>
      <c r="L196" s="309"/>
      <c r="M196" s="1680" t="str">
        <f>IF(O204=1,SUM($O$1:O204),"")</f>
        <v/>
      </c>
      <c r="N196" s="1681"/>
      <c r="O196" s="808"/>
      <c r="P196" s="1340"/>
    </row>
    <row r="197" spans="1:16" s="306" customFormat="1" ht="6" customHeight="1" thickBot="1">
      <c r="A197" s="310"/>
      <c r="B197" s="311"/>
      <c r="C197" s="311"/>
      <c r="D197" s="311"/>
      <c r="E197" s="311"/>
      <c r="F197" s="311"/>
      <c r="G197" s="311"/>
      <c r="H197" s="313"/>
      <c r="I197" s="312"/>
      <c r="J197" s="314"/>
      <c r="K197" s="312"/>
      <c r="L197" s="315"/>
      <c r="M197" s="312"/>
      <c r="N197" s="314"/>
      <c r="O197" s="809"/>
      <c r="P197" s="1342"/>
    </row>
    <row r="198" spans="1:16" s="306" customFormat="1" ht="20.25" customHeight="1" thickTop="1" thickBot="1">
      <c r="A198" s="369" t="s">
        <v>1783</v>
      </c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810"/>
      <c r="P198" s="1338"/>
    </row>
    <row r="199" spans="1:16" s="306" customFormat="1" ht="12.75" customHeight="1">
      <c r="A199" s="317"/>
      <c r="B199" s="374" t="s">
        <v>1666</v>
      </c>
      <c r="C199" s="375"/>
      <c r="D199" s="375"/>
      <c r="E199" s="375"/>
      <c r="F199" s="375"/>
      <c r="G199" s="375"/>
      <c r="H199" s="376"/>
      <c r="I199" s="375"/>
      <c r="J199" s="377"/>
      <c r="K199" s="378" t="s">
        <v>1750</v>
      </c>
      <c r="L199" s="375"/>
      <c r="M199" s="375"/>
      <c r="N199" s="379"/>
      <c r="O199" s="811"/>
      <c r="P199" s="1338"/>
    </row>
    <row r="200" spans="1:16" s="320" customFormat="1" ht="34.5" customHeight="1" thickBot="1">
      <c r="A200" s="319"/>
      <c r="B200" s="1935" t="str">
        <f>IF($B$12="","",$B$12)</f>
        <v/>
      </c>
      <c r="C200" s="1936"/>
      <c r="D200" s="1936"/>
      <c r="E200" s="1936"/>
      <c r="F200" s="1936"/>
      <c r="G200" s="1936"/>
      <c r="H200" s="1936"/>
      <c r="I200" s="1936"/>
      <c r="J200" s="1937"/>
      <c r="K200" s="1938" t="str">
        <f>IF($K$12="","",$K$12)</f>
        <v/>
      </c>
      <c r="L200" s="1939"/>
      <c r="M200" s="1939"/>
      <c r="N200" s="1940"/>
      <c r="O200" s="811"/>
      <c r="P200" s="1338">
        <f>IF(B200&amp;K200="",0,1)</f>
        <v>0</v>
      </c>
    </row>
    <row r="201" spans="1:16" s="306" customFormat="1" ht="6" customHeight="1" thickBot="1">
      <c r="A201" s="321"/>
      <c r="B201" s="322"/>
      <c r="C201" s="322"/>
      <c r="D201" s="322"/>
      <c r="E201" s="312"/>
      <c r="F201" s="312"/>
      <c r="G201" s="312"/>
      <c r="H201" s="313"/>
      <c r="I201" s="312"/>
      <c r="J201" s="314"/>
      <c r="K201" s="312"/>
      <c r="L201" s="315"/>
      <c r="M201" s="312"/>
      <c r="N201" s="314"/>
      <c r="O201" s="809"/>
      <c r="P201" s="1338"/>
    </row>
    <row r="202" spans="1:16" s="328" customFormat="1" ht="20.25" customHeight="1" thickTop="1" thickBot="1">
      <c r="A202" s="370" t="s">
        <v>2165</v>
      </c>
      <c r="B202" s="323"/>
      <c r="C202" s="323"/>
      <c r="D202" s="323"/>
      <c r="E202" s="323"/>
      <c r="F202" s="323"/>
      <c r="G202" s="323"/>
      <c r="H202" s="324"/>
      <c r="I202" s="323"/>
      <c r="J202" s="325"/>
      <c r="K202" s="323"/>
      <c r="L202" s="326"/>
      <c r="M202" s="323"/>
      <c r="N202" s="822">
        <f>SUM(O:O)</f>
        <v>0</v>
      </c>
      <c r="O202" s="810"/>
      <c r="P202" s="1338"/>
    </row>
    <row r="203" spans="1:16" s="328" customFormat="1" ht="8.25" customHeight="1">
      <c r="A203" s="98"/>
      <c r="B203" s="381"/>
      <c r="C203" s="382"/>
      <c r="D203" s="382"/>
      <c r="E203" s="382"/>
      <c r="F203" s="382"/>
      <c r="G203" s="382"/>
      <c r="H203" s="383"/>
      <c r="I203" s="382"/>
      <c r="J203" s="384"/>
      <c r="K203" s="382"/>
      <c r="L203" s="385"/>
      <c r="M203" s="382"/>
      <c r="N203" s="386"/>
      <c r="O203" s="812"/>
      <c r="P203" s="1338"/>
    </row>
    <row r="204" spans="1:16" s="328" customFormat="1" ht="26.25" customHeight="1">
      <c r="A204" s="396" t="s">
        <v>291</v>
      </c>
      <c r="B204" s="1666" t="s">
        <v>123</v>
      </c>
      <c r="C204" s="1667"/>
      <c r="D204" s="1668"/>
      <c r="E204" s="1934"/>
      <c r="F204" s="477"/>
      <c r="G204" s="478"/>
      <c r="H204" s="478"/>
      <c r="I204" s="478"/>
      <c r="J204" s="478"/>
      <c r="K204" s="478"/>
      <c r="L204" s="478"/>
      <c r="M204" s="478"/>
      <c r="N204" s="397"/>
      <c r="O204" s="812">
        <f>IF(D204&lt;&gt;"",1,0)</f>
        <v>0</v>
      </c>
      <c r="P204" s="1338">
        <f>IF(D204="",0,1)</f>
        <v>0</v>
      </c>
    </row>
    <row r="205" spans="1:16" s="328" customFormat="1" ht="8.25" customHeight="1" thickBot="1">
      <c r="A205" s="98"/>
      <c r="B205" s="387"/>
      <c r="C205" s="388"/>
      <c r="D205" s="388"/>
      <c r="E205" s="388"/>
      <c r="F205" s="388"/>
      <c r="G205" s="388"/>
      <c r="H205" s="389"/>
      <c r="I205" s="388"/>
      <c r="J205" s="390"/>
      <c r="K205" s="388"/>
      <c r="L205" s="391"/>
      <c r="M205" s="388"/>
      <c r="N205" s="392"/>
      <c r="O205" s="812"/>
      <c r="P205" s="1338"/>
    </row>
    <row r="206" spans="1:16" s="328" customFormat="1" ht="27" customHeight="1" thickBot="1">
      <c r="A206" s="308"/>
      <c r="B206" s="1716" t="s">
        <v>1065</v>
      </c>
      <c r="C206" s="1717"/>
      <c r="D206" s="1717"/>
      <c r="E206" s="1885"/>
      <c r="F206" s="763" t="s">
        <v>1770</v>
      </c>
      <c r="G206" s="763" t="s">
        <v>1748</v>
      </c>
      <c r="H206" s="1945" t="s">
        <v>1520</v>
      </c>
      <c r="I206" s="1946"/>
      <c r="J206" s="1662" t="s">
        <v>233</v>
      </c>
      <c r="K206" s="1722"/>
      <c r="L206" s="1722"/>
      <c r="M206" s="1722"/>
      <c r="N206" s="1944"/>
      <c r="O206" s="813"/>
      <c r="P206" s="1338"/>
    </row>
    <row r="207" spans="1:16" s="328" customFormat="1" ht="26.25" customHeight="1">
      <c r="A207" s="308"/>
      <c r="B207" s="1659" t="s">
        <v>1663</v>
      </c>
      <c r="C207" s="1910" t="s">
        <v>1809</v>
      </c>
      <c r="D207" s="1911"/>
      <c r="E207" s="1912"/>
      <c r="F207" s="1072"/>
      <c r="G207" s="1072"/>
      <c r="H207" s="1913"/>
      <c r="I207" s="1914"/>
      <c r="J207" s="480" t="s">
        <v>1771</v>
      </c>
      <c r="K207" s="1915" t="str">
        <f>IF(D204="","",SUM(F207:I207))</f>
        <v/>
      </c>
      <c r="L207" s="1915"/>
      <c r="M207" s="1915"/>
      <c r="N207" s="333" t="s">
        <v>599</v>
      </c>
      <c r="O207" s="813"/>
      <c r="P207" s="1338">
        <f>IF(F207&amp;G207&amp;H207="",0,1)</f>
        <v>0</v>
      </c>
    </row>
    <row r="208" spans="1:16" s="328" customFormat="1" ht="31.5" customHeight="1">
      <c r="A208" s="308"/>
      <c r="B208" s="1660"/>
      <c r="C208" s="1916" t="s">
        <v>1810</v>
      </c>
      <c r="D208" s="1917"/>
      <c r="E208" s="1918"/>
      <c r="F208" s="1073"/>
      <c r="G208" s="1073"/>
      <c r="H208" s="1919"/>
      <c r="I208" s="1920"/>
      <c r="J208" s="481" t="s">
        <v>1390</v>
      </c>
      <c r="K208" s="1921" t="str">
        <f>IF(D204="","",SUM(F208:I208))</f>
        <v/>
      </c>
      <c r="L208" s="1921"/>
      <c r="M208" s="1921"/>
      <c r="N208" s="331" t="s">
        <v>599</v>
      </c>
      <c r="O208" s="813"/>
      <c r="P208" s="1338">
        <f t="shared" ref="P208:P210" si="14">IF(F208&amp;G208&amp;H208="",0,1)</f>
        <v>0</v>
      </c>
    </row>
    <row r="209" spans="1:16" s="328" customFormat="1" ht="26.25" customHeight="1">
      <c r="A209" s="308"/>
      <c r="B209" s="1660"/>
      <c r="C209" s="1916" t="s">
        <v>1811</v>
      </c>
      <c r="D209" s="1917"/>
      <c r="E209" s="1918"/>
      <c r="F209" s="1073"/>
      <c r="G209" s="1073"/>
      <c r="H209" s="1919"/>
      <c r="I209" s="1920"/>
      <c r="J209" s="481" t="s">
        <v>406</v>
      </c>
      <c r="K209" s="1921" t="str">
        <f>IF(D204="","",SUM(F209:I209))</f>
        <v/>
      </c>
      <c r="L209" s="1921"/>
      <c r="M209" s="1921"/>
      <c r="N209" s="331" t="s">
        <v>599</v>
      </c>
      <c r="O209" s="813"/>
      <c r="P209" s="1338">
        <f t="shared" si="14"/>
        <v>0</v>
      </c>
    </row>
    <row r="210" spans="1:16" s="328" customFormat="1" ht="26.25" customHeight="1" thickBot="1">
      <c r="A210" s="308"/>
      <c r="B210" s="1660"/>
      <c r="C210" s="1922" t="s">
        <v>579</v>
      </c>
      <c r="D210" s="1923"/>
      <c r="E210" s="1924"/>
      <c r="F210" s="1074"/>
      <c r="G210" s="1074"/>
      <c r="H210" s="1947"/>
      <c r="I210" s="1948"/>
      <c r="J210" s="482" t="s">
        <v>407</v>
      </c>
      <c r="K210" s="1927" t="str">
        <f>IF(D204="","",SUM(F210:I210))</f>
        <v/>
      </c>
      <c r="L210" s="1927"/>
      <c r="M210" s="1927"/>
      <c r="N210" s="332" t="s">
        <v>599</v>
      </c>
      <c r="O210" s="813"/>
      <c r="P210" s="1338">
        <f t="shared" si="14"/>
        <v>0</v>
      </c>
    </row>
    <row r="211" spans="1:16" s="337" customFormat="1" ht="26.25" customHeight="1" thickBot="1">
      <c r="A211" s="334"/>
      <c r="B211" s="1661"/>
      <c r="C211" s="1906" t="s">
        <v>233</v>
      </c>
      <c r="D211" s="1711"/>
      <c r="E211" s="1712"/>
      <c r="F211" s="884" t="str">
        <f>IF(D204="","",SUM(F207:F210))</f>
        <v/>
      </c>
      <c r="G211" s="884" t="str">
        <f>IF(D204="","",SUM(G207:G210))</f>
        <v/>
      </c>
      <c r="H211" s="1907" t="str">
        <f>IF(D204="","",SUM(H207:H210))</f>
        <v/>
      </c>
      <c r="I211" s="1908"/>
      <c r="J211" s="483" t="s">
        <v>408</v>
      </c>
      <c r="K211" s="1909" t="str">
        <f>IF(D204="","",SUM(F211:I211))</f>
        <v/>
      </c>
      <c r="L211" s="1909"/>
      <c r="M211" s="1909"/>
      <c r="N211" s="479" t="s">
        <v>599</v>
      </c>
      <c r="O211" s="814"/>
      <c r="P211" s="1338"/>
    </row>
    <row r="212" spans="1:16" s="328" customFormat="1" ht="26.25" customHeight="1">
      <c r="A212" s="308"/>
      <c r="B212" s="1659" t="s">
        <v>232</v>
      </c>
      <c r="C212" s="1910" t="s">
        <v>1809</v>
      </c>
      <c r="D212" s="1911"/>
      <c r="E212" s="1912"/>
      <c r="F212" s="1072"/>
      <c r="G212" s="1072"/>
      <c r="H212" s="1913"/>
      <c r="I212" s="1914"/>
      <c r="J212" s="480" t="s">
        <v>409</v>
      </c>
      <c r="K212" s="1915" t="str">
        <f>IF(D204="","",SUM(F212:I212))</f>
        <v/>
      </c>
      <c r="L212" s="1915"/>
      <c r="M212" s="1915"/>
      <c r="N212" s="333" t="s">
        <v>599</v>
      </c>
      <c r="O212" s="813"/>
      <c r="P212" s="1338">
        <f>IF(F212&amp;G212&amp;H212="",0,1)</f>
        <v>0</v>
      </c>
    </row>
    <row r="213" spans="1:16" s="328" customFormat="1" ht="31.5" customHeight="1">
      <c r="A213" s="308"/>
      <c r="B213" s="1660"/>
      <c r="C213" s="1916" t="s">
        <v>1810</v>
      </c>
      <c r="D213" s="1917"/>
      <c r="E213" s="1918"/>
      <c r="F213" s="1073"/>
      <c r="G213" s="1073"/>
      <c r="H213" s="1919"/>
      <c r="I213" s="1920"/>
      <c r="J213" s="481" t="s">
        <v>410</v>
      </c>
      <c r="K213" s="1921" t="str">
        <f>IF(D204="","",SUM(F213:I213))</f>
        <v/>
      </c>
      <c r="L213" s="1921"/>
      <c r="M213" s="1921"/>
      <c r="N213" s="331" t="s">
        <v>599</v>
      </c>
      <c r="O213" s="813"/>
      <c r="P213" s="1338">
        <f t="shared" ref="P213:P215" si="15">IF(F213&amp;G213&amp;H213="",0,1)</f>
        <v>0</v>
      </c>
    </row>
    <row r="214" spans="1:16" s="328" customFormat="1" ht="26.25" customHeight="1">
      <c r="A214" s="308"/>
      <c r="B214" s="1660"/>
      <c r="C214" s="1916" t="s">
        <v>1811</v>
      </c>
      <c r="D214" s="1917"/>
      <c r="E214" s="1918"/>
      <c r="F214" s="1073"/>
      <c r="G214" s="1073"/>
      <c r="H214" s="1919"/>
      <c r="I214" s="1920"/>
      <c r="J214" s="481" t="s">
        <v>411</v>
      </c>
      <c r="K214" s="1921" t="str">
        <f>IF(D204="","",SUM(F214:I214))</f>
        <v/>
      </c>
      <c r="L214" s="1921"/>
      <c r="M214" s="1921"/>
      <c r="N214" s="331" t="s">
        <v>599</v>
      </c>
      <c r="O214" s="813"/>
      <c r="P214" s="1338">
        <f t="shared" si="15"/>
        <v>0</v>
      </c>
    </row>
    <row r="215" spans="1:16" s="328" customFormat="1" ht="26.25" customHeight="1" thickBot="1">
      <c r="A215" s="308"/>
      <c r="B215" s="1660"/>
      <c r="C215" s="1922" t="s">
        <v>579</v>
      </c>
      <c r="D215" s="1923"/>
      <c r="E215" s="1924"/>
      <c r="F215" s="1074"/>
      <c r="G215" s="1074"/>
      <c r="H215" s="1925"/>
      <c r="I215" s="1926"/>
      <c r="J215" s="482" t="s">
        <v>412</v>
      </c>
      <c r="K215" s="1927" t="str">
        <f>IF(D204="","",SUM(F215:I215))</f>
        <v/>
      </c>
      <c r="L215" s="1927"/>
      <c r="M215" s="1927"/>
      <c r="N215" s="332" t="s">
        <v>599</v>
      </c>
      <c r="O215" s="813"/>
      <c r="P215" s="1338">
        <f t="shared" si="15"/>
        <v>0</v>
      </c>
    </row>
    <row r="216" spans="1:16" s="337" customFormat="1" ht="26.25" customHeight="1" thickBot="1">
      <c r="A216" s="334"/>
      <c r="B216" s="1661"/>
      <c r="C216" s="1906" t="s">
        <v>233</v>
      </c>
      <c r="D216" s="1711"/>
      <c r="E216" s="1712"/>
      <c r="F216" s="884" t="str">
        <f>IF(D204="","",SUM(F212:F215))</f>
        <v/>
      </c>
      <c r="G216" s="884" t="str">
        <f>IF(D204="","",SUM(G212:G215))</f>
        <v/>
      </c>
      <c r="H216" s="1907" t="str">
        <f>IF(D204="","",SUM(H212:H215))</f>
        <v/>
      </c>
      <c r="I216" s="1908"/>
      <c r="J216" s="483" t="s">
        <v>413</v>
      </c>
      <c r="K216" s="1909" t="str">
        <f>IF(D204="","",SUM(F216:I216))</f>
        <v/>
      </c>
      <c r="L216" s="1909"/>
      <c r="M216" s="1909"/>
      <c r="N216" s="479" t="s">
        <v>599</v>
      </c>
      <c r="O216" s="814"/>
      <c r="P216" s="1338"/>
    </row>
    <row r="217" spans="1:16" ht="6" customHeight="1" thickBot="1">
      <c r="A217" s="338"/>
      <c r="B217" s="339"/>
      <c r="C217" s="339"/>
      <c r="D217" s="339"/>
      <c r="E217" s="339"/>
      <c r="F217" s="496"/>
      <c r="G217" s="496"/>
      <c r="H217" s="496"/>
      <c r="I217" s="496"/>
      <c r="J217" s="484"/>
      <c r="K217" s="339"/>
      <c r="L217" s="340"/>
      <c r="M217" s="339"/>
      <c r="N217" s="339"/>
      <c r="O217" s="815"/>
      <c r="P217" s="1338"/>
    </row>
    <row r="218" spans="1:16" s="152" customFormat="1" ht="20.25" customHeight="1" thickTop="1" thickBot="1">
      <c r="A218" s="370" t="s">
        <v>1784</v>
      </c>
      <c r="B218" s="342"/>
      <c r="C218" s="342"/>
      <c r="D218" s="342"/>
      <c r="E218" s="342"/>
      <c r="F218" s="342"/>
      <c r="G218" s="342"/>
      <c r="H218" s="343"/>
      <c r="I218" s="342"/>
      <c r="J218" s="344"/>
      <c r="K218" s="342"/>
      <c r="L218" s="345"/>
      <c r="M218" s="342"/>
      <c r="N218" s="344"/>
      <c r="O218" s="816"/>
      <c r="P218" s="1338"/>
    </row>
    <row r="219" spans="1:16" s="348" customFormat="1" ht="31.5" customHeight="1">
      <c r="A219" s="346"/>
      <c r="B219" s="1931" t="s">
        <v>1881</v>
      </c>
      <c r="C219" s="1932"/>
      <c r="D219" s="1932"/>
      <c r="E219" s="1932"/>
      <c r="F219" s="1932"/>
      <c r="G219" s="1932"/>
      <c r="H219" s="545"/>
      <c r="I219" s="401" t="s">
        <v>1786</v>
      </c>
      <c r="J219" s="485" t="s">
        <v>414</v>
      </c>
      <c r="K219" s="1642" t="str">
        <f>IF(D204="","",SUM(F210:I210))</f>
        <v/>
      </c>
      <c r="L219" s="1642"/>
      <c r="M219" s="1642"/>
      <c r="N219" s="423" t="s">
        <v>599</v>
      </c>
      <c r="O219" s="817"/>
      <c r="P219" s="1338"/>
    </row>
    <row r="220" spans="1:16" s="348" customFormat="1" ht="26.25" customHeight="1">
      <c r="A220" s="346"/>
      <c r="B220" s="546" t="s">
        <v>1876</v>
      </c>
      <c r="C220" s="547"/>
      <c r="D220" s="547"/>
      <c r="E220" s="547"/>
      <c r="F220" s="547"/>
      <c r="G220" s="547"/>
      <c r="H220" s="350"/>
      <c r="I220" s="548"/>
      <c r="J220" s="486" t="s">
        <v>415</v>
      </c>
      <c r="K220" s="1933">
        <f>ROUND(Info!$J$3*0.11,4)</f>
        <v>21.676600000000001</v>
      </c>
      <c r="L220" s="1646"/>
      <c r="M220" s="1646"/>
      <c r="N220" s="424" t="s">
        <v>1144</v>
      </c>
      <c r="O220" s="817"/>
      <c r="P220" s="1338"/>
    </row>
    <row r="221" spans="1:16" s="348" customFormat="1" ht="26.25" customHeight="1">
      <c r="A221" s="346"/>
      <c r="B221" s="409" t="s">
        <v>1882</v>
      </c>
      <c r="C221" s="349"/>
      <c r="D221" s="349"/>
      <c r="E221" s="349"/>
      <c r="F221" s="349"/>
      <c r="G221" s="349"/>
      <c r="H221" s="350"/>
      <c r="I221" s="399" t="s">
        <v>2026</v>
      </c>
      <c r="J221" s="486" t="s">
        <v>416</v>
      </c>
      <c r="K221" s="1646" t="str">
        <f>IF(D204="","",SUM(F215:I215))</f>
        <v/>
      </c>
      <c r="L221" s="1646"/>
      <c r="M221" s="1646"/>
      <c r="N221" s="424" t="s">
        <v>599</v>
      </c>
      <c r="O221" s="817"/>
      <c r="P221" s="1338"/>
    </row>
    <row r="222" spans="1:16" s="348" customFormat="1" ht="26.25" customHeight="1" thickBot="1">
      <c r="A222" s="346"/>
      <c r="B222" s="497" t="s">
        <v>1877</v>
      </c>
      <c r="C222" s="489"/>
      <c r="D222" s="489"/>
      <c r="E222" s="489"/>
      <c r="F222" s="489"/>
      <c r="G222" s="489"/>
      <c r="H222" s="490"/>
      <c r="I222" s="491"/>
      <c r="J222" s="492" t="s">
        <v>417</v>
      </c>
      <c r="K222" s="1900">
        <f>ROUND(Info!$J$3*0.22,4)</f>
        <v>43.353200000000001</v>
      </c>
      <c r="L222" s="1901"/>
      <c r="M222" s="1901"/>
      <c r="N222" s="493" t="s">
        <v>1144</v>
      </c>
      <c r="O222" s="817"/>
      <c r="P222" s="1338"/>
    </row>
    <row r="223" spans="1:16" s="348" customFormat="1" ht="31.5" customHeight="1" thickBot="1">
      <c r="A223" s="346"/>
      <c r="B223" s="1902" t="s">
        <v>1878</v>
      </c>
      <c r="C223" s="1903"/>
      <c r="D223" s="1903"/>
      <c r="E223" s="1903"/>
      <c r="F223" s="1903"/>
      <c r="G223" s="418"/>
      <c r="H223" s="419"/>
      <c r="I223" s="402" t="s">
        <v>2027</v>
      </c>
      <c r="J223" s="487" t="s">
        <v>418</v>
      </c>
      <c r="K223" s="1634" t="str">
        <f>IF(D204="","",ROUND(K219*K220+K221*K222,2))</f>
        <v/>
      </c>
      <c r="L223" s="1634"/>
      <c r="M223" s="1634"/>
      <c r="N223" s="427" t="s">
        <v>1144</v>
      </c>
      <c r="O223" s="817"/>
      <c r="P223" s="1338"/>
    </row>
    <row r="224" spans="1:16" s="348" customFormat="1" ht="26.25" customHeight="1" thickBot="1">
      <c r="A224" s="346"/>
      <c r="B224" s="413" t="s">
        <v>1879</v>
      </c>
      <c r="C224" s="414"/>
      <c r="D224" s="414"/>
      <c r="E224" s="414"/>
      <c r="F224" s="414"/>
      <c r="G224" s="414"/>
      <c r="H224" s="415"/>
      <c r="I224" s="416"/>
      <c r="J224" s="488" t="s">
        <v>419</v>
      </c>
      <c r="K224" s="1904"/>
      <c r="L224" s="1905"/>
      <c r="M224" s="1905"/>
      <c r="N224" s="428" t="s">
        <v>1144</v>
      </c>
      <c r="O224" s="817"/>
      <c r="P224" s="1338">
        <f>IF(K224="",0,1)</f>
        <v>0</v>
      </c>
    </row>
    <row r="225" spans="1:16" s="348" customFormat="1" ht="26.25" customHeight="1" thickBot="1">
      <c r="A225" s="346"/>
      <c r="B225" s="412" t="s">
        <v>1880</v>
      </c>
      <c r="C225" s="393"/>
      <c r="D225" s="393"/>
      <c r="E225" s="393"/>
      <c r="F225" s="393"/>
      <c r="G225" s="393"/>
      <c r="H225" s="394"/>
      <c r="I225" s="402" t="s">
        <v>2028</v>
      </c>
      <c r="J225" s="487" t="s">
        <v>420</v>
      </c>
      <c r="K225" s="1638" t="str">
        <f>IF(D204="","",IF(SUM(K223,-K224)&lt;0,"BŁĄD !!!",ROUND(K223-K224,2)))</f>
        <v/>
      </c>
      <c r="L225" s="1638"/>
      <c r="M225" s="1638"/>
      <c r="N225" s="429" t="s">
        <v>1144</v>
      </c>
      <c r="O225" s="817"/>
      <c r="P225" s="1338"/>
    </row>
    <row r="226" spans="1:16" s="348" customFormat="1" ht="6" customHeight="1" thickBot="1">
      <c r="A226" s="403"/>
      <c r="B226" s="404"/>
      <c r="C226" s="404"/>
      <c r="D226" s="404"/>
      <c r="E226" s="404"/>
      <c r="F226" s="404"/>
      <c r="G226" s="404"/>
      <c r="H226" s="405"/>
      <c r="I226" s="404"/>
      <c r="J226" s="404"/>
      <c r="K226" s="404"/>
      <c r="L226" s="406"/>
      <c r="M226" s="404"/>
      <c r="N226" s="404"/>
      <c r="O226" s="818"/>
      <c r="P226" s="1338"/>
    </row>
    <row r="227" spans="1:16" s="357" customFormat="1" ht="20.25" customHeight="1" thickTop="1" thickBot="1">
      <c r="A227" s="371" t="s">
        <v>1785</v>
      </c>
      <c r="B227" s="352"/>
      <c r="C227" s="352"/>
      <c r="D227" s="352"/>
      <c r="E227" s="352"/>
      <c r="F227" s="352"/>
      <c r="G227" s="352"/>
      <c r="H227" s="353"/>
      <c r="I227" s="352"/>
      <c r="J227" s="354"/>
      <c r="K227" s="352"/>
      <c r="L227" s="355"/>
      <c r="M227" s="352"/>
      <c r="N227" s="354"/>
      <c r="O227" s="819"/>
      <c r="P227" s="1338"/>
    </row>
    <row r="228" spans="1:16" s="363" customFormat="1" ht="16.5" customHeight="1">
      <c r="A228" s="358"/>
      <c r="B228" s="372" t="s">
        <v>2025</v>
      </c>
      <c r="C228" s="359"/>
      <c r="D228" s="359"/>
      <c r="E228" s="359"/>
      <c r="F228" s="360"/>
      <c r="G228" s="360"/>
      <c r="H228" s="360"/>
      <c r="I228" s="361"/>
      <c r="J228" s="1928" t="s">
        <v>2024</v>
      </c>
      <c r="K228" s="1929"/>
      <c r="L228" s="1929"/>
      <c r="M228" s="1929"/>
      <c r="N228" s="1930"/>
      <c r="O228" s="820"/>
      <c r="P228" s="1338"/>
    </row>
    <row r="229" spans="1:16" s="363" customFormat="1" ht="26.25" customHeight="1">
      <c r="A229" s="358"/>
      <c r="B229" s="1630"/>
      <c r="C229" s="1898"/>
      <c r="D229" s="1898"/>
      <c r="E229" s="1898"/>
      <c r="F229" s="1898"/>
      <c r="G229" s="1898"/>
      <c r="H229" s="1898"/>
      <c r="I229" s="1899"/>
      <c r="J229" s="1630"/>
      <c r="K229" s="1898"/>
      <c r="L229" s="1898"/>
      <c r="M229" s="1898"/>
      <c r="N229" s="1899"/>
      <c r="O229" s="820"/>
      <c r="P229" s="1338">
        <f>IF(J229&amp;B229="",0,1)</f>
        <v>0</v>
      </c>
    </row>
    <row r="230" spans="1:16" s="363" customFormat="1" ht="26.25" customHeight="1">
      <c r="A230" s="358"/>
      <c r="B230" s="1630"/>
      <c r="C230" s="1898"/>
      <c r="D230" s="1898"/>
      <c r="E230" s="1898"/>
      <c r="F230" s="1898"/>
      <c r="G230" s="1898"/>
      <c r="H230" s="1898"/>
      <c r="I230" s="1899"/>
      <c r="J230" s="1630"/>
      <c r="K230" s="1898"/>
      <c r="L230" s="1898"/>
      <c r="M230" s="1898"/>
      <c r="N230" s="1899"/>
      <c r="O230" s="820"/>
      <c r="P230" s="1338">
        <f t="shared" ref="P230:P233" si="16">IF(J230&amp;B230="",0,1)</f>
        <v>0</v>
      </c>
    </row>
    <row r="231" spans="1:16" s="363" customFormat="1" ht="26.25" customHeight="1">
      <c r="A231" s="358"/>
      <c r="B231" s="1630"/>
      <c r="C231" s="1898"/>
      <c r="D231" s="1898"/>
      <c r="E231" s="1898"/>
      <c r="F231" s="1898"/>
      <c r="G231" s="1898"/>
      <c r="H231" s="1898"/>
      <c r="I231" s="1899"/>
      <c r="J231" s="1630"/>
      <c r="K231" s="1898"/>
      <c r="L231" s="1898"/>
      <c r="M231" s="1898"/>
      <c r="N231" s="1899"/>
      <c r="O231" s="820"/>
      <c r="P231" s="1338">
        <f t="shared" si="16"/>
        <v>0</v>
      </c>
    </row>
    <row r="232" spans="1:16" s="363" customFormat="1" ht="26.25" customHeight="1">
      <c r="A232" s="358"/>
      <c r="B232" s="1630"/>
      <c r="C232" s="1898"/>
      <c r="D232" s="1898"/>
      <c r="E232" s="1898"/>
      <c r="F232" s="1898"/>
      <c r="G232" s="1898"/>
      <c r="H232" s="1898"/>
      <c r="I232" s="1899"/>
      <c r="J232" s="1630"/>
      <c r="K232" s="1898"/>
      <c r="L232" s="1898"/>
      <c r="M232" s="1898"/>
      <c r="N232" s="1899"/>
      <c r="O232" s="820"/>
      <c r="P232" s="1338">
        <f t="shared" si="16"/>
        <v>0</v>
      </c>
    </row>
    <row r="233" spans="1:16" s="363" customFormat="1" ht="26.25" customHeight="1" thickBot="1">
      <c r="A233" s="358"/>
      <c r="B233" s="1941"/>
      <c r="C233" s="1942"/>
      <c r="D233" s="1942"/>
      <c r="E233" s="1942"/>
      <c r="F233" s="1942"/>
      <c r="G233" s="1942"/>
      <c r="H233" s="1942"/>
      <c r="I233" s="1943"/>
      <c r="J233" s="1941"/>
      <c r="K233" s="1942"/>
      <c r="L233" s="1942"/>
      <c r="M233" s="1942"/>
      <c r="N233" s="1943"/>
      <c r="O233" s="820"/>
      <c r="P233" s="1338">
        <f t="shared" si="16"/>
        <v>0</v>
      </c>
    </row>
    <row r="234" spans="1:16" s="363" customFormat="1" ht="26.25" customHeight="1" thickBot="1">
      <c r="A234" s="358"/>
      <c r="B234" s="421" t="s">
        <v>2029</v>
      </c>
      <c r="C234" s="364"/>
      <c r="D234" s="1622" t="s">
        <v>1111</v>
      </c>
      <c r="E234" s="1622"/>
      <c r="F234" s="1622"/>
      <c r="G234" s="1622"/>
      <c r="H234" s="1622"/>
      <c r="I234" s="1622"/>
      <c r="J234" s="1622"/>
      <c r="K234" s="1622"/>
      <c r="L234" s="1622"/>
      <c r="M234" s="1622"/>
      <c r="N234" s="1623"/>
      <c r="O234" s="820"/>
    </row>
    <row r="235" spans="1:16" s="348" customFormat="1" ht="19.5" customHeight="1" thickBot="1">
      <c r="A235" s="403"/>
      <c r="B235" s="404"/>
      <c r="C235" s="404"/>
      <c r="D235" s="404"/>
      <c r="E235" s="404"/>
      <c r="F235" s="404"/>
      <c r="G235" s="404"/>
      <c r="H235" s="405"/>
      <c r="I235" s="404"/>
      <c r="J235" s="404"/>
      <c r="K235" s="404"/>
      <c r="L235" s="406"/>
      <c r="M235" s="404"/>
      <c r="N235" s="1320" t="str">
        <f ca="1">$A$1&amp;wersja&amp;INFO("wersja")</f>
        <v>GL_2018.1.15.0</v>
      </c>
      <c r="O235" s="818"/>
    </row>
    <row r="236" spans="1:16" ht="20.25" customHeight="1" thickTop="1" thickBot="1">
      <c r="A236" s="577" t="s">
        <v>1819</v>
      </c>
      <c r="H236" s="502"/>
      <c r="L236" s="520"/>
      <c r="N236" s="592" t="str">
        <f>$N$1</f>
        <v>Załącznik Nr 5 do Uchwały Nr XL/396/17 Rady Miejskiej w Kluczborku z dnia 27 września 2017r.</v>
      </c>
      <c r="O236" s="804"/>
    </row>
    <row r="237" spans="1:16" s="2" customFormat="1" ht="22.5" customHeight="1" thickTop="1">
      <c r="A237" s="1688" t="s">
        <v>854</v>
      </c>
      <c r="B237" s="1689"/>
      <c r="C237" s="1689"/>
      <c r="D237" s="1690"/>
      <c r="E237" s="1691" t="s">
        <v>987</v>
      </c>
      <c r="F237" s="1691"/>
      <c r="G237" s="1691"/>
      <c r="H237" s="1691"/>
      <c r="I237" s="1691"/>
      <c r="J237" s="1691"/>
      <c r="K237" s="1691"/>
      <c r="L237" s="1691"/>
      <c r="M237" s="1691"/>
      <c r="N237" s="1691"/>
      <c r="O237" s="1692"/>
    </row>
    <row r="238" spans="1:16" s="2" customFormat="1" ht="26.25" customHeight="1" thickBot="1">
      <c r="A238" s="1695"/>
      <c r="B238" s="1696"/>
      <c r="C238" s="1696"/>
      <c r="D238" s="1697"/>
      <c r="E238" s="1693"/>
      <c r="F238" s="1693"/>
      <c r="G238" s="1693"/>
      <c r="H238" s="1693"/>
      <c r="I238" s="1693"/>
      <c r="J238" s="1693"/>
      <c r="K238" s="1693"/>
      <c r="L238" s="1693"/>
      <c r="M238" s="1693"/>
      <c r="N238" s="1693"/>
      <c r="O238" s="1694"/>
    </row>
    <row r="239" spans="1:16" s="2" customFormat="1" ht="9" customHeight="1">
      <c r="A239" s="580"/>
      <c r="B239" s="581"/>
      <c r="C239" s="581"/>
      <c r="D239" s="582"/>
      <c r="E239" s="582"/>
      <c r="F239" s="582"/>
      <c r="G239" s="582"/>
      <c r="H239" s="583"/>
      <c r="I239" s="583"/>
      <c r="J239" s="583"/>
      <c r="K239" s="583"/>
      <c r="L239" s="584"/>
      <c r="M239" s="583"/>
      <c r="N239" s="585"/>
      <c r="O239" s="805"/>
    </row>
    <row r="240" spans="1:16" s="1" customFormat="1" ht="24.75" customHeight="1">
      <c r="A240" s="1675" t="s">
        <v>1923</v>
      </c>
      <c r="B240" s="1676"/>
      <c r="C240" s="1676"/>
      <c r="D240" s="1676"/>
      <c r="E240" s="1676"/>
      <c r="F240" s="1676"/>
      <c r="G240" s="1676"/>
      <c r="H240" s="1676"/>
      <c r="I240" s="1676"/>
      <c r="J240" s="1676"/>
      <c r="K240" s="1676"/>
      <c r="L240" s="1676"/>
      <c r="M240" s="1676"/>
      <c r="N240" s="1676"/>
      <c r="O240" s="1677"/>
    </row>
    <row r="241" spans="1:16" s="2" customFormat="1" ht="9" customHeight="1" thickBot="1">
      <c r="A241" s="587"/>
      <c r="B241" s="588"/>
      <c r="C241" s="588"/>
      <c r="D241" s="588"/>
      <c r="E241" s="588"/>
      <c r="F241" s="588"/>
      <c r="G241" s="588"/>
      <c r="H241" s="588"/>
      <c r="I241" s="588"/>
      <c r="J241" s="588"/>
      <c r="K241" s="589"/>
      <c r="L241" s="590"/>
      <c r="M241" s="583"/>
      <c r="N241" s="583"/>
      <c r="O241" s="806"/>
    </row>
    <row r="242" spans="1:16" s="306" customFormat="1" ht="6" customHeight="1" thickTop="1" thickBot="1">
      <c r="A242" s="300"/>
      <c r="B242" s="301"/>
      <c r="C242" s="301"/>
      <c r="D242" s="301"/>
      <c r="E242" s="302"/>
      <c r="F242" s="302"/>
      <c r="G242" s="302"/>
      <c r="H242" s="303"/>
      <c r="I242" s="302"/>
      <c r="J242" s="304"/>
      <c r="K242" s="302"/>
      <c r="L242" s="305"/>
      <c r="M242" s="302"/>
      <c r="N242" s="304"/>
      <c r="O242" s="807"/>
    </row>
    <row r="243" spans="1:16" s="306" customFormat="1" ht="26.25" customHeight="1" thickBot="1">
      <c r="A243" s="308"/>
      <c r="B243" s="1678" t="s">
        <v>1925</v>
      </c>
      <c r="C243" s="1678"/>
      <c r="D243" s="1678"/>
      <c r="E243" s="1678"/>
      <c r="F243" s="1678"/>
      <c r="G243" s="1678"/>
      <c r="H243" s="1678"/>
      <c r="I243" s="1678"/>
      <c r="J243" s="1679"/>
      <c r="K243" s="235" t="s">
        <v>1870</v>
      </c>
      <c r="L243" s="309"/>
      <c r="M243" s="1680" t="str">
        <f>IF(O251=1,SUM($O$1:O251),"")</f>
        <v/>
      </c>
      <c r="N243" s="1681"/>
      <c r="O243" s="808"/>
    </row>
    <row r="244" spans="1:16" s="306" customFormat="1" ht="6" customHeight="1" thickBot="1">
      <c r="A244" s="310"/>
      <c r="B244" s="311"/>
      <c r="C244" s="311"/>
      <c r="D244" s="311"/>
      <c r="E244" s="311"/>
      <c r="F244" s="311"/>
      <c r="G244" s="311"/>
      <c r="H244" s="313"/>
      <c r="I244" s="312"/>
      <c r="J244" s="314"/>
      <c r="K244" s="312"/>
      <c r="L244" s="315"/>
      <c r="M244" s="312"/>
      <c r="N244" s="314"/>
      <c r="O244" s="809"/>
    </row>
    <row r="245" spans="1:16" s="306" customFormat="1" ht="20.25" customHeight="1" thickTop="1" thickBot="1">
      <c r="A245" s="369" t="s">
        <v>1783</v>
      </c>
      <c r="B245" s="323"/>
      <c r="C245" s="323"/>
      <c r="D245" s="323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810"/>
    </row>
    <row r="246" spans="1:16" s="306" customFormat="1" ht="12.75" customHeight="1">
      <c r="A246" s="317"/>
      <c r="B246" s="374" t="s">
        <v>1666</v>
      </c>
      <c r="C246" s="375"/>
      <c r="D246" s="375"/>
      <c r="E246" s="375"/>
      <c r="F246" s="375"/>
      <c r="G246" s="375"/>
      <c r="H246" s="376"/>
      <c r="I246" s="375"/>
      <c r="J246" s="377"/>
      <c r="K246" s="378" t="s">
        <v>1750</v>
      </c>
      <c r="L246" s="375"/>
      <c r="M246" s="375"/>
      <c r="N246" s="379"/>
      <c r="O246" s="811"/>
    </row>
    <row r="247" spans="1:16" s="320" customFormat="1" ht="34.5" customHeight="1" thickBot="1">
      <c r="A247" s="319"/>
      <c r="B247" s="1935" t="str">
        <f>IF($B$12="","",$B$12)</f>
        <v/>
      </c>
      <c r="C247" s="1936"/>
      <c r="D247" s="1936"/>
      <c r="E247" s="1936"/>
      <c r="F247" s="1936"/>
      <c r="G247" s="1936"/>
      <c r="H247" s="1936"/>
      <c r="I247" s="1936"/>
      <c r="J247" s="1937"/>
      <c r="K247" s="1938" t="str">
        <f>IF($K$12="","",$K$12)</f>
        <v/>
      </c>
      <c r="L247" s="1939"/>
      <c r="M247" s="1939"/>
      <c r="N247" s="1940"/>
      <c r="O247" s="811"/>
      <c r="P247" s="1338">
        <f>IF(B247&amp;K247="",0,1)</f>
        <v>0</v>
      </c>
    </row>
    <row r="248" spans="1:16" s="306" customFormat="1" ht="6" customHeight="1" thickBot="1">
      <c r="A248" s="321"/>
      <c r="B248" s="322"/>
      <c r="C248" s="322"/>
      <c r="D248" s="322"/>
      <c r="E248" s="312"/>
      <c r="F248" s="312"/>
      <c r="G248" s="312"/>
      <c r="H248" s="313"/>
      <c r="I248" s="312"/>
      <c r="J248" s="314"/>
      <c r="K248" s="312"/>
      <c r="L248" s="315"/>
      <c r="M248" s="312"/>
      <c r="N248" s="314"/>
      <c r="O248" s="809"/>
      <c r="P248" s="1338"/>
    </row>
    <row r="249" spans="1:16" s="328" customFormat="1" ht="20.25" customHeight="1" thickTop="1" thickBot="1">
      <c r="A249" s="370" t="s">
        <v>2165</v>
      </c>
      <c r="B249" s="323"/>
      <c r="C249" s="323"/>
      <c r="D249" s="323"/>
      <c r="E249" s="323"/>
      <c r="F249" s="323"/>
      <c r="G249" s="323"/>
      <c r="H249" s="324"/>
      <c r="I249" s="323"/>
      <c r="J249" s="325"/>
      <c r="K249" s="323"/>
      <c r="L249" s="326"/>
      <c r="M249" s="323"/>
      <c r="N249" s="822">
        <f>SUM(O:O)</f>
        <v>0</v>
      </c>
      <c r="O249" s="810"/>
      <c r="P249" s="1338"/>
    </row>
    <row r="250" spans="1:16" s="328" customFormat="1" ht="8.25" customHeight="1">
      <c r="A250" s="98"/>
      <c r="B250" s="381"/>
      <c r="C250" s="382"/>
      <c r="D250" s="382"/>
      <c r="E250" s="382"/>
      <c r="F250" s="382"/>
      <c r="G250" s="382"/>
      <c r="H250" s="383"/>
      <c r="I250" s="382"/>
      <c r="J250" s="384"/>
      <c r="K250" s="382"/>
      <c r="L250" s="385"/>
      <c r="M250" s="382"/>
      <c r="N250" s="386"/>
      <c r="O250" s="812"/>
      <c r="P250" s="1338"/>
    </row>
    <row r="251" spans="1:16" s="328" customFormat="1" ht="26.25" customHeight="1">
      <c r="A251" s="396" t="s">
        <v>291</v>
      </c>
      <c r="B251" s="1666" t="s">
        <v>123</v>
      </c>
      <c r="C251" s="1667"/>
      <c r="D251" s="1668"/>
      <c r="E251" s="1934"/>
      <c r="F251" s="477"/>
      <c r="G251" s="478"/>
      <c r="H251" s="478"/>
      <c r="I251" s="478"/>
      <c r="J251" s="478"/>
      <c r="K251" s="478"/>
      <c r="L251" s="478"/>
      <c r="M251" s="478"/>
      <c r="N251" s="397"/>
      <c r="O251" s="812">
        <f>IF(D251&lt;&gt;"",1,0)</f>
        <v>0</v>
      </c>
      <c r="P251" s="1338">
        <f>IF(D251="",0,1)</f>
        <v>0</v>
      </c>
    </row>
    <row r="252" spans="1:16" s="328" customFormat="1" ht="8.25" customHeight="1" thickBot="1">
      <c r="A252" s="98"/>
      <c r="B252" s="387"/>
      <c r="C252" s="388"/>
      <c r="D252" s="388"/>
      <c r="E252" s="388"/>
      <c r="F252" s="388"/>
      <c r="G252" s="388"/>
      <c r="H252" s="389"/>
      <c r="I252" s="388"/>
      <c r="J252" s="390"/>
      <c r="K252" s="388"/>
      <c r="L252" s="391"/>
      <c r="M252" s="388"/>
      <c r="N252" s="392"/>
      <c r="O252" s="812"/>
      <c r="P252" s="1338"/>
    </row>
    <row r="253" spans="1:16" s="328" customFormat="1" ht="27" customHeight="1" thickBot="1">
      <c r="A253" s="308"/>
      <c r="B253" s="1716" t="s">
        <v>1065</v>
      </c>
      <c r="C253" s="1717"/>
      <c r="D253" s="1717"/>
      <c r="E253" s="1885"/>
      <c r="F253" s="763" t="s">
        <v>1770</v>
      </c>
      <c r="G253" s="763" t="s">
        <v>1748</v>
      </c>
      <c r="H253" s="1945" t="s">
        <v>1520</v>
      </c>
      <c r="I253" s="1946"/>
      <c r="J253" s="1662" t="s">
        <v>233</v>
      </c>
      <c r="K253" s="1722"/>
      <c r="L253" s="1722"/>
      <c r="M253" s="1722"/>
      <c r="N253" s="1944"/>
      <c r="O253" s="813"/>
      <c r="P253" s="1338"/>
    </row>
    <row r="254" spans="1:16" s="328" customFormat="1" ht="26.25" customHeight="1">
      <c r="A254" s="308"/>
      <c r="B254" s="1659" t="s">
        <v>1663</v>
      </c>
      <c r="C254" s="1910" t="s">
        <v>1809</v>
      </c>
      <c r="D254" s="1911"/>
      <c r="E254" s="1912"/>
      <c r="F254" s="1072"/>
      <c r="G254" s="1072"/>
      <c r="H254" s="1913"/>
      <c r="I254" s="1914"/>
      <c r="J254" s="480" t="s">
        <v>1771</v>
      </c>
      <c r="K254" s="1915" t="str">
        <f>IF(D251="","",SUM(F254:I254))</f>
        <v/>
      </c>
      <c r="L254" s="1915"/>
      <c r="M254" s="1915"/>
      <c r="N254" s="333" t="s">
        <v>599</v>
      </c>
      <c r="O254" s="813"/>
      <c r="P254" s="1338">
        <f>IF(F254&amp;G254&amp;H254="",0,1)</f>
        <v>0</v>
      </c>
    </row>
    <row r="255" spans="1:16" s="328" customFormat="1" ht="31.5" customHeight="1">
      <c r="A255" s="308"/>
      <c r="B255" s="1660"/>
      <c r="C255" s="1916" t="s">
        <v>1810</v>
      </c>
      <c r="D255" s="1917"/>
      <c r="E255" s="1918"/>
      <c r="F255" s="1073"/>
      <c r="G255" s="1073"/>
      <c r="H255" s="1919"/>
      <c r="I255" s="1920"/>
      <c r="J255" s="481" t="s">
        <v>1390</v>
      </c>
      <c r="K255" s="1921" t="str">
        <f>IF(D251="","",SUM(F255:I255))</f>
        <v/>
      </c>
      <c r="L255" s="1921"/>
      <c r="M255" s="1921"/>
      <c r="N255" s="331" t="s">
        <v>599</v>
      </c>
      <c r="O255" s="813"/>
      <c r="P255" s="1338">
        <f t="shared" ref="P255:P257" si="17">IF(F255&amp;G255&amp;H255="",0,1)</f>
        <v>0</v>
      </c>
    </row>
    <row r="256" spans="1:16" s="328" customFormat="1" ht="26.25" customHeight="1">
      <c r="A256" s="308"/>
      <c r="B256" s="1660"/>
      <c r="C256" s="1916" t="s">
        <v>1811</v>
      </c>
      <c r="D256" s="1917"/>
      <c r="E256" s="1918"/>
      <c r="F256" s="1073"/>
      <c r="G256" s="1073"/>
      <c r="H256" s="1919"/>
      <c r="I256" s="1920"/>
      <c r="J256" s="481" t="s">
        <v>406</v>
      </c>
      <c r="K256" s="1921" t="str">
        <f>IF(D251="","",SUM(F256:I256))</f>
        <v/>
      </c>
      <c r="L256" s="1921"/>
      <c r="M256" s="1921"/>
      <c r="N256" s="331" t="s">
        <v>599</v>
      </c>
      <c r="O256" s="813"/>
      <c r="P256" s="1338">
        <f t="shared" si="17"/>
        <v>0</v>
      </c>
    </row>
    <row r="257" spans="1:16" s="328" customFormat="1" ht="26.25" customHeight="1" thickBot="1">
      <c r="A257" s="308"/>
      <c r="B257" s="1660"/>
      <c r="C257" s="1922" t="s">
        <v>579</v>
      </c>
      <c r="D257" s="1923"/>
      <c r="E257" s="1924"/>
      <c r="F257" s="1074"/>
      <c r="G257" s="1074"/>
      <c r="H257" s="1947"/>
      <c r="I257" s="1948"/>
      <c r="J257" s="482" t="s">
        <v>407</v>
      </c>
      <c r="K257" s="1927" t="str">
        <f>IF(D251="","",SUM(F257:I257))</f>
        <v/>
      </c>
      <c r="L257" s="1927"/>
      <c r="M257" s="1927"/>
      <c r="N257" s="332" t="s">
        <v>599</v>
      </c>
      <c r="O257" s="813"/>
      <c r="P257" s="1338">
        <f t="shared" si="17"/>
        <v>0</v>
      </c>
    </row>
    <row r="258" spans="1:16" s="337" customFormat="1" ht="26.25" customHeight="1" thickBot="1">
      <c r="A258" s="334"/>
      <c r="B258" s="1661"/>
      <c r="C258" s="1906" t="s">
        <v>233</v>
      </c>
      <c r="D258" s="1711"/>
      <c r="E258" s="1712"/>
      <c r="F258" s="884" t="str">
        <f>IF(D251="","",SUM(F254:F257))</f>
        <v/>
      </c>
      <c r="G258" s="884" t="str">
        <f>IF(D251="","",SUM(G254:G257))</f>
        <v/>
      </c>
      <c r="H258" s="1907" t="str">
        <f>IF(D251="","",SUM(H254:H257))</f>
        <v/>
      </c>
      <c r="I258" s="1908"/>
      <c r="J258" s="483" t="s">
        <v>408</v>
      </c>
      <c r="K258" s="1909" t="str">
        <f>IF(D251="","",SUM(F258:I258))</f>
        <v/>
      </c>
      <c r="L258" s="1909"/>
      <c r="M258" s="1909"/>
      <c r="N258" s="479" t="s">
        <v>599</v>
      </c>
      <c r="O258" s="814"/>
      <c r="P258" s="1338"/>
    </row>
    <row r="259" spans="1:16" s="328" customFormat="1" ht="26.25" customHeight="1">
      <c r="A259" s="308"/>
      <c r="B259" s="1659" t="s">
        <v>232</v>
      </c>
      <c r="C259" s="1910" t="s">
        <v>1809</v>
      </c>
      <c r="D259" s="1911"/>
      <c r="E259" s="1912"/>
      <c r="F259" s="1072"/>
      <c r="G259" s="1072"/>
      <c r="H259" s="1913"/>
      <c r="I259" s="1914"/>
      <c r="J259" s="480" t="s">
        <v>409</v>
      </c>
      <c r="K259" s="1915" t="str">
        <f>IF(D251="","",SUM(F259:I259))</f>
        <v/>
      </c>
      <c r="L259" s="1915"/>
      <c r="M259" s="1915"/>
      <c r="N259" s="333" t="s">
        <v>599</v>
      </c>
      <c r="O259" s="813"/>
      <c r="P259" s="1338">
        <f>IF(F259&amp;G259&amp;H259="",0,1)</f>
        <v>0</v>
      </c>
    </row>
    <row r="260" spans="1:16" s="328" customFormat="1" ht="31.5" customHeight="1">
      <c r="A260" s="308"/>
      <c r="B260" s="1660"/>
      <c r="C260" s="1916" t="s">
        <v>1810</v>
      </c>
      <c r="D260" s="1917"/>
      <c r="E260" s="1918"/>
      <c r="F260" s="1073"/>
      <c r="G260" s="1073"/>
      <c r="H260" s="1919"/>
      <c r="I260" s="1920"/>
      <c r="J260" s="481" t="s">
        <v>410</v>
      </c>
      <c r="K260" s="1921" t="str">
        <f>IF(D251="","",SUM(F260:I260))</f>
        <v/>
      </c>
      <c r="L260" s="1921"/>
      <c r="M260" s="1921"/>
      <c r="N260" s="331" t="s">
        <v>599</v>
      </c>
      <c r="O260" s="813"/>
      <c r="P260" s="1338">
        <f t="shared" ref="P260:P262" si="18">IF(F260&amp;G260&amp;H260="",0,1)</f>
        <v>0</v>
      </c>
    </row>
    <row r="261" spans="1:16" s="328" customFormat="1" ht="26.25" customHeight="1">
      <c r="A261" s="308"/>
      <c r="B261" s="1660"/>
      <c r="C261" s="1916" t="s">
        <v>1811</v>
      </c>
      <c r="D261" s="1917"/>
      <c r="E261" s="1918"/>
      <c r="F261" s="1073"/>
      <c r="G261" s="1073"/>
      <c r="H261" s="1919"/>
      <c r="I261" s="1920"/>
      <c r="J261" s="481" t="s">
        <v>411</v>
      </c>
      <c r="K261" s="1921" t="str">
        <f>IF(D251="","",SUM(F261:I261))</f>
        <v/>
      </c>
      <c r="L261" s="1921"/>
      <c r="M261" s="1921"/>
      <c r="N261" s="331" t="s">
        <v>599</v>
      </c>
      <c r="O261" s="813"/>
      <c r="P261" s="1338">
        <f t="shared" si="18"/>
        <v>0</v>
      </c>
    </row>
    <row r="262" spans="1:16" s="328" customFormat="1" ht="26.25" customHeight="1" thickBot="1">
      <c r="A262" s="308"/>
      <c r="B262" s="1660"/>
      <c r="C262" s="1922" t="s">
        <v>579</v>
      </c>
      <c r="D262" s="1923"/>
      <c r="E262" s="1924"/>
      <c r="F262" s="1074"/>
      <c r="G262" s="1074"/>
      <c r="H262" s="1925"/>
      <c r="I262" s="1926"/>
      <c r="J262" s="482" t="s">
        <v>412</v>
      </c>
      <c r="K262" s="1927" t="str">
        <f>IF(D251="","",SUM(F262:I262))</f>
        <v/>
      </c>
      <c r="L262" s="1927"/>
      <c r="M262" s="1927"/>
      <c r="N262" s="332" t="s">
        <v>599</v>
      </c>
      <c r="O262" s="813"/>
      <c r="P262" s="1338">
        <f t="shared" si="18"/>
        <v>0</v>
      </c>
    </row>
    <row r="263" spans="1:16" s="337" customFormat="1" ht="26.25" customHeight="1" thickBot="1">
      <c r="A263" s="334"/>
      <c r="B263" s="1661"/>
      <c r="C263" s="1906" t="s">
        <v>233</v>
      </c>
      <c r="D263" s="1711"/>
      <c r="E263" s="1712"/>
      <c r="F263" s="884" t="str">
        <f>IF(D251="","",SUM(F259:F262))</f>
        <v/>
      </c>
      <c r="G263" s="884" t="str">
        <f>IF(D251="","",SUM(G259:G262))</f>
        <v/>
      </c>
      <c r="H263" s="1907" t="str">
        <f>IF(D251="","",SUM(H259:H262))</f>
        <v/>
      </c>
      <c r="I263" s="1908"/>
      <c r="J263" s="483" t="s">
        <v>413</v>
      </c>
      <c r="K263" s="1909" t="str">
        <f>IF(D251="","",SUM(F263:I263))</f>
        <v/>
      </c>
      <c r="L263" s="1909"/>
      <c r="M263" s="1909"/>
      <c r="N263" s="479" t="s">
        <v>599</v>
      </c>
      <c r="O263" s="814"/>
      <c r="P263" s="1338"/>
    </row>
    <row r="264" spans="1:16" ht="6" customHeight="1" thickBot="1">
      <c r="A264" s="338"/>
      <c r="B264" s="339"/>
      <c r="C264" s="339"/>
      <c r="D264" s="339"/>
      <c r="E264" s="339"/>
      <c r="F264" s="496"/>
      <c r="G264" s="496"/>
      <c r="H264" s="496"/>
      <c r="I264" s="496"/>
      <c r="J264" s="484"/>
      <c r="K264" s="339"/>
      <c r="L264" s="340"/>
      <c r="M264" s="339"/>
      <c r="N264" s="339"/>
      <c r="O264" s="815"/>
      <c r="P264" s="1338"/>
    </row>
    <row r="265" spans="1:16" s="152" customFormat="1" ht="20.25" customHeight="1" thickTop="1" thickBot="1">
      <c r="A265" s="370" t="s">
        <v>1784</v>
      </c>
      <c r="B265" s="342"/>
      <c r="C265" s="342"/>
      <c r="D265" s="342"/>
      <c r="E265" s="342"/>
      <c r="F265" s="342"/>
      <c r="G265" s="342"/>
      <c r="H265" s="343"/>
      <c r="I265" s="342"/>
      <c r="J265" s="344"/>
      <c r="K265" s="342"/>
      <c r="L265" s="345"/>
      <c r="M265" s="342"/>
      <c r="N265" s="344"/>
      <c r="O265" s="816"/>
      <c r="P265" s="1338"/>
    </row>
    <row r="266" spans="1:16" s="348" customFormat="1" ht="31.5" customHeight="1">
      <c r="A266" s="346"/>
      <c r="B266" s="1931" t="s">
        <v>1881</v>
      </c>
      <c r="C266" s="1932"/>
      <c r="D266" s="1932"/>
      <c r="E266" s="1932"/>
      <c r="F266" s="1932"/>
      <c r="G266" s="1932"/>
      <c r="H266" s="545"/>
      <c r="I266" s="401" t="s">
        <v>1786</v>
      </c>
      <c r="J266" s="485" t="s">
        <v>414</v>
      </c>
      <c r="K266" s="1642" t="str">
        <f>IF(D251="","",SUM(F257:I257))</f>
        <v/>
      </c>
      <c r="L266" s="1642"/>
      <c r="M266" s="1642"/>
      <c r="N266" s="423" t="s">
        <v>599</v>
      </c>
      <c r="O266" s="817"/>
      <c r="P266" s="1338"/>
    </row>
    <row r="267" spans="1:16" s="348" customFormat="1" ht="26.25" customHeight="1">
      <c r="A267" s="346"/>
      <c r="B267" s="546" t="s">
        <v>1876</v>
      </c>
      <c r="C267" s="547"/>
      <c r="D267" s="547"/>
      <c r="E267" s="547"/>
      <c r="F267" s="547"/>
      <c r="G267" s="547"/>
      <c r="H267" s="350"/>
      <c r="I267" s="548"/>
      <c r="J267" s="486" t="s">
        <v>415</v>
      </c>
      <c r="K267" s="1933">
        <f>ROUND(Info!$J$3*0.11,4)</f>
        <v>21.676600000000001</v>
      </c>
      <c r="L267" s="1646"/>
      <c r="M267" s="1646"/>
      <c r="N267" s="424" t="s">
        <v>1144</v>
      </c>
      <c r="O267" s="817"/>
      <c r="P267" s="1338"/>
    </row>
    <row r="268" spans="1:16" s="348" customFormat="1" ht="26.25" customHeight="1">
      <c r="A268" s="346"/>
      <c r="B268" s="409" t="s">
        <v>1882</v>
      </c>
      <c r="C268" s="349"/>
      <c r="D268" s="349"/>
      <c r="E268" s="349"/>
      <c r="F268" s="349"/>
      <c r="G268" s="349"/>
      <c r="H268" s="350"/>
      <c r="I268" s="399" t="s">
        <v>2026</v>
      </c>
      <c r="J268" s="486" t="s">
        <v>416</v>
      </c>
      <c r="K268" s="1646" t="str">
        <f>IF(D251="","",SUM(F262:I262))</f>
        <v/>
      </c>
      <c r="L268" s="1646"/>
      <c r="M268" s="1646"/>
      <c r="N268" s="424" t="s">
        <v>599</v>
      </c>
      <c r="O268" s="817"/>
      <c r="P268" s="1338"/>
    </row>
    <row r="269" spans="1:16" s="348" customFormat="1" ht="26.25" customHeight="1" thickBot="1">
      <c r="A269" s="346"/>
      <c r="B269" s="497" t="s">
        <v>1877</v>
      </c>
      <c r="C269" s="489"/>
      <c r="D269" s="489"/>
      <c r="E269" s="489"/>
      <c r="F269" s="489"/>
      <c r="G269" s="489"/>
      <c r="H269" s="490"/>
      <c r="I269" s="491"/>
      <c r="J269" s="492" t="s">
        <v>417</v>
      </c>
      <c r="K269" s="1900">
        <f>ROUND(Info!$J$3*0.22,4)</f>
        <v>43.353200000000001</v>
      </c>
      <c r="L269" s="1901"/>
      <c r="M269" s="1901"/>
      <c r="N269" s="493" t="s">
        <v>1144</v>
      </c>
      <c r="O269" s="817"/>
      <c r="P269" s="1338"/>
    </row>
    <row r="270" spans="1:16" s="348" customFormat="1" ht="31.5" customHeight="1" thickBot="1">
      <c r="A270" s="346"/>
      <c r="B270" s="1902" t="s">
        <v>1878</v>
      </c>
      <c r="C270" s="1903"/>
      <c r="D270" s="1903"/>
      <c r="E270" s="1903"/>
      <c r="F270" s="1903"/>
      <c r="G270" s="418"/>
      <c r="H270" s="419"/>
      <c r="I270" s="402" t="s">
        <v>2027</v>
      </c>
      <c r="J270" s="487" t="s">
        <v>418</v>
      </c>
      <c r="K270" s="1634" t="str">
        <f>IF(D251="","",ROUND(K266*K267+K268*K269,2))</f>
        <v/>
      </c>
      <c r="L270" s="1634"/>
      <c r="M270" s="1634"/>
      <c r="N270" s="427" t="s">
        <v>1144</v>
      </c>
      <c r="O270" s="817"/>
      <c r="P270" s="1338"/>
    </row>
    <row r="271" spans="1:16" s="348" customFormat="1" ht="26.25" customHeight="1" thickBot="1">
      <c r="A271" s="346"/>
      <c r="B271" s="413" t="s">
        <v>1879</v>
      </c>
      <c r="C271" s="414"/>
      <c r="D271" s="414"/>
      <c r="E271" s="414"/>
      <c r="F271" s="414"/>
      <c r="G271" s="414"/>
      <c r="H271" s="415"/>
      <c r="I271" s="416"/>
      <c r="J271" s="488" t="s">
        <v>419</v>
      </c>
      <c r="K271" s="1904"/>
      <c r="L271" s="1905"/>
      <c r="M271" s="1905"/>
      <c r="N271" s="428" t="s">
        <v>1144</v>
      </c>
      <c r="O271" s="817"/>
      <c r="P271" s="1338">
        <f>IF(K271="",0,1)</f>
        <v>0</v>
      </c>
    </row>
    <row r="272" spans="1:16" s="348" customFormat="1" ht="26.25" customHeight="1" thickBot="1">
      <c r="A272" s="346"/>
      <c r="B272" s="412" t="s">
        <v>1880</v>
      </c>
      <c r="C272" s="393"/>
      <c r="D272" s="393"/>
      <c r="E272" s="393"/>
      <c r="F272" s="393"/>
      <c r="G272" s="393"/>
      <c r="H272" s="394"/>
      <c r="I272" s="402" t="s">
        <v>2028</v>
      </c>
      <c r="J272" s="487" t="s">
        <v>420</v>
      </c>
      <c r="K272" s="1638" t="str">
        <f>IF(D251="","",IF(SUM(K270,-K271)&lt;0,"BŁĄD !!!",ROUND(K270-K271,2)))</f>
        <v/>
      </c>
      <c r="L272" s="1638"/>
      <c r="M272" s="1638"/>
      <c r="N272" s="429" t="s">
        <v>1144</v>
      </c>
      <c r="O272" s="817"/>
      <c r="P272" s="1338"/>
    </row>
    <row r="273" spans="1:16" s="348" customFormat="1" ht="6" customHeight="1" thickBot="1">
      <c r="A273" s="403"/>
      <c r="B273" s="404"/>
      <c r="C273" s="404"/>
      <c r="D273" s="404"/>
      <c r="E273" s="404"/>
      <c r="F273" s="404"/>
      <c r="G273" s="404"/>
      <c r="H273" s="405"/>
      <c r="I273" s="404"/>
      <c r="J273" s="404"/>
      <c r="K273" s="404"/>
      <c r="L273" s="406"/>
      <c r="M273" s="404"/>
      <c r="N273" s="404"/>
      <c r="O273" s="818"/>
      <c r="P273" s="1338"/>
    </row>
    <row r="274" spans="1:16" s="357" customFormat="1" ht="20.25" customHeight="1" thickTop="1" thickBot="1">
      <c r="A274" s="371" t="s">
        <v>1785</v>
      </c>
      <c r="B274" s="352"/>
      <c r="C274" s="352"/>
      <c r="D274" s="352"/>
      <c r="E274" s="352"/>
      <c r="F274" s="352"/>
      <c r="G274" s="352"/>
      <c r="H274" s="353"/>
      <c r="I274" s="352"/>
      <c r="J274" s="354"/>
      <c r="K274" s="352"/>
      <c r="L274" s="355"/>
      <c r="M274" s="352"/>
      <c r="N274" s="354"/>
      <c r="O274" s="819"/>
      <c r="P274" s="1338"/>
    </row>
    <row r="275" spans="1:16" s="363" customFormat="1" ht="16.5" customHeight="1">
      <c r="A275" s="358"/>
      <c r="B275" s="372" t="s">
        <v>2025</v>
      </c>
      <c r="C275" s="359"/>
      <c r="D275" s="359"/>
      <c r="E275" s="359"/>
      <c r="F275" s="360"/>
      <c r="G275" s="360"/>
      <c r="H275" s="360"/>
      <c r="I275" s="361"/>
      <c r="J275" s="1928" t="s">
        <v>2024</v>
      </c>
      <c r="K275" s="1929"/>
      <c r="L275" s="1929"/>
      <c r="M275" s="1929"/>
      <c r="N275" s="1930"/>
      <c r="O275" s="820"/>
      <c r="P275" s="1338"/>
    </row>
    <row r="276" spans="1:16" s="363" customFormat="1" ht="26.25" customHeight="1">
      <c r="A276" s="358"/>
      <c r="B276" s="1630"/>
      <c r="C276" s="1898"/>
      <c r="D276" s="1898"/>
      <c r="E276" s="1898"/>
      <c r="F276" s="1898"/>
      <c r="G276" s="1898"/>
      <c r="H276" s="1898"/>
      <c r="I276" s="1899"/>
      <c r="J276" s="1630"/>
      <c r="K276" s="1898"/>
      <c r="L276" s="1898"/>
      <c r="M276" s="1898"/>
      <c r="N276" s="1899"/>
      <c r="O276" s="820"/>
      <c r="P276" s="1338">
        <f>IF(J276&amp;B276="",0,1)</f>
        <v>0</v>
      </c>
    </row>
    <row r="277" spans="1:16" s="363" customFormat="1" ht="26.25" customHeight="1">
      <c r="A277" s="358"/>
      <c r="B277" s="1630"/>
      <c r="C277" s="1898"/>
      <c r="D277" s="1898"/>
      <c r="E277" s="1898"/>
      <c r="F277" s="1898"/>
      <c r="G277" s="1898"/>
      <c r="H277" s="1898"/>
      <c r="I277" s="1899"/>
      <c r="J277" s="1630"/>
      <c r="K277" s="1898"/>
      <c r="L277" s="1898"/>
      <c r="M277" s="1898"/>
      <c r="N277" s="1899"/>
      <c r="O277" s="820"/>
      <c r="P277" s="1338">
        <f t="shared" ref="P277:P280" si="19">IF(J277&amp;B277="",0,1)</f>
        <v>0</v>
      </c>
    </row>
    <row r="278" spans="1:16" s="363" customFormat="1" ht="26.25" customHeight="1">
      <c r="A278" s="358"/>
      <c r="B278" s="1630"/>
      <c r="C278" s="1898"/>
      <c r="D278" s="1898"/>
      <c r="E278" s="1898"/>
      <c r="F278" s="1898"/>
      <c r="G278" s="1898"/>
      <c r="H278" s="1898"/>
      <c r="I278" s="1899"/>
      <c r="J278" s="1630"/>
      <c r="K278" s="1898"/>
      <c r="L278" s="1898"/>
      <c r="M278" s="1898"/>
      <c r="N278" s="1899"/>
      <c r="O278" s="820"/>
      <c r="P278" s="1338">
        <f t="shared" si="19"/>
        <v>0</v>
      </c>
    </row>
    <row r="279" spans="1:16" s="363" customFormat="1" ht="26.25" customHeight="1">
      <c r="A279" s="358"/>
      <c r="B279" s="1630"/>
      <c r="C279" s="1898"/>
      <c r="D279" s="1898"/>
      <c r="E279" s="1898"/>
      <c r="F279" s="1898"/>
      <c r="G279" s="1898"/>
      <c r="H279" s="1898"/>
      <c r="I279" s="1899"/>
      <c r="J279" s="1630"/>
      <c r="K279" s="1898"/>
      <c r="L279" s="1898"/>
      <c r="M279" s="1898"/>
      <c r="N279" s="1899"/>
      <c r="O279" s="820"/>
      <c r="P279" s="1338">
        <f t="shared" si="19"/>
        <v>0</v>
      </c>
    </row>
    <row r="280" spans="1:16" s="363" customFormat="1" ht="26.25" customHeight="1" thickBot="1">
      <c r="A280" s="358"/>
      <c r="B280" s="1941"/>
      <c r="C280" s="1942"/>
      <c r="D280" s="1942"/>
      <c r="E280" s="1942"/>
      <c r="F280" s="1942"/>
      <c r="G280" s="1942"/>
      <c r="H280" s="1942"/>
      <c r="I280" s="1943"/>
      <c r="J280" s="1941"/>
      <c r="K280" s="1942"/>
      <c r="L280" s="1942"/>
      <c r="M280" s="1942"/>
      <c r="N280" s="1943"/>
      <c r="O280" s="820"/>
      <c r="P280" s="1338">
        <f t="shared" si="19"/>
        <v>0</v>
      </c>
    </row>
    <row r="281" spans="1:16" s="363" customFormat="1" ht="26.25" customHeight="1" thickBot="1">
      <c r="A281" s="358"/>
      <c r="B281" s="421" t="s">
        <v>2029</v>
      </c>
      <c r="C281" s="364"/>
      <c r="D281" s="1622" t="s">
        <v>1111</v>
      </c>
      <c r="E281" s="1622"/>
      <c r="F281" s="1622"/>
      <c r="G281" s="1622"/>
      <c r="H281" s="1622"/>
      <c r="I281" s="1622"/>
      <c r="J281" s="1622"/>
      <c r="K281" s="1622"/>
      <c r="L281" s="1622"/>
      <c r="M281" s="1622"/>
      <c r="N281" s="1623"/>
      <c r="O281" s="820"/>
    </row>
    <row r="282" spans="1:16" s="348" customFormat="1" ht="19.5" customHeight="1" thickBot="1">
      <c r="A282" s="403"/>
      <c r="B282" s="404"/>
      <c r="C282" s="404"/>
      <c r="D282" s="404"/>
      <c r="E282" s="404"/>
      <c r="F282" s="404"/>
      <c r="G282" s="404"/>
      <c r="H282" s="405"/>
      <c r="I282" s="404"/>
      <c r="J282" s="404"/>
      <c r="K282" s="404"/>
      <c r="L282" s="406"/>
      <c r="M282" s="404"/>
      <c r="N282" s="1320" t="str">
        <f ca="1">$A$1&amp;wersja&amp;INFO("wersja")</f>
        <v>GL_2018.1.15.0</v>
      </c>
      <c r="O282" s="818"/>
    </row>
    <row r="283" spans="1:16" ht="20.25" customHeight="1" thickTop="1" thickBot="1">
      <c r="A283" s="577" t="s">
        <v>1819</v>
      </c>
      <c r="H283" s="502"/>
      <c r="L283" s="520"/>
      <c r="N283" s="592" t="str">
        <f>$N$1</f>
        <v>Załącznik Nr 5 do Uchwały Nr XL/396/17 Rady Miejskiej w Kluczborku z dnia 27 września 2017r.</v>
      </c>
      <c r="O283" s="804"/>
    </row>
    <row r="284" spans="1:16" s="2" customFormat="1" ht="22.5" customHeight="1" thickTop="1">
      <c r="A284" s="1688" t="s">
        <v>854</v>
      </c>
      <c r="B284" s="1689"/>
      <c r="C284" s="1689"/>
      <c r="D284" s="1690"/>
      <c r="E284" s="1691" t="s">
        <v>987</v>
      </c>
      <c r="F284" s="1691"/>
      <c r="G284" s="1691"/>
      <c r="H284" s="1691"/>
      <c r="I284" s="1691"/>
      <c r="J284" s="1691"/>
      <c r="K284" s="1691"/>
      <c r="L284" s="1691"/>
      <c r="M284" s="1691"/>
      <c r="N284" s="1691"/>
      <c r="O284" s="1692"/>
    </row>
    <row r="285" spans="1:16" s="2" customFormat="1" ht="26.25" customHeight="1" thickBot="1">
      <c r="A285" s="1695"/>
      <c r="B285" s="1696"/>
      <c r="C285" s="1696"/>
      <c r="D285" s="1697"/>
      <c r="E285" s="1693"/>
      <c r="F285" s="1693"/>
      <c r="G285" s="1693"/>
      <c r="H285" s="1693"/>
      <c r="I285" s="1693"/>
      <c r="J285" s="1693"/>
      <c r="K285" s="1693"/>
      <c r="L285" s="1693"/>
      <c r="M285" s="1693"/>
      <c r="N285" s="1693"/>
      <c r="O285" s="1694"/>
    </row>
    <row r="286" spans="1:16" s="2" customFormat="1" ht="9" customHeight="1">
      <c r="A286" s="580"/>
      <c r="B286" s="581"/>
      <c r="C286" s="581"/>
      <c r="D286" s="582"/>
      <c r="E286" s="582"/>
      <c r="F286" s="582"/>
      <c r="G286" s="582"/>
      <c r="H286" s="583"/>
      <c r="I286" s="583"/>
      <c r="J286" s="583"/>
      <c r="K286" s="583"/>
      <c r="L286" s="584"/>
      <c r="M286" s="583"/>
      <c r="N286" s="585"/>
      <c r="O286" s="805"/>
    </row>
    <row r="287" spans="1:16" s="1" customFormat="1" ht="24.75" customHeight="1">
      <c r="A287" s="1675" t="s">
        <v>1923</v>
      </c>
      <c r="B287" s="1676"/>
      <c r="C287" s="1676"/>
      <c r="D287" s="1676"/>
      <c r="E287" s="1676"/>
      <c r="F287" s="1676"/>
      <c r="G287" s="1676"/>
      <c r="H287" s="1676"/>
      <c r="I287" s="1676"/>
      <c r="J287" s="1676"/>
      <c r="K287" s="1676"/>
      <c r="L287" s="1676"/>
      <c r="M287" s="1676"/>
      <c r="N287" s="1676"/>
      <c r="O287" s="1677"/>
    </row>
    <row r="288" spans="1:16" s="2" customFormat="1" ht="9" customHeight="1" thickBot="1">
      <c r="A288" s="587"/>
      <c r="B288" s="588"/>
      <c r="C288" s="588"/>
      <c r="D288" s="588"/>
      <c r="E288" s="588"/>
      <c r="F288" s="588"/>
      <c r="G288" s="588"/>
      <c r="H288" s="588"/>
      <c r="I288" s="588"/>
      <c r="J288" s="588"/>
      <c r="K288" s="589"/>
      <c r="L288" s="590"/>
      <c r="M288" s="583"/>
      <c r="N288" s="583"/>
      <c r="O288" s="806"/>
    </row>
    <row r="289" spans="1:16" s="306" customFormat="1" ht="6" customHeight="1" thickTop="1" thickBot="1">
      <c r="A289" s="300"/>
      <c r="B289" s="301"/>
      <c r="C289" s="301"/>
      <c r="D289" s="301"/>
      <c r="E289" s="302"/>
      <c r="F289" s="302"/>
      <c r="G289" s="302"/>
      <c r="H289" s="303"/>
      <c r="I289" s="302"/>
      <c r="J289" s="304"/>
      <c r="K289" s="302"/>
      <c r="L289" s="305"/>
      <c r="M289" s="302"/>
      <c r="N289" s="304"/>
      <c r="O289" s="807"/>
    </row>
    <row r="290" spans="1:16" s="306" customFormat="1" ht="26.25" customHeight="1" thickBot="1">
      <c r="A290" s="308"/>
      <c r="B290" s="1678" t="s">
        <v>1925</v>
      </c>
      <c r="C290" s="1678"/>
      <c r="D290" s="1678"/>
      <c r="E290" s="1678"/>
      <c r="F290" s="1678"/>
      <c r="G290" s="1678"/>
      <c r="H290" s="1678"/>
      <c r="I290" s="1678"/>
      <c r="J290" s="1679"/>
      <c r="K290" s="235" t="s">
        <v>1870</v>
      </c>
      <c r="L290" s="309"/>
      <c r="M290" s="1680" t="str">
        <f>IF(O298=1,SUM($O$1:O298),"")</f>
        <v/>
      </c>
      <c r="N290" s="1681"/>
      <c r="O290" s="808"/>
    </row>
    <row r="291" spans="1:16" s="306" customFormat="1" ht="6" customHeight="1" thickBot="1">
      <c r="A291" s="310"/>
      <c r="B291" s="311"/>
      <c r="C291" s="311"/>
      <c r="D291" s="311"/>
      <c r="E291" s="311"/>
      <c r="F291" s="311"/>
      <c r="G291" s="311"/>
      <c r="H291" s="313"/>
      <c r="I291" s="312"/>
      <c r="J291" s="314"/>
      <c r="K291" s="312"/>
      <c r="L291" s="315"/>
      <c r="M291" s="312"/>
      <c r="N291" s="314"/>
      <c r="O291" s="809"/>
    </row>
    <row r="292" spans="1:16" s="306" customFormat="1" ht="20.25" customHeight="1" thickTop="1" thickBot="1">
      <c r="A292" s="369" t="s">
        <v>1783</v>
      </c>
      <c r="B292" s="323"/>
      <c r="C292" s="323"/>
      <c r="D292" s="323"/>
      <c r="E292" s="323"/>
      <c r="F292" s="323"/>
      <c r="G292" s="323"/>
      <c r="H292" s="323"/>
      <c r="I292" s="323"/>
      <c r="J292" s="323"/>
      <c r="K292" s="323"/>
      <c r="L292" s="323"/>
      <c r="M292" s="323"/>
      <c r="N292" s="323"/>
      <c r="O292" s="810"/>
    </row>
    <row r="293" spans="1:16" s="306" customFormat="1" ht="12.75" customHeight="1">
      <c r="A293" s="317"/>
      <c r="B293" s="374" t="s">
        <v>1666</v>
      </c>
      <c r="C293" s="375"/>
      <c r="D293" s="375"/>
      <c r="E293" s="375"/>
      <c r="F293" s="375"/>
      <c r="G293" s="375"/>
      <c r="H293" s="376"/>
      <c r="I293" s="375"/>
      <c r="J293" s="377"/>
      <c r="K293" s="378" t="s">
        <v>1750</v>
      </c>
      <c r="L293" s="375"/>
      <c r="M293" s="375"/>
      <c r="N293" s="379"/>
      <c r="O293" s="811"/>
    </row>
    <row r="294" spans="1:16" s="320" customFormat="1" ht="34.5" customHeight="1" thickBot="1">
      <c r="A294" s="319"/>
      <c r="B294" s="1935" t="str">
        <f>IF($B$12="","",$B$12)</f>
        <v/>
      </c>
      <c r="C294" s="1936"/>
      <c r="D294" s="1936"/>
      <c r="E294" s="1936"/>
      <c r="F294" s="1936"/>
      <c r="G294" s="1936"/>
      <c r="H294" s="1936"/>
      <c r="I294" s="1936"/>
      <c r="J294" s="1937"/>
      <c r="K294" s="1938" t="str">
        <f>IF($K$12="","",$K$12)</f>
        <v/>
      </c>
      <c r="L294" s="1939"/>
      <c r="M294" s="1939"/>
      <c r="N294" s="1940"/>
      <c r="O294" s="811"/>
      <c r="P294" s="1338">
        <f>IF(B294&amp;K294="",0,1)</f>
        <v>0</v>
      </c>
    </row>
    <row r="295" spans="1:16" s="306" customFormat="1" ht="6" customHeight="1" thickBot="1">
      <c r="A295" s="321"/>
      <c r="B295" s="322"/>
      <c r="C295" s="322"/>
      <c r="D295" s="322"/>
      <c r="E295" s="312"/>
      <c r="F295" s="312"/>
      <c r="G295" s="312"/>
      <c r="H295" s="313"/>
      <c r="I295" s="312"/>
      <c r="J295" s="314"/>
      <c r="K295" s="312"/>
      <c r="L295" s="315"/>
      <c r="M295" s="312"/>
      <c r="N295" s="314"/>
      <c r="O295" s="809"/>
      <c r="P295" s="1338"/>
    </row>
    <row r="296" spans="1:16" s="328" customFormat="1" ht="20.25" customHeight="1" thickTop="1" thickBot="1">
      <c r="A296" s="370" t="s">
        <v>2165</v>
      </c>
      <c r="B296" s="323"/>
      <c r="C296" s="323"/>
      <c r="D296" s="323"/>
      <c r="E296" s="323"/>
      <c r="F296" s="323"/>
      <c r="G296" s="323"/>
      <c r="H296" s="324"/>
      <c r="I296" s="323"/>
      <c r="J296" s="325"/>
      <c r="K296" s="323"/>
      <c r="L296" s="326"/>
      <c r="M296" s="323"/>
      <c r="N296" s="822">
        <f>SUM(O:O)</f>
        <v>0</v>
      </c>
      <c r="O296" s="810"/>
      <c r="P296" s="1338"/>
    </row>
    <row r="297" spans="1:16" s="328" customFormat="1" ht="8.25" customHeight="1">
      <c r="A297" s="98"/>
      <c r="B297" s="381"/>
      <c r="C297" s="382"/>
      <c r="D297" s="382"/>
      <c r="E297" s="382"/>
      <c r="F297" s="382"/>
      <c r="G297" s="382"/>
      <c r="H297" s="383"/>
      <c r="I297" s="382"/>
      <c r="J297" s="384"/>
      <c r="K297" s="382"/>
      <c r="L297" s="385"/>
      <c r="M297" s="382"/>
      <c r="N297" s="386"/>
      <c r="O297" s="812"/>
      <c r="P297" s="1338"/>
    </row>
    <row r="298" spans="1:16" s="328" customFormat="1" ht="26.25" customHeight="1">
      <c r="A298" s="396" t="s">
        <v>291</v>
      </c>
      <c r="B298" s="1666" t="s">
        <v>123</v>
      </c>
      <c r="C298" s="1667"/>
      <c r="D298" s="1668"/>
      <c r="E298" s="1934"/>
      <c r="F298" s="477"/>
      <c r="G298" s="478"/>
      <c r="H298" s="478"/>
      <c r="I298" s="478"/>
      <c r="J298" s="478"/>
      <c r="K298" s="478"/>
      <c r="L298" s="478"/>
      <c r="M298" s="478"/>
      <c r="N298" s="397"/>
      <c r="O298" s="812">
        <f>IF(D298&lt;&gt;"",1,0)</f>
        <v>0</v>
      </c>
      <c r="P298" s="1338">
        <f>IF(D298="",0,1)</f>
        <v>0</v>
      </c>
    </row>
    <row r="299" spans="1:16" s="328" customFormat="1" ht="8.25" customHeight="1" thickBot="1">
      <c r="A299" s="98"/>
      <c r="B299" s="387"/>
      <c r="C299" s="388"/>
      <c r="D299" s="388"/>
      <c r="E299" s="388"/>
      <c r="F299" s="388"/>
      <c r="G299" s="388"/>
      <c r="H299" s="389"/>
      <c r="I299" s="388"/>
      <c r="J299" s="390"/>
      <c r="K299" s="388"/>
      <c r="L299" s="391"/>
      <c r="M299" s="388"/>
      <c r="N299" s="392"/>
      <c r="O299" s="812"/>
      <c r="P299" s="1338"/>
    </row>
    <row r="300" spans="1:16" s="328" customFormat="1" ht="27" customHeight="1" thickBot="1">
      <c r="A300" s="308"/>
      <c r="B300" s="1716" t="s">
        <v>1065</v>
      </c>
      <c r="C300" s="1717"/>
      <c r="D300" s="1717"/>
      <c r="E300" s="1885"/>
      <c r="F300" s="763" t="s">
        <v>1770</v>
      </c>
      <c r="G300" s="763" t="s">
        <v>1748</v>
      </c>
      <c r="H300" s="1945" t="s">
        <v>1520</v>
      </c>
      <c r="I300" s="1946"/>
      <c r="J300" s="1662" t="s">
        <v>233</v>
      </c>
      <c r="K300" s="1722"/>
      <c r="L300" s="1722"/>
      <c r="M300" s="1722"/>
      <c r="N300" s="1944"/>
      <c r="O300" s="813"/>
      <c r="P300" s="1338"/>
    </row>
    <row r="301" spans="1:16" s="328" customFormat="1" ht="26.25" customHeight="1">
      <c r="A301" s="308"/>
      <c r="B301" s="1659" t="s">
        <v>1663</v>
      </c>
      <c r="C301" s="1910" t="s">
        <v>1809</v>
      </c>
      <c r="D301" s="1911"/>
      <c r="E301" s="1912"/>
      <c r="F301" s="1072"/>
      <c r="G301" s="1072"/>
      <c r="H301" s="1913"/>
      <c r="I301" s="1914"/>
      <c r="J301" s="480" t="s">
        <v>1771</v>
      </c>
      <c r="K301" s="1915" t="str">
        <f>IF(D298="","",SUM(F301:I301))</f>
        <v/>
      </c>
      <c r="L301" s="1915"/>
      <c r="M301" s="1915"/>
      <c r="N301" s="333" t="s">
        <v>599</v>
      </c>
      <c r="O301" s="813"/>
      <c r="P301" s="1338">
        <f>IF(F301&amp;G301&amp;H301="",0,1)</f>
        <v>0</v>
      </c>
    </row>
    <row r="302" spans="1:16" s="328" customFormat="1" ht="31.5" customHeight="1">
      <c r="A302" s="308"/>
      <c r="B302" s="1660"/>
      <c r="C302" s="1916" t="s">
        <v>1810</v>
      </c>
      <c r="D302" s="1917"/>
      <c r="E302" s="1918"/>
      <c r="F302" s="1073"/>
      <c r="G302" s="1073"/>
      <c r="H302" s="1919"/>
      <c r="I302" s="1920"/>
      <c r="J302" s="481" t="s">
        <v>1390</v>
      </c>
      <c r="K302" s="1921" t="str">
        <f>IF(D298="","",SUM(F302:I302))</f>
        <v/>
      </c>
      <c r="L302" s="1921"/>
      <c r="M302" s="1921"/>
      <c r="N302" s="331" t="s">
        <v>599</v>
      </c>
      <c r="O302" s="813"/>
      <c r="P302" s="1338">
        <f t="shared" ref="P302:P304" si="20">IF(F302&amp;G302&amp;H302="",0,1)</f>
        <v>0</v>
      </c>
    </row>
    <row r="303" spans="1:16" s="328" customFormat="1" ht="26.25" customHeight="1">
      <c r="A303" s="308"/>
      <c r="B303" s="1660"/>
      <c r="C303" s="1916" t="s">
        <v>1811</v>
      </c>
      <c r="D303" s="1917"/>
      <c r="E303" s="1918"/>
      <c r="F303" s="1073"/>
      <c r="G303" s="1073"/>
      <c r="H303" s="1919"/>
      <c r="I303" s="1920"/>
      <c r="J303" s="481" t="s">
        <v>406</v>
      </c>
      <c r="K303" s="1921" t="str">
        <f>IF(D298="","",SUM(F303:I303))</f>
        <v/>
      </c>
      <c r="L303" s="1921"/>
      <c r="M303" s="1921"/>
      <c r="N303" s="331" t="s">
        <v>599</v>
      </c>
      <c r="O303" s="813"/>
      <c r="P303" s="1338">
        <f t="shared" si="20"/>
        <v>0</v>
      </c>
    </row>
    <row r="304" spans="1:16" s="328" customFormat="1" ht="26.25" customHeight="1" thickBot="1">
      <c r="A304" s="308"/>
      <c r="B304" s="1660"/>
      <c r="C304" s="1922" t="s">
        <v>579</v>
      </c>
      <c r="D304" s="1923"/>
      <c r="E304" s="1924"/>
      <c r="F304" s="1074"/>
      <c r="G304" s="1074"/>
      <c r="H304" s="1947"/>
      <c r="I304" s="1948"/>
      <c r="J304" s="482" t="s">
        <v>407</v>
      </c>
      <c r="K304" s="1927" t="str">
        <f>IF(D298="","",SUM(F304:I304))</f>
        <v/>
      </c>
      <c r="L304" s="1927"/>
      <c r="M304" s="1927"/>
      <c r="N304" s="332" t="s">
        <v>599</v>
      </c>
      <c r="O304" s="813"/>
      <c r="P304" s="1338">
        <f t="shared" si="20"/>
        <v>0</v>
      </c>
    </row>
    <row r="305" spans="1:16" s="337" customFormat="1" ht="26.25" customHeight="1" thickBot="1">
      <c r="A305" s="334"/>
      <c r="B305" s="1661"/>
      <c r="C305" s="1906" t="s">
        <v>233</v>
      </c>
      <c r="D305" s="1711"/>
      <c r="E305" s="1712"/>
      <c r="F305" s="884" t="str">
        <f>IF(D298="","",SUM(F301:F304))</f>
        <v/>
      </c>
      <c r="G305" s="884" t="str">
        <f>IF(D298="","",SUM(G301:G304))</f>
        <v/>
      </c>
      <c r="H305" s="1907" t="str">
        <f>IF(D298="","",SUM(H301:H304))</f>
        <v/>
      </c>
      <c r="I305" s="1908"/>
      <c r="J305" s="483" t="s">
        <v>408</v>
      </c>
      <c r="K305" s="1909" t="str">
        <f>IF(D298="","",SUM(F305:I305))</f>
        <v/>
      </c>
      <c r="L305" s="1909"/>
      <c r="M305" s="1909"/>
      <c r="N305" s="479" t="s">
        <v>599</v>
      </c>
      <c r="O305" s="814"/>
      <c r="P305" s="1338"/>
    </row>
    <row r="306" spans="1:16" s="328" customFormat="1" ht="26.25" customHeight="1">
      <c r="A306" s="308"/>
      <c r="B306" s="1659" t="s">
        <v>232</v>
      </c>
      <c r="C306" s="1910" t="s">
        <v>1809</v>
      </c>
      <c r="D306" s="1911"/>
      <c r="E306" s="1912"/>
      <c r="F306" s="1072"/>
      <c r="G306" s="1072"/>
      <c r="H306" s="1913"/>
      <c r="I306" s="1914"/>
      <c r="J306" s="480" t="s">
        <v>409</v>
      </c>
      <c r="K306" s="1915" t="str">
        <f>IF(D298="","",SUM(F306:I306))</f>
        <v/>
      </c>
      <c r="L306" s="1915"/>
      <c r="M306" s="1915"/>
      <c r="N306" s="333" t="s">
        <v>599</v>
      </c>
      <c r="O306" s="813"/>
      <c r="P306" s="1338">
        <f>IF(F306&amp;G306&amp;H306="",0,1)</f>
        <v>0</v>
      </c>
    </row>
    <row r="307" spans="1:16" s="328" customFormat="1" ht="31.5" customHeight="1">
      <c r="A307" s="308"/>
      <c r="B307" s="1660"/>
      <c r="C307" s="1916" t="s">
        <v>1810</v>
      </c>
      <c r="D307" s="1917"/>
      <c r="E307" s="1918"/>
      <c r="F307" s="1073"/>
      <c r="G307" s="1073"/>
      <c r="H307" s="1919"/>
      <c r="I307" s="1920"/>
      <c r="J307" s="481" t="s">
        <v>410</v>
      </c>
      <c r="K307" s="1921" t="str">
        <f>IF(D298="","",SUM(F307:I307))</f>
        <v/>
      </c>
      <c r="L307" s="1921"/>
      <c r="M307" s="1921"/>
      <c r="N307" s="331" t="s">
        <v>599</v>
      </c>
      <c r="O307" s="813"/>
      <c r="P307" s="1338">
        <f t="shared" ref="P307:P309" si="21">IF(F307&amp;G307&amp;H307="",0,1)</f>
        <v>0</v>
      </c>
    </row>
    <row r="308" spans="1:16" s="328" customFormat="1" ht="26.25" customHeight="1">
      <c r="A308" s="308"/>
      <c r="B308" s="1660"/>
      <c r="C308" s="1916" t="s">
        <v>1811</v>
      </c>
      <c r="D308" s="1917"/>
      <c r="E308" s="1918"/>
      <c r="F308" s="1073"/>
      <c r="G308" s="1073"/>
      <c r="H308" s="1919"/>
      <c r="I308" s="1920"/>
      <c r="J308" s="481" t="s">
        <v>411</v>
      </c>
      <c r="K308" s="1921" t="str">
        <f>IF(D298="","",SUM(F308:I308))</f>
        <v/>
      </c>
      <c r="L308" s="1921"/>
      <c r="M308" s="1921"/>
      <c r="N308" s="331" t="s">
        <v>599</v>
      </c>
      <c r="O308" s="813"/>
      <c r="P308" s="1338">
        <f t="shared" si="21"/>
        <v>0</v>
      </c>
    </row>
    <row r="309" spans="1:16" s="328" customFormat="1" ht="26.25" customHeight="1" thickBot="1">
      <c r="A309" s="308"/>
      <c r="B309" s="1660"/>
      <c r="C309" s="1922" t="s">
        <v>579</v>
      </c>
      <c r="D309" s="1923"/>
      <c r="E309" s="1924"/>
      <c r="F309" s="1074"/>
      <c r="G309" s="1074"/>
      <c r="H309" s="1925"/>
      <c r="I309" s="1926"/>
      <c r="J309" s="482" t="s">
        <v>412</v>
      </c>
      <c r="K309" s="1927" t="str">
        <f>IF(D298="","",SUM(F309:I309))</f>
        <v/>
      </c>
      <c r="L309" s="1927"/>
      <c r="M309" s="1927"/>
      <c r="N309" s="332" t="s">
        <v>599</v>
      </c>
      <c r="O309" s="813"/>
      <c r="P309" s="1338">
        <f t="shared" si="21"/>
        <v>0</v>
      </c>
    </row>
    <row r="310" spans="1:16" s="337" customFormat="1" ht="26.25" customHeight="1" thickBot="1">
      <c r="A310" s="334"/>
      <c r="B310" s="1661"/>
      <c r="C310" s="1906" t="s">
        <v>233</v>
      </c>
      <c r="D310" s="1711"/>
      <c r="E310" s="1712"/>
      <c r="F310" s="884" t="str">
        <f>IF(D298="","",SUM(F306:F309))</f>
        <v/>
      </c>
      <c r="G310" s="884" t="str">
        <f>IF(D298="","",SUM(G306:G309))</f>
        <v/>
      </c>
      <c r="H310" s="1907" t="str">
        <f>IF(D298="","",SUM(H306:H309))</f>
        <v/>
      </c>
      <c r="I310" s="1908"/>
      <c r="J310" s="483" t="s">
        <v>413</v>
      </c>
      <c r="K310" s="1909" t="str">
        <f>IF(D298="","",SUM(F310:I310))</f>
        <v/>
      </c>
      <c r="L310" s="1909"/>
      <c r="M310" s="1909"/>
      <c r="N310" s="479" t="s">
        <v>599</v>
      </c>
      <c r="O310" s="814"/>
      <c r="P310" s="1338"/>
    </row>
    <row r="311" spans="1:16" ht="6" customHeight="1" thickBot="1">
      <c r="A311" s="338"/>
      <c r="B311" s="339"/>
      <c r="C311" s="339"/>
      <c r="D311" s="339"/>
      <c r="E311" s="339"/>
      <c r="F311" s="496"/>
      <c r="G311" s="496"/>
      <c r="H311" s="496"/>
      <c r="I311" s="496"/>
      <c r="J311" s="484"/>
      <c r="K311" s="339"/>
      <c r="L311" s="340"/>
      <c r="M311" s="339"/>
      <c r="N311" s="339"/>
      <c r="O311" s="815"/>
      <c r="P311" s="1338"/>
    </row>
    <row r="312" spans="1:16" s="152" customFormat="1" ht="20.25" customHeight="1" thickTop="1" thickBot="1">
      <c r="A312" s="370" t="s">
        <v>1784</v>
      </c>
      <c r="B312" s="342"/>
      <c r="C312" s="342"/>
      <c r="D312" s="342"/>
      <c r="E312" s="342"/>
      <c r="F312" s="342"/>
      <c r="G312" s="342"/>
      <c r="H312" s="343"/>
      <c r="I312" s="342"/>
      <c r="J312" s="344"/>
      <c r="K312" s="342"/>
      <c r="L312" s="345"/>
      <c r="M312" s="342"/>
      <c r="N312" s="344"/>
      <c r="O312" s="816"/>
      <c r="P312" s="1338"/>
    </row>
    <row r="313" spans="1:16" s="348" customFormat="1" ht="31.5" customHeight="1">
      <c r="A313" s="346"/>
      <c r="B313" s="1931" t="s">
        <v>1881</v>
      </c>
      <c r="C313" s="1932"/>
      <c r="D313" s="1932"/>
      <c r="E313" s="1932"/>
      <c r="F313" s="1932"/>
      <c r="G313" s="1932"/>
      <c r="H313" s="545"/>
      <c r="I313" s="401" t="s">
        <v>1786</v>
      </c>
      <c r="J313" s="485" t="s">
        <v>414</v>
      </c>
      <c r="K313" s="1642" t="str">
        <f>IF(D298="","",SUM(F304:I304))</f>
        <v/>
      </c>
      <c r="L313" s="1642"/>
      <c r="M313" s="1642"/>
      <c r="N313" s="423" t="s">
        <v>599</v>
      </c>
      <c r="O313" s="817"/>
      <c r="P313" s="1338"/>
    </row>
    <row r="314" spans="1:16" s="348" customFormat="1" ht="26.25" customHeight="1">
      <c r="A314" s="346"/>
      <c r="B314" s="546" t="s">
        <v>1876</v>
      </c>
      <c r="C314" s="547"/>
      <c r="D314" s="547"/>
      <c r="E314" s="547"/>
      <c r="F314" s="547"/>
      <c r="G314" s="547"/>
      <c r="H314" s="350"/>
      <c r="I314" s="548"/>
      <c r="J314" s="486" t="s">
        <v>415</v>
      </c>
      <c r="K314" s="1933">
        <f>ROUND(Info!$J$3*0.11,4)</f>
        <v>21.676600000000001</v>
      </c>
      <c r="L314" s="1646"/>
      <c r="M314" s="1646"/>
      <c r="N314" s="424" t="s">
        <v>1144</v>
      </c>
      <c r="O314" s="817"/>
      <c r="P314" s="1338"/>
    </row>
    <row r="315" spans="1:16" s="348" customFormat="1" ht="26.25" customHeight="1">
      <c r="A315" s="346"/>
      <c r="B315" s="409" t="s">
        <v>1882</v>
      </c>
      <c r="C315" s="349"/>
      <c r="D315" s="349"/>
      <c r="E315" s="349"/>
      <c r="F315" s="349"/>
      <c r="G315" s="349"/>
      <c r="H315" s="350"/>
      <c r="I315" s="399" t="s">
        <v>2026</v>
      </c>
      <c r="J315" s="486" t="s">
        <v>416</v>
      </c>
      <c r="K315" s="1646" t="str">
        <f>IF(D298="","",SUM(F309:I309))</f>
        <v/>
      </c>
      <c r="L315" s="1646"/>
      <c r="M315" s="1646"/>
      <c r="N315" s="424" t="s">
        <v>599</v>
      </c>
      <c r="O315" s="817"/>
      <c r="P315" s="1338"/>
    </row>
    <row r="316" spans="1:16" s="348" customFormat="1" ht="26.25" customHeight="1" thickBot="1">
      <c r="A316" s="346"/>
      <c r="B316" s="497" t="s">
        <v>1877</v>
      </c>
      <c r="C316" s="489"/>
      <c r="D316" s="489"/>
      <c r="E316" s="489"/>
      <c r="F316" s="489"/>
      <c r="G316" s="489"/>
      <c r="H316" s="490"/>
      <c r="I316" s="491"/>
      <c r="J316" s="492" t="s">
        <v>417</v>
      </c>
      <c r="K316" s="1900">
        <f>ROUND(Info!$J$3*0.22,4)</f>
        <v>43.353200000000001</v>
      </c>
      <c r="L316" s="1901"/>
      <c r="M316" s="1901"/>
      <c r="N316" s="493" t="s">
        <v>1144</v>
      </c>
      <c r="O316" s="817"/>
      <c r="P316" s="1338"/>
    </row>
    <row r="317" spans="1:16" s="348" customFormat="1" ht="31.5" customHeight="1" thickBot="1">
      <c r="A317" s="346"/>
      <c r="B317" s="1902" t="s">
        <v>1878</v>
      </c>
      <c r="C317" s="1903"/>
      <c r="D317" s="1903"/>
      <c r="E317" s="1903"/>
      <c r="F317" s="1903"/>
      <c r="G317" s="418"/>
      <c r="H317" s="419"/>
      <c r="I317" s="402" t="s">
        <v>2027</v>
      </c>
      <c r="J317" s="487" t="s">
        <v>418</v>
      </c>
      <c r="K317" s="1634" t="str">
        <f>IF(D298="","",ROUND(K313*K314+K315*K316,2))</f>
        <v/>
      </c>
      <c r="L317" s="1634"/>
      <c r="M317" s="1634"/>
      <c r="N317" s="427" t="s">
        <v>1144</v>
      </c>
      <c r="O317" s="817"/>
      <c r="P317" s="1338"/>
    </row>
    <row r="318" spans="1:16" s="348" customFormat="1" ht="26.25" customHeight="1" thickBot="1">
      <c r="A318" s="346"/>
      <c r="B318" s="413" t="s">
        <v>1879</v>
      </c>
      <c r="C318" s="414"/>
      <c r="D318" s="414"/>
      <c r="E318" s="414"/>
      <c r="F318" s="414"/>
      <c r="G318" s="414"/>
      <c r="H318" s="415"/>
      <c r="I318" s="416"/>
      <c r="J318" s="488" t="s">
        <v>419</v>
      </c>
      <c r="K318" s="1904"/>
      <c r="L318" s="1905"/>
      <c r="M318" s="1905"/>
      <c r="N318" s="428" t="s">
        <v>1144</v>
      </c>
      <c r="O318" s="817"/>
      <c r="P318" s="1338">
        <f>IF(K318="",0,1)</f>
        <v>0</v>
      </c>
    </row>
    <row r="319" spans="1:16" s="348" customFormat="1" ht="26.25" customHeight="1" thickBot="1">
      <c r="A319" s="346"/>
      <c r="B319" s="412" t="s">
        <v>1880</v>
      </c>
      <c r="C319" s="393"/>
      <c r="D319" s="393"/>
      <c r="E319" s="393"/>
      <c r="F319" s="393"/>
      <c r="G319" s="393"/>
      <c r="H319" s="394"/>
      <c r="I319" s="402" t="s">
        <v>2028</v>
      </c>
      <c r="J319" s="487" t="s">
        <v>420</v>
      </c>
      <c r="K319" s="1638" t="str">
        <f>IF(D298="","",IF(SUM(K317,-K318)&lt;0,"BŁĄD !!!",ROUND(K317-K318,2)))</f>
        <v/>
      </c>
      <c r="L319" s="1638"/>
      <c r="M319" s="1638"/>
      <c r="N319" s="429" t="s">
        <v>1144</v>
      </c>
      <c r="O319" s="817"/>
      <c r="P319" s="1338"/>
    </row>
    <row r="320" spans="1:16" s="348" customFormat="1" ht="6" customHeight="1" thickBot="1">
      <c r="A320" s="403"/>
      <c r="B320" s="404"/>
      <c r="C320" s="404"/>
      <c r="D320" s="404"/>
      <c r="E320" s="404"/>
      <c r="F320" s="404"/>
      <c r="G320" s="404"/>
      <c r="H320" s="405"/>
      <c r="I320" s="404"/>
      <c r="J320" s="404"/>
      <c r="K320" s="404"/>
      <c r="L320" s="406"/>
      <c r="M320" s="404"/>
      <c r="N320" s="404"/>
      <c r="O320" s="818"/>
      <c r="P320" s="1338"/>
    </row>
    <row r="321" spans="1:16" s="357" customFormat="1" ht="20.25" customHeight="1" thickTop="1" thickBot="1">
      <c r="A321" s="371" t="s">
        <v>1785</v>
      </c>
      <c r="B321" s="352"/>
      <c r="C321" s="352"/>
      <c r="D321" s="352"/>
      <c r="E321" s="352"/>
      <c r="F321" s="352"/>
      <c r="G321" s="352"/>
      <c r="H321" s="353"/>
      <c r="I321" s="352"/>
      <c r="J321" s="354"/>
      <c r="K321" s="352"/>
      <c r="L321" s="355"/>
      <c r="M321" s="352"/>
      <c r="N321" s="354"/>
      <c r="O321" s="819"/>
      <c r="P321" s="1338"/>
    </row>
    <row r="322" spans="1:16" s="363" customFormat="1" ht="16.5" customHeight="1">
      <c r="A322" s="358"/>
      <c r="B322" s="372" t="s">
        <v>2025</v>
      </c>
      <c r="C322" s="359"/>
      <c r="D322" s="359"/>
      <c r="E322" s="359"/>
      <c r="F322" s="360"/>
      <c r="G322" s="360"/>
      <c r="H322" s="360"/>
      <c r="I322" s="361"/>
      <c r="J322" s="1928" t="s">
        <v>2024</v>
      </c>
      <c r="K322" s="1929"/>
      <c r="L322" s="1929"/>
      <c r="M322" s="1929"/>
      <c r="N322" s="1930"/>
      <c r="O322" s="820"/>
      <c r="P322" s="1338"/>
    </row>
    <row r="323" spans="1:16" s="363" customFormat="1" ht="26.25" customHeight="1">
      <c r="A323" s="358"/>
      <c r="B323" s="1630"/>
      <c r="C323" s="1898"/>
      <c r="D323" s="1898"/>
      <c r="E323" s="1898"/>
      <c r="F323" s="1898"/>
      <c r="G323" s="1898"/>
      <c r="H323" s="1898"/>
      <c r="I323" s="1899"/>
      <c r="J323" s="1630"/>
      <c r="K323" s="1898"/>
      <c r="L323" s="1898"/>
      <c r="M323" s="1898"/>
      <c r="N323" s="1899"/>
      <c r="O323" s="820"/>
      <c r="P323" s="1338">
        <f>IF(J323&amp;B323="",0,1)</f>
        <v>0</v>
      </c>
    </row>
    <row r="324" spans="1:16" s="363" customFormat="1" ht="26.25" customHeight="1">
      <c r="A324" s="358"/>
      <c r="B324" s="1630"/>
      <c r="C324" s="1898"/>
      <c r="D324" s="1898"/>
      <c r="E324" s="1898"/>
      <c r="F324" s="1898"/>
      <c r="G324" s="1898"/>
      <c r="H324" s="1898"/>
      <c r="I324" s="1899"/>
      <c r="J324" s="1630"/>
      <c r="K324" s="1898"/>
      <c r="L324" s="1898"/>
      <c r="M324" s="1898"/>
      <c r="N324" s="1899"/>
      <c r="O324" s="820"/>
      <c r="P324" s="1338">
        <f t="shared" ref="P324:P327" si="22">IF(J324&amp;B324="",0,1)</f>
        <v>0</v>
      </c>
    </row>
    <row r="325" spans="1:16" s="363" customFormat="1" ht="26.25" customHeight="1">
      <c r="A325" s="358"/>
      <c r="B325" s="1630"/>
      <c r="C325" s="1898"/>
      <c r="D325" s="1898"/>
      <c r="E325" s="1898"/>
      <c r="F325" s="1898"/>
      <c r="G325" s="1898"/>
      <c r="H325" s="1898"/>
      <c r="I325" s="1899"/>
      <c r="J325" s="1630"/>
      <c r="K325" s="1898"/>
      <c r="L325" s="1898"/>
      <c r="M325" s="1898"/>
      <c r="N325" s="1899"/>
      <c r="O325" s="820"/>
      <c r="P325" s="1338">
        <f t="shared" si="22"/>
        <v>0</v>
      </c>
    </row>
    <row r="326" spans="1:16" s="363" customFormat="1" ht="26.25" customHeight="1">
      <c r="A326" s="358"/>
      <c r="B326" s="1630"/>
      <c r="C326" s="1898"/>
      <c r="D326" s="1898"/>
      <c r="E326" s="1898"/>
      <c r="F326" s="1898"/>
      <c r="G326" s="1898"/>
      <c r="H326" s="1898"/>
      <c r="I326" s="1899"/>
      <c r="J326" s="1630"/>
      <c r="K326" s="1898"/>
      <c r="L326" s="1898"/>
      <c r="M326" s="1898"/>
      <c r="N326" s="1899"/>
      <c r="O326" s="820"/>
      <c r="P326" s="1338">
        <f t="shared" si="22"/>
        <v>0</v>
      </c>
    </row>
    <row r="327" spans="1:16" s="363" customFormat="1" ht="26.25" customHeight="1" thickBot="1">
      <c r="A327" s="358"/>
      <c r="B327" s="1941"/>
      <c r="C327" s="1942"/>
      <c r="D327" s="1942"/>
      <c r="E327" s="1942"/>
      <c r="F327" s="1942"/>
      <c r="G327" s="1942"/>
      <c r="H327" s="1942"/>
      <c r="I327" s="1943"/>
      <c r="J327" s="1941"/>
      <c r="K327" s="1942"/>
      <c r="L327" s="1942"/>
      <c r="M327" s="1942"/>
      <c r="N327" s="1943"/>
      <c r="O327" s="820"/>
      <c r="P327" s="1338">
        <f t="shared" si="22"/>
        <v>0</v>
      </c>
    </row>
    <row r="328" spans="1:16" s="363" customFormat="1" ht="26.25" customHeight="1" thickBot="1">
      <c r="A328" s="358"/>
      <c r="B328" s="421" t="s">
        <v>2029</v>
      </c>
      <c r="C328" s="364"/>
      <c r="D328" s="1622" t="s">
        <v>1111</v>
      </c>
      <c r="E328" s="1622"/>
      <c r="F328" s="1622"/>
      <c r="G328" s="1622"/>
      <c r="H328" s="1622"/>
      <c r="I328" s="1622"/>
      <c r="J328" s="1622"/>
      <c r="K328" s="1622"/>
      <c r="L328" s="1622"/>
      <c r="M328" s="1622"/>
      <c r="N328" s="1623"/>
      <c r="O328" s="820"/>
      <c r="P328" s="1341"/>
    </row>
    <row r="329" spans="1:16" s="348" customFormat="1" ht="19.5" customHeight="1" thickBot="1">
      <c r="A329" s="403"/>
      <c r="B329" s="404"/>
      <c r="C329" s="404"/>
      <c r="D329" s="404"/>
      <c r="E329" s="404"/>
      <c r="F329" s="404"/>
      <c r="G329" s="404"/>
      <c r="H329" s="405"/>
      <c r="I329" s="404"/>
      <c r="J329" s="404"/>
      <c r="K329" s="404"/>
      <c r="L329" s="406"/>
      <c r="M329" s="404"/>
      <c r="N329" s="1320" t="str">
        <f ca="1">$A$1&amp;wersja&amp;INFO("wersja")</f>
        <v>GL_2018.1.15.0</v>
      </c>
      <c r="O329" s="818"/>
      <c r="P329" s="1341"/>
    </row>
    <row r="330" spans="1:16" ht="20.25" customHeight="1" thickTop="1" thickBot="1">
      <c r="A330" s="577" t="s">
        <v>1819</v>
      </c>
      <c r="H330" s="502"/>
      <c r="L330" s="520"/>
      <c r="N330" s="592" t="str">
        <f>$N$1</f>
        <v>Załącznik Nr 5 do Uchwały Nr XL/396/17 Rady Miejskiej w Kluczborku z dnia 27 września 2017r.</v>
      </c>
      <c r="O330" s="804"/>
      <c r="P330" s="1341"/>
    </row>
    <row r="331" spans="1:16" s="2" customFormat="1" ht="22.5" customHeight="1" thickTop="1">
      <c r="A331" s="1688" t="s">
        <v>854</v>
      </c>
      <c r="B331" s="1689"/>
      <c r="C331" s="1689"/>
      <c r="D331" s="1690"/>
      <c r="E331" s="1691" t="s">
        <v>987</v>
      </c>
      <c r="F331" s="1691"/>
      <c r="G331" s="1691"/>
      <c r="H331" s="1691"/>
      <c r="I331" s="1691"/>
      <c r="J331" s="1691"/>
      <c r="K331" s="1691"/>
      <c r="L331" s="1691"/>
      <c r="M331" s="1691"/>
      <c r="N331" s="1691"/>
      <c r="O331" s="1692"/>
      <c r="P331" s="1341"/>
    </row>
    <row r="332" spans="1:16" s="2" customFormat="1" ht="26.25" customHeight="1" thickBot="1">
      <c r="A332" s="1695"/>
      <c r="B332" s="1696"/>
      <c r="C332" s="1696"/>
      <c r="D332" s="1697"/>
      <c r="E332" s="1693"/>
      <c r="F332" s="1693"/>
      <c r="G332" s="1693"/>
      <c r="H332" s="1693"/>
      <c r="I332" s="1693"/>
      <c r="J332" s="1693"/>
      <c r="K332" s="1693"/>
      <c r="L332" s="1693"/>
      <c r="M332" s="1693"/>
      <c r="N332" s="1693"/>
      <c r="O332" s="1694"/>
      <c r="P332" s="1341"/>
    </row>
    <row r="333" spans="1:16" s="2" customFormat="1" ht="9" customHeight="1">
      <c r="A333" s="580"/>
      <c r="B333" s="581"/>
      <c r="C333" s="581"/>
      <c r="D333" s="582"/>
      <c r="E333" s="582"/>
      <c r="F333" s="582"/>
      <c r="G333" s="582"/>
      <c r="H333" s="583"/>
      <c r="I333" s="583"/>
      <c r="J333" s="583"/>
      <c r="K333" s="583"/>
      <c r="L333" s="584"/>
      <c r="M333" s="583"/>
      <c r="N333" s="585"/>
      <c r="O333" s="805"/>
      <c r="P333" s="1341"/>
    </row>
    <row r="334" spans="1:16" s="1" customFormat="1" ht="24.75" customHeight="1">
      <c r="A334" s="1675" t="s">
        <v>1923</v>
      </c>
      <c r="B334" s="1676"/>
      <c r="C334" s="1676"/>
      <c r="D334" s="1676"/>
      <c r="E334" s="1676"/>
      <c r="F334" s="1676"/>
      <c r="G334" s="1676"/>
      <c r="H334" s="1676"/>
      <c r="I334" s="1676"/>
      <c r="J334" s="1676"/>
      <c r="K334" s="1676"/>
      <c r="L334" s="1676"/>
      <c r="M334" s="1676"/>
      <c r="N334" s="1676"/>
      <c r="O334" s="1677"/>
      <c r="P334" s="1338"/>
    </row>
    <row r="335" spans="1:16" s="2" customFormat="1" ht="9" customHeight="1" thickBot="1">
      <c r="A335" s="587"/>
      <c r="B335" s="588"/>
      <c r="C335" s="588"/>
      <c r="D335" s="588"/>
      <c r="E335" s="588"/>
      <c r="F335" s="588"/>
      <c r="G335" s="588"/>
      <c r="H335" s="588"/>
      <c r="I335" s="588"/>
      <c r="J335" s="588"/>
      <c r="K335" s="589"/>
      <c r="L335" s="590"/>
      <c r="M335" s="583"/>
      <c r="N335" s="583"/>
      <c r="O335" s="806"/>
      <c r="P335" s="1341"/>
    </row>
    <row r="336" spans="1:16" s="306" customFormat="1" ht="6" customHeight="1" thickTop="1" thickBot="1">
      <c r="A336" s="300"/>
      <c r="B336" s="301"/>
      <c r="C336" s="301"/>
      <c r="D336" s="301"/>
      <c r="E336" s="302"/>
      <c r="F336" s="302"/>
      <c r="G336" s="302"/>
      <c r="H336" s="303"/>
      <c r="I336" s="302"/>
      <c r="J336" s="304"/>
      <c r="K336" s="302"/>
      <c r="L336" s="305"/>
      <c r="M336" s="302"/>
      <c r="N336" s="304"/>
      <c r="O336" s="807"/>
      <c r="P336" s="1341"/>
    </row>
    <row r="337" spans="1:16" s="306" customFormat="1" ht="26.25" customHeight="1" thickBot="1">
      <c r="A337" s="308"/>
      <c r="B337" s="1678" t="s">
        <v>1925</v>
      </c>
      <c r="C337" s="1678"/>
      <c r="D337" s="1678"/>
      <c r="E337" s="1678"/>
      <c r="F337" s="1678"/>
      <c r="G337" s="1678"/>
      <c r="H337" s="1678"/>
      <c r="I337" s="1678"/>
      <c r="J337" s="1679"/>
      <c r="K337" s="235" t="s">
        <v>1870</v>
      </c>
      <c r="L337" s="309"/>
      <c r="M337" s="1680" t="str">
        <f>IF(O345=1,SUM($O$1:O345),"")</f>
        <v/>
      </c>
      <c r="N337" s="1681"/>
      <c r="O337" s="808"/>
      <c r="P337" s="1340"/>
    </row>
    <row r="338" spans="1:16" s="306" customFormat="1" ht="6" customHeight="1" thickBot="1">
      <c r="A338" s="310"/>
      <c r="B338" s="311"/>
      <c r="C338" s="311"/>
      <c r="D338" s="311"/>
      <c r="E338" s="311"/>
      <c r="F338" s="311"/>
      <c r="G338" s="311"/>
      <c r="H338" s="313"/>
      <c r="I338" s="312"/>
      <c r="J338" s="314"/>
      <c r="K338" s="312"/>
      <c r="L338" s="315"/>
      <c r="M338" s="312"/>
      <c r="N338" s="314"/>
      <c r="O338" s="809"/>
      <c r="P338" s="1342"/>
    </row>
    <row r="339" spans="1:16" s="306" customFormat="1" ht="20.25" customHeight="1" thickTop="1" thickBot="1">
      <c r="A339" s="369" t="s">
        <v>1783</v>
      </c>
      <c r="B339" s="323"/>
      <c r="C339" s="323"/>
      <c r="D339" s="323"/>
      <c r="E339" s="323"/>
      <c r="F339" s="323"/>
      <c r="G339" s="323"/>
      <c r="H339" s="323"/>
      <c r="I339" s="323"/>
      <c r="J339" s="323"/>
      <c r="K339" s="323"/>
      <c r="L339" s="323"/>
      <c r="M339" s="323"/>
      <c r="N339" s="323"/>
      <c r="O339" s="810"/>
      <c r="P339" s="1338"/>
    </row>
    <row r="340" spans="1:16" s="306" customFormat="1" ht="12.75" customHeight="1">
      <c r="A340" s="317"/>
      <c r="B340" s="374" t="s">
        <v>1666</v>
      </c>
      <c r="C340" s="375"/>
      <c r="D340" s="375"/>
      <c r="E340" s="375"/>
      <c r="F340" s="375"/>
      <c r="G340" s="375"/>
      <c r="H340" s="376"/>
      <c r="I340" s="375"/>
      <c r="J340" s="377"/>
      <c r="K340" s="378" t="s">
        <v>1750</v>
      </c>
      <c r="L340" s="375"/>
      <c r="M340" s="375"/>
      <c r="N340" s="379"/>
      <c r="O340" s="811"/>
      <c r="P340" s="1338"/>
    </row>
    <row r="341" spans="1:16" s="320" customFormat="1" ht="34.5" customHeight="1" thickBot="1">
      <c r="A341" s="319"/>
      <c r="B341" s="1935" t="str">
        <f>IF($B$12="","",$B$12)</f>
        <v/>
      </c>
      <c r="C341" s="1936"/>
      <c r="D341" s="1936"/>
      <c r="E341" s="1936"/>
      <c r="F341" s="1936"/>
      <c r="G341" s="1936"/>
      <c r="H341" s="1936"/>
      <c r="I341" s="1936"/>
      <c r="J341" s="1937"/>
      <c r="K341" s="1938" t="str">
        <f>IF($K$12="","",$K$12)</f>
        <v/>
      </c>
      <c r="L341" s="1939"/>
      <c r="M341" s="1939"/>
      <c r="N341" s="1940"/>
      <c r="O341" s="811"/>
      <c r="P341" s="1338">
        <f>IF(B341&amp;K341="",0,1)</f>
        <v>0</v>
      </c>
    </row>
    <row r="342" spans="1:16" s="306" customFormat="1" ht="6" customHeight="1" thickBot="1">
      <c r="A342" s="321"/>
      <c r="B342" s="322"/>
      <c r="C342" s="322"/>
      <c r="D342" s="322"/>
      <c r="E342" s="312"/>
      <c r="F342" s="312"/>
      <c r="G342" s="312"/>
      <c r="H342" s="313"/>
      <c r="I342" s="312"/>
      <c r="J342" s="314"/>
      <c r="K342" s="312"/>
      <c r="L342" s="315"/>
      <c r="M342" s="312"/>
      <c r="N342" s="314"/>
      <c r="O342" s="809"/>
      <c r="P342" s="1338"/>
    </row>
    <row r="343" spans="1:16" s="328" customFormat="1" ht="20.25" customHeight="1" thickTop="1" thickBot="1">
      <c r="A343" s="370" t="s">
        <v>2165</v>
      </c>
      <c r="B343" s="323"/>
      <c r="C343" s="323"/>
      <c r="D343" s="323"/>
      <c r="E343" s="323"/>
      <c r="F343" s="323"/>
      <c r="G343" s="323"/>
      <c r="H343" s="324"/>
      <c r="I343" s="323"/>
      <c r="J343" s="325"/>
      <c r="K343" s="323"/>
      <c r="L343" s="326"/>
      <c r="M343" s="323"/>
      <c r="N343" s="822">
        <f>SUM(O:O)</f>
        <v>0</v>
      </c>
      <c r="O343" s="810"/>
      <c r="P343" s="1338"/>
    </row>
    <row r="344" spans="1:16" s="328" customFormat="1" ht="8.25" customHeight="1">
      <c r="A344" s="98"/>
      <c r="B344" s="381"/>
      <c r="C344" s="382"/>
      <c r="D344" s="382"/>
      <c r="E344" s="382"/>
      <c r="F344" s="382"/>
      <c r="G344" s="382"/>
      <c r="H344" s="383"/>
      <c r="I344" s="382"/>
      <c r="J344" s="384"/>
      <c r="K344" s="382"/>
      <c r="L344" s="385"/>
      <c r="M344" s="382"/>
      <c r="N344" s="386"/>
      <c r="O344" s="812"/>
      <c r="P344" s="1338"/>
    </row>
    <row r="345" spans="1:16" s="328" customFormat="1" ht="26.25" customHeight="1">
      <c r="A345" s="396" t="s">
        <v>291</v>
      </c>
      <c r="B345" s="1666" t="s">
        <v>123</v>
      </c>
      <c r="C345" s="1667"/>
      <c r="D345" s="1668"/>
      <c r="E345" s="1934"/>
      <c r="F345" s="477"/>
      <c r="G345" s="478"/>
      <c r="H345" s="478"/>
      <c r="I345" s="478"/>
      <c r="J345" s="478"/>
      <c r="K345" s="478"/>
      <c r="L345" s="478"/>
      <c r="M345" s="478"/>
      <c r="N345" s="397"/>
      <c r="O345" s="812">
        <f>IF(D345&lt;&gt;"",1,0)</f>
        <v>0</v>
      </c>
      <c r="P345" s="1338">
        <f>IF(D345="",0,1)</f>
        <v>0</v>
      </c>
    </row>
    <row r="346" spans="1:16" s="328" customFormat="1" ht="8.25" customHeight="1" thickBot="1">
      <c r="A346" s="98"/>
      <c r="B346" s="387"/>
      <c r="C346" s="388"/>
      <c r="D346" s="388"/>
      <c r="E346" s="388"/>
      <c r="F346" s="388"/>
      <c r="G346" s="388"/>
      <c r="H346" s="389"/>
      <c r="I346" s="388"/>
      <c r="J346" s="390"/>
      <c r="K346" s="388"/>
      <c r="L346" s="391"/>
      <c r="M346" s="388"/>
      <c r="N346" s="392"/>
      <c r="O346" s="812"/>
      <c r="P346" s="1338"/>
    </row>
    <row r="347" spans="1:16" s="328" customFormat="1" ht="27" customHeight="1" thickBot="1">
      <c r="A347" s="308"/>
      <c r="B347" s="1716" t="s">
        <v>1065</v>
      </c>
      <c r="C347" s="1717"/>
      <c r="D347" s="1717"/>
      <c r="E347" s="1885"/>
      <c r="F347" s="763" t="s">
        <v>1770</v>
      </c>
      <c r="G347" s="763" t="s">
        <v>1748</v>
      </c>
      <c r="H347" s="1945" t="s">
        <v>1520</v>
      </c>
      <c r="I347" s="1946"/>
      <c r="J347" s="1662" t="s">
        <v>233</v>
      </c>
      <c r="K347" s="1722"/>
      <c r="L347" s="1722"/>
      <c r="M347" s="1722"/>
      <c r="N347" s="1944"/>
      <c r="O347" s="813"/>
      <c r="P347" s="1338"/>
    </row>
    <row r="348" spans="1:16" s="328" customFormat="1" ht="26.25" customHeight="1">
      <c r="A348" s="308"/>
      <c r="B348" s="1659" t="s">
        <v>1663</v>
      </c>
      <c r="C348" s="1910" t="s">
        <v>1809</v>
      </c>
      <c r="D348" s="1911"/>
      <c r="E348" s="1912"/>
      <c r="F348" s="1072"/>
      <c r="G348" s="1072"/>
      <c r="H348" s="1913"/>
      <c r="I348" s="1914"/>
      <c r="J348" s="480" t="s">
        <v>1771</v>
      </c>
      <c r="K348" s="1915" t="str">
        <f>IF(D345="","",SUM(F348:I348))</f>
        <v/>
      </c>
      <c r="L348" s="1915"/>
      <c r="M348" s="1915"/>
      <c r="N348" s="333" t="s">
        <v>599</v>
      </c>
      <c r="O348" s="813"/>
      <c r="P348" s="1338">
        <f>IF(F348&amp;G348&amp;H348="",0,1)</f>
        <v>0</v>
      </c>
    </row>
    <row r="349" spans="1:16" s="328" customFormat="1" ht="31.5" customHeight="1">
      <c r="A349" s="308"/>
      <c r="B349" s="1660"/>
      <c r="C349" s="1916" t="s">
        <v>1810</v>
      </c>
      <c r="D349" s="1917"/>
      <c r="E349" s="1918"/>
      <c r="F349" s="1073"/>
      <c r="G349" s="1073"/>
      <c r="H349" s="1919"/>
      <c r="I349" s="1920"/>
      <c r="J349" s="481" t="s">
        <v>1390</v>
      </c>
      <c r="K349" s="1921" t="str">
        <f>IF(D345="","",SUM(F349:I349))</f>
        <v/>
      </c>
      <c r="L349" s="1921"/>
      <c r="M349" s="1921"/>
      <c r="N349" s="331" t="s">
        <v>599</v>
      </c>
      <c r="O349" s="813"/>
      <c r="P349" s="1338">
        <f t="shared" ref="P349:P351" si="23">IF(F349&amp;G349&amp;H349="",0,1)</f>
        <v>0</v>
      </c>
    </row>
    <row r="350" spans="1:16" s="328" customFormat="1" ht="26.25" customHeight="1">
      <c r="A350" s="308"/>
      <c r="B350" s="1660"/>
      <c r="C350" s="1916" t="s">
        <v>1811</v>
      </c>
      <c r="D350" s="1917"/>
      <c r="E350" s="1918"/>
      <c r="F350" s="1073"/>
      <c r="G350" s="1073"/>
      <c r="H350" s="1919"/>
      <c r="I350" s="1920"/>
      <c r="J350" s="481" t="s">
        <v>406</v>
      </c>
      <c r="K350" s="1921" t="str">
        <f>IF(D345="","",SUM(F350:I350))</f>
        <v/>
      </c>
      <c r="L350" s="1921"/>
      <c r="M350" s="1921"/>
      <c r="N350" s="331" t="s">
        <v>599</v>
      </c>
      <c r="O350" s="813"/>
      <c r="P350" s="1338">
        <f t="shared" si="23"/>
        <v>0</v>
      </c>
    </row>
    <row r="351" spans="1:16" s="328" customFormat="1" ht="26.25" customHeight="1" thickBot="1">
      <c r="A351" s="308"/>
      <c r="B351" s="1660"/>
      <c r="C351" s="1922" t="s">
        <v>579</v>
      </c>
      <c r="D351" s="1923"/>
      <c r="E351" s="1924"/>
      <c r="F351" s="1074"/>
      <c r="G351" s="1074"/>
      <c r="H351" s="1947"/>
      <c r="I351" s="1948"/>
      <c r="J351" s="482" t="s">
        <v>407</v>
      </c>
      <c r="K351" s="1927" t="str">
        <f>IF(D345="","",SUM(F351:I351))</f>
        <v/>
      </c>
      <c r="L351" s="1927"/>
      <c r="M351" s="1927"/>
      <c r="N351" s="332" t="s">
        <v>599</v>
      </c>
      <c r="O351" s="813"/>
      <c r="P351" s="1338">
        <f t="shared" si="23"/>
        <v>0</v>
      </c>
    </row>
    <row r="352" spans="1:16" s="337" customFormat="1" ht="26.25" customHeight="1" thickBot="1">
      <c r="A352" s="334"/>
      <c r="B352" s="1661"/>
      <c r="C352" s="1906" t="s">
        <v>233</v>
      </c>
      <c r="D352" s="1711"/>
      <c r="E352" s="1712"/>
      <c r="F352" s="884" t="str">
        <f>IF(D345="","",SUM(F348:F351))</f>
        <v/>
      </c>
      <c r="G352" s="884" t="str">
        <f>IF(D345="","",SUM(G348:G351))</f>
        <v/>
      </c>
      <c r="H352" s="1907" t="str">
        <f>IF(D345="","",SUM(H348:H351))</f>
        <v/>
      </c>
      <c r="I352" s="1908"/>
      <c r="J352" s="483" t="s">
        <v>408</v>
      </c>
      <c r="K352" s="1909" t="str">
        <f>IF(D345="","",SUM(F352:I352))</f>
        <v/>
      </c>
      <c r="L352" s="1909"/>
      <c r="M352" s="1909"/>
      <c r="N352" s="479" t="s">
        <v>599</v>
      </c>
      <c r="O352" s="814"/>
      <c r="P352" s="1338"/>
    </row>
    <row r="353" spans="1:16" s="328" customFormat="1" ht="26.25" customHeight="1">
      <c r="A353" s="308"/>
      <c r="B353" s="1659" t="s">
        <v>232</v>
      </c>
      <c r="C353" s="1910" t="s">
        <v>1809</v>
      </c>
      <c r="D353" s="1911"/>
      <c r="E353" s="1912"/>
      <c r="F353" s="1072"/>
      <c r="G353" s="1072"/>
      <c r="H353" s="1913"/>
      <c r="I353" s="1914"/>
      <c r="J353" s="480" t="s">
        <v>409</v>
      </c>
      <c r="K353" s="1915" t="str">
        <f>IF(D345="","",SUM(F353:I353))</f>
        <v/>
      </c>
      <c r="L353" s="1915"/>
      <c r="M353" s="1915"/>
      <c r="N353" s="333" t="s">
        <v>599</v>
      </c>
      <c r="O353" s="813"/>
      <c r="P353" s="1338">
        <f>IF(F353&amp;G353&amp;H353="",0,1)</f>
        <v>0</v>
      </c>
    </row>
    <row r="354" spans="1:16" s="328" customFormat="1" ht="31.5" customHeight="1">
      <c r="A354" s="308"/>
      <c r="B354" s="1660"/>
      <c r="C354" s="1916" t="s">
        <v>1810</v>
      </c>
      <c r="D354" s="1917"/>
      <c r="E354" s="1918"/>
      <c r="F354" s="1073"/>
      <c r="G354" s="1073"/>
      <c r="H354" s="1919"/>
      <c r="I354" s="1920"/>
      <c r="J354" s="481" t="s">
        <v>410</v>
      </c>
      <c r="K354" s="1921" t="str">
        <f>IF(D345="","",SUM(F354:I354))</f>
        <v/>
      </c>
      <c r="L354" s="1921"/>
      <c r="M354" s="1921"/>
      <c r="N354" s="331" t="s">
        <v>599</v>
      </c>
      <c r="O354" s="813"/>
      <c r="P354" s="1338">
        <f t="shared" ref="P354:P356" si="24">IF(F354&amp;G354&amp;H354="",0,1)</f>
        <v>0</v>
      </c>
    </row>
    <row r="355" spans="1:16" s="328" customFormat="1" ht="26.25" customHeight="1">
      <c r="A355" s="308"/>
      <c r="B355" s="1660"/>
      <c r="C355" s="1916" t="s">
        <v>1811</v>
      </c>
      <c r="D355" s="1917"/>
      <c r="E355" s="1918"/>
      <c r="F355" s="1073"/>
      <c r="G355" s="1073"/>
      <c r="H355" s="1919"/>
      <c r="I355" s="1920"/>
      <c r="J355" s="481" t="s">
        <v>411</v>
      </c>
      <c r="K355" s="1921" t="str">
        <f>IF(D345="","",SUM(F355:I355))</f>
        <v/>
      </c>
      <c r="L355" s="1921"/>
      <c r="M355" s="1921"/>
      <c r="N355" s="331" t="s">
        <v>599</v>
      </c>
      <c r="O355" s="813"/>
      <c r="P355" s="1338">
        <f t="shared" si="24"/>
        <v>0</v>
      </c>
    </row>
    <row r="356" spans="1:16" s="328" customFormat="1" ht="26.25" customHeight="1" thickBot="1">
      <c r="A356" s="308"/>
      <c r="B356" s="1660"/>
      <c r="C356" s="1922" t="s">
        <v>579</v>
      </c>
      <c r="D356" s="1923"/>
      <c r="E356" s="1924"/>
      <c r="F356" s="1074"/>
      <c r="G356" s="1074"/>
      <c r="H356" s="1925"/>
      <c r="I356" s="1926"/>
      <c r="J356" s="482" t="s">
        <v>412</v>
      </c>
      <c r="K356" s="1927" t="str">
        <f>IF(D345="","",SUM(F356:I356))</f>
        <v/>
      </c>
      <c r="L356" s="1927"/>
      <c r="M356" s="1927"/>
      <c r="N356" s="332" t="s">
        <v>599</v>
      </c>
      <c r="O356" s="813"/>
      <c r="P356" s="1338">
        <f t="shared" si="24"/>
        <v>0</v>
      </c>
    </row>
    <row r="357" spans="1:16" s="337" customFormat="1" ht="26.25" customHeight="1" thickBot="1">
      <c r="A357" s="334"/>
      <c r="B357" s="1661"/>
      <c r="C357" s="1906" t="s">
        <v>233</v>
      </c>
      <c r="D357" s="1711"/>
      <c r="E357" s="1712"/>
      <c r="F357" s="884" t="str">
        <f>IF(D345="","",SUM(F353:F356))</f>
        <v/>
      </c>
      <c r="G357" s="884" t="str">
        <f>IF(D345="","",SUM(G353:G356))</f>
        <v/>
      </c>
      <c r="H357" s="1907" t="str">
        <f>IF(D345="","",SUM(H353:H356))</f>
        <v/>
      </c>
      <c r="I357" s="1908"/>
      <c r="J357" s="483" t="s">
        <v>413</v>
      </c>
      <c r="K357" s="1909" t="str">
        <f>IF(D345="","",SUM(F357:I357))</f>
        <v/>
      </c>
      <c r="L357" s="1909"/>
      <c r="M357" s="1909"/>
      <c r="N357" s="479" t="s">
        <v>599</v>
      </c>
      <c r="O357" s="814"/>
      <c r="P357" s="1338"/>
    </row>
    <row r="358" spans="1:16" ht="6" customHeight="1" thickBot="1">
      <c r="A358" s="338"/>
      <c r="B358" s="339"/>
      <c r="C358" s="339"/>
      <c r="D358" s="339"/>
      <c r="E358" s="339"/>
      <c r="F358" s="496"/>
      <c r="G358" s="496"/>
      <c r="H358" s="496"/>
      <c r="I358" s="496"/>
      <c r="J358" s="484"/>
      <c r="K358" s="339"/>
      <c r="L358" s="340"/>
      <c r="M358" s="339"/>
      <c r="N358" s="339"/>
      <c r="O358" s="815"/>
      <c r="P358" s="1338"/>
    </row>
    <row r="359" spans="1:16" s="152" customFormat="1" ht="20.25" customHeight="1" thickTop="1" thickBot="1">
      <c r="A359" s="370" t="s">
        <v>1784</v>
      </c>
      <c r="B359" s="342"/>
      <c r="C359" s="342"/>
      <c r="D359" s="342"/>
      <c r="E359" s="342"/>
      <c r="F359" s="342"/>
      <c r="G359" s="342"/>
      <c r="H359" s="343"/>
      <c r="I359" s="342"/>
      <c r="J359" s="344"/>
      <c r="K359" s="342"/>
      <c r="L359" s="345"/>
      <c r="M359" s="342"/>
      <c r="N359" s="344"/>
      <c r="O359" s="816"/>
      <c r="P359" s="1338"/>
    </row>
    <row r="360" spans="1:16" s="348" customFormat="1" ht="31.5" customHeight="1">
      <c r="A360" s="346"/>
      <c r="B360" s="1931" t="s">
        <v>1881</v>
      </c>
      <c r="C360" s="1932"/>
      <c r="D360" s="1932"/>
      <c r="E360" s="1932"/>
      <c r="F360" s="1932"/>
      <c r="G360" s="1932"/>
      <c r="H360" s="545"/>
      <c r="I360" s="401" t="s">
        <v>1786</v>
      </c>
      <c r="J360" s="485" t="s">
        <v>414</v>
      </c>
      <c r="K360" s="1642" t="str">
        <f>IF(D345="","",SUM(F351:I351))</f>
        <v/>
      </c>
      <c r="L360" s="1642"/>
      <c r="M360" s="1642"/>
      <c r="N360" s="423" t="s">
        <v>599</v>
      </c>
      <c r="O360" s="817"/>
      <c r="P360" s="1338"/>
    </row>
    <row r="361" spans="1:16" s="348" customFormat="1" ht="26.25" customHeight="1">
      <c r="A361" s="346"/>
      <c r="B361" s="546" t="s">
        <v>1876</v>
      </c>
      <c r="C361" s="547"/>
      <c r="D361" s="547"/>
      <c r="E361" s="547"/>
      <c r="F361" s="547"/>
      <c r="G361" s="547"/>
      <c r="H361" s="350"/>
      <c r="I361" s="548"/>
      <c r="J361" s="486" t="s">
        <v>415</v>
      </c>
      <c r="K361" s="1933">
        <f>ROUND(Info!$J$3*0.11,4)</f>
        <v>21.676600000000001</v>
      </c>
      <c r="L361" s="1646"/>
      <c r="M361" s="1646"/>
      <c r="N361" s="424" t="s">
        <v>1144</v>
      </c>
      <c r="O361" s="817"/>
      <c r="P361" s="1338"/>
    </row>
    <row r="362" spans="1:16" s="348" customFormat="1" ht="26.25" customHeight="1">
      <c r="A362" s="346"/>
      <c r="B362" s="409" t="s">
        <v>1882</v>
      </c>
      <c r="C362" s="349"/>
      <c r="D362" s="349"/>
      <c r="E362" s="349"/>
      <c r="F362" s="349"/>
      <c r="G362" s="349"/>
      <c r="H362" s="350"/>
      <c r="I362" s="399" t="s">
        <v>2026</v>
      </c>
      <c r="J362" s="486" t="s">
        <v>416</v>
      </c>
      <c r="K362" s="1646" t="str">
        <f>IF(D345="","",SUM(F356:I356))</f>
        <v/>
      </c>
      <c r="L362" s="1646"/>
      <c r="M362" s="1646"/>
      <c r="N362" s="424" t="s">
        <v>599</v>
      </c>
      <c r="O362" s="817"/>
      <c r="P362" s="1338"/>
    </row>
    <row r="363" spans="1:16" s="348" customFormat="1" ht="26.25" customHeight="1" thickBot="1">
      <c r="A363" s="346"/>
      <c r="B363" s="497" t="s">
        <v>1877</v>
      </c>
      <c r="C363" s="489"/>
      <c r="D363" s="489"/>
      <c r="E363" s="489"/>
      <c r="F363" s="489"/>
      <c r="G363" s="489"/>
      <c r="H363" s="490"/>
      <c r="I363" s="491"/>
      <c r="J363" s="492" t="s">
        <v>417</v>
      </c>
      <c r="K363" s="1900">
        <f>ROUND(Info!$J$3*0.22,4)</f>
        <v>43.353200000000001</v>
      </c>
      <c r="L363" s="1901"/>
      <c r="M363" s="1901"/>
      <c r="N363" s="493" t="s">
        <v>1144</v>
      </c>
      <c r="O363" s="817"/>
      <c r="P363" s="1338"/>
    </row>
    <row r="364" spans="1:16" s="348" customFormat="1" ht="31.5" customHeight="1" thickBot="1">
      <c r="A364" s="346"/>
      <c r="B364" s="1902" t="s">
        <v>1878</v>
      </c>
      <c r="C364" s="1903"/>
      <c r="D364" s="1903"/>
      <c r="E364" s="1903"/>
      <c r="F364" s="1903"/>
      <c r="G364" s="418"/>
      <c r="H364" s="419"/>
      <c r="I364" s="402" t="s">
        <v>2027</v>
      </c>
      <c r="J364" s="487" t="s">
        <v>418</v>
      </c>
      <c r="K364" s="1634" t="str">
        <f>IF(D345="","",ROUND(K360*K361+K362*K363,2))</f>
        <v/>
      </c>
      <c r="L364" s="1634"/>
      <c r="M364" s="1634"/>
      <c r="N364" s="427" t="s">
        <v>1144</v>
      </c>
      <c r="O364" s="817"/>
      <c r="P364" s="1338"/>
    </row>
    <row r="365" spans="1:16" s="348" customFormat="1" ht="26.25" customHeight="1" thickBot="1">
      <c r="A365" s="346"/>
      <c r="B365" s="413" t="s">
        <v>1879</v>
      </c>
      <c r="C365" s="414"/>
      <c r="D365" s="414"/>
      <c r="E365" s="414"/>
      <c r="F365" s="414"/>
      <c r="G365" s="414"/>
      <c r="H365" s="415"/>
      <c r="I365" s="416"/>
      <c r="J365" s="488" t="s">
        <v>419</v>
      </c>
      <c r="K365" s="1904"/>
      <c r="L365" s="1905"/>
      <c r="M365" s="1905"/>
      <c r="N365" s="428" t="s">
        <v>1144</v>
      </c>
      <c r="O365" s="817"/>
      <c r="P365" s="1338">
        <f>IF(K365="",0,1)</f>
        <v>0</v>
      </c>
    </row>
    <row r="366" spans="1:16" s="348" customFormat="1" ht="26.25" customHeight="1" thickBot="1">
      <c r="A366" s="346"/>
      <c r="B366" s="412" t="s">
        <v>1880</v>
      </c>
      <c r="C366" s="393"/>
      <c r="D366" s="393"/>
      <c r="E366" s="393"/>
      <c r="F366" s="393"/>
      <c r="G366" s="393"/>
      <c r="H366" s="394"/>
      <c r="I366" s="402" t="s">
        <v>2028</v>
      </c>
      <c r="J366" s="487" t="s">
        <v>420</v>
      </c>
      <c r="K366" s="1638" t="str">
        <f>IF(D345="","",IF(SUM(K364,-K365)&lt;0,"BŁĄD !!!",ROUND(K364-K365,2)))</f>
        <v/>
      </c>
      <c r="L366" s="1638"/>
      <c r="M366" s="1638"/>
      <c r="N366" s="429" t="s">
        <v>1144</v>
      </c>
      <c r="O366" s="817"/>
      <c r="P366" s="1338"/>
    </row>
    <row r="367" spans="1:16" s="348" customFormat="1" ht="6" customHeight="1" thickBot="1">
      <c r="A367" s="403"/>
      <c r="B367" s="404"/>
      <c r="C367" s="404"/>
      <c r="D367" s="404"/>
      <c r="E367" s="404"/>
      <c r="F367" s="404"/>
      <c r="G367" s="404"/>
      <c r="H367" s="405"/>
      <c r="I367" s="404"/>
      <c r="J367" s="404"/>
      <c r="K367" s="404"/>
      <c r="L367" s="406"/>
      <c r="M367" s="404"/>
      <c r="N367" s="404"/>
      <c r="O367" s="818"/>
      <c r="P367" s="1338"/>
    </row>
    <row r="368" spans="1:16" s="357" customFormat="1" ht="20.25" customHeight="1" thickTop="1" thickBot="1">
      <c r="A368" s="371" t="s">
        <v>1785</v>
      </c>
      <c r="B368" s="352"/>
      <c r="C368" s="352"/>
      <c r="D368" s="352"/>
      <c r="E368" s="352"/>
      <c r="F368" s="352"/>
      <c r="G368" s="352"/>
      <c r="H368" s="353"/>
      <c r="I368" s="352"/>
      <c r="J368" s="354"/>
      <c r="K368" s="352"/>
      <c r="L368" s="355"/>
      <c r="M368" s="352"/>
      <c r="N368" s="354"/>
      <c r="O368" s="819"/>
      <c r="P368" s="1338"/>
    </row>
    <row r="369" spans="1:16" s="363" customFormat="1" ht="16.5" customHeight="1">
      <c r="A369" s="358"/>
      <c r="B369" s="372" t="s">
        <v>2025</v>
      </c>
      <c r="C369" s="359"/>
      <c r="D369" s="359"/>
      <c r="E369" s="359"/>
      <c r="F369" s="360"/>
      <c r="G369" s="360"/>
      <c r="H369" s="360"/>
      <c r="I369" s="361"/>
      <c r="J369" s="1928" t="s">
        <v>2024</v>
      </c>
      <c r="K369" s="1929"/>
      <c r="L369" s="1929"/>
      <c r="M369" s="1929"/>
      <c r="N369" s="1930"/>
      <c r="O369" s="820"/>
      <c r="P369" s="1338"/>
    </row>
    <row r="370" spans="1:16" s="363" customFormat="1" ht="26.25" customHeight="1">
      <c r="A370" s="358"/>
      <c r="B370" s="1630"/>
      <c r="C370" s="1898"/>
      <c r="D370" s="1898"/>
      <c r="E370" s="1898"/>
      <c r="F370" s="1898"/>
      <c r="G370" s="1898"/>
      <c r="H370" s="1898"/>
      <c r="I370" s="1899"/>
      <c r="J370" s="1630"/>
      <c r="K370" s="1898"/>
      <c r="L370" s="1898"/>
      <c r="M370" s="1898"/>
      <c r="N370" s="1899"/>
      <c r="O370" s="820"/>
      <c r="P370" s="1338">
        <f>IF(J370&amp;B370="",0,1)</f>
        <v>0</v>
      </c>
    </row>
    <row r="371" spans="1:16" s="363" customFormat="1" ht="26.25" customHeight="1">
      <c r="A371" s="358"/>
      <c r="B371" s="1630"/>
      <c r="C371" s="1898"/>
      <c r="D371" s="1898"/>
      <c r="E371" s="1898"/>
      <c r="F371" s="1898"/>
      <c r="G371" s="1898"/>
      <c r="H371" s="1898"/>
      <c r="I371" s="1899"/>
      <c r="J371" s="1630"/>
      <c r="K371" s="1898"/>
      <c r="L371" s="1898"/>
      <c r="M371" s="1898"/>
      <c r="N371" s="1899"/>
      <c r="O371" s="820"/>
      <c r="P371" s="1338">
        <f t="shared" ref="P371:P374" si="25">IF(J371&amp;B371="",0,1)</f>
        <v>0</v>
      </c>
    </row>
    <row r="372" spans="1:16" s="363" customFormat="1" ht="26.25" customHeight="1">
      <c r="A372" s="358"/>
      <c r="B372" s="1630"/>
      <c r="C372" s="1898"/>
      <c r="D372" s="1898"/>
      <c r="E372" s="1898"/>
      <c r="F372" s="1898"/>
      <c r="G372" s="1898"/>
      <c r="H372" s="1898"/>
      <c r="I372" s="1899"/>
      <c r="J372" s="1630"/>
      <c r="K372" s="1898"/>
      <c r="L372" s="1898"/>
      <c r="M372" s="1898"/>
      <c r="N372" s="1899"/>
      <c r="O372" s="820"/>
      <c r="P372" s="1338">
        <f t="shared" si="25"/>
        <v>0</v>
      </c>
    </row>
    <row r="373" spans="1:16" s="363" customFormat="1" ht="26.25" customHeight="1">
      <c r="A373" s="358"/>
      <c r="B373" s="1630"/>
      <c r="C373" s="1898"/>
      <c r="D373" s="1898"/>
      <c r="E373" s="1898"/>
      <c r="F373" s="1898"/>
      <c r="G373" s="1898"/>
      <c r="H373" s="1898"/>
      <c r="I373" s="1899"/>
      <c r="J373" s="1630"/>
      <c r="K373" s="1898"/>
      <c r="L373" s="1898"/>
      <c r="M373" s="1898"/>
      <c r="N373" s="1899"/>
      <c r="O373" s="820"/>
      <c r="P373" s="1338">
        <f t="shared" si="25"/>
        <v>0</v>
      </c>
    </row>
    <row r="374" spans="1:16" s="363" customFormat="1" ht="26.25" customHeight="1" thickBot="1">
      <c r="A374" s="358"/>
      <c r="B374" s="1941"/>
      <c r="C374" s="1942"/>
      <c r="D374" s="1942"/>
      <c r="E374" s="1942"/>
      <c r="F374" s="1942"/>
      <c r="G374" s="1942"/>
      <c r="H374" s="1942"/>
      <c r="I374" s="1943"/>
      <c r="J374" s="1941"/>
      <c r="K374" s="1942"/>
      <c r="L374" s="1942"/>
      <c r="M374" s="1942"/>
      <c r="N374" s="1943"/>
      <c r="O374" s="820"/>
      <c r="P374" s="1338">
        <f t="shared" si="25"/>
        <v>0</v>
      </c>
    </row>
    <row r="375" spans="1:16" s="363" customFormat="1" ht="26.25" customHeight="1" thickBot="1">
      <c r="A375" s="358"/>
      <c r="B375" s="421" t="s">
        <v>2029</v>
      </c>
      <c r="C375" s="364"/>
      <c r="D375" s="1622" t="s">
        <v>1111</v>
      </c>
      <c r="E375" s="1622"/>
      <c r="F375" s="1622"/>
      <c r="G375" s="1622"/>
      <c r="H375" s="1622"/>
      <c r="I375" s="1622"/>
      <c r="J375" s="1622"/>
      <c r="K375" s="1622"/>
      <c r="L375" s="1622"/>
      <c r="M375" s="1622"/>
      <c r="N375" s="1623"/>
      <c r="O375" s="820"/>
    </row>
    <row r="376" spans="1:16" s="348" customFormat="1" ht="19.5" customHeight="1" thickBot="1">
      <c r="A376" s="403"/>
      <c r="B376" s="404"/>
      <c r="C376" s="404"/>
      <c r="D376" s="404"/>
      <c r="E376" s="404"/>
      <c r="F376" s="404"/>
      <c r="G376" s="404"/>
      <c r="H376" s="405"/>
      <c r="I376" s="404"/>
      <c r="J376" s="404"/>
      <c r="K376" s="404"/>
      <c r="L376" s="406"/>
      <c r="M376" s="404"/>
      <c r="N376" s="1320" t="str">
        <f ca="1">$A$1&amp;wersja&amp;INFO("wersja")</f>
        <v>GL_2018.1.15.0</v>
      </c>
      <c r="O376" s="818"/>
    </row>
    <row r="377" spans="1:16" ht="20.25" customHeight="1" thickTop="1" thickBot="1">
      <c r="A377" s="577" t="s">
        <v>1819</v>
      </c>
      <c r="H377" s="502"/>
      <c r="L377" s="520"/>
      <c r="N377" s="592" t="str">
        <f>$N$1</f>
        <v>Załącznik Nr 5 do Uchwały Nr XL/396/17 Rady Miejskiej w Kluczborku z dnia 27 września 2017r.</v>
      </c>
      <c r="O377" s="804"/>
    </row>
    <row r="378" spans="1:16" s="2" customFormat="1" ht="22.5" customHeight="1" thickTop="1">
      <c r="A378" s="1688" t="s">
        <v>854</v>
      </c>
      <c r="B378" s="1689"/>
      <c r="C378" s="1689"/>
      <c r="D378" s="1690"/>
      <c r="E378" s="1691" t="s">
        <v>987</v>
      </c>
      <c r="F378" s="1691"/>
      <c r="G378" s="1691"/>
      <c r="H378" s="1691"/>
      <c r="I378" s="1691"/>
      <c r="J378" s="1691"/>
      <c r="K378" s="1691"/>
      <c r="L378" s="1691"/>
      <c r="M378" s="1691"/>
      <c r="N378" s="1691"/>
      <c r="O378" s="1692"/>
    </row>
    <row r="379" spans="1:16" s="2" customFormat="1" ht="26.25" customHeight="1" thickBot="1">
      <c r="A379" s="1695"/>
      <c r="B379" s="1696"/>
      <c r="C379" s="1696"/>
      <c r="D379" s="1697"/>
      <c r="E379" s="1693"/>
      <c r="F379" s="1693"/>
      <c r="G379" s="1693"/>
      <c r="H379" s="1693"/>
      <c r="I379" s="1693"/>
      <c r="J379" s="1693"/>
      <c r="K379" s="1693"/>
      <c r="L379" s="1693"/>
      <c r="M379" s="1693"/>
      <c r="N379" s="1693"/>
      <c r="O379" s="1694"/>
    </row>
    <row r="380" spans="1:16" s="2" customFormat="1" ht="9" customHeight="1">
      <c r="A380" s="580"/>
      <c r="B380" s="581"/>
      <c r="C380" s="581"/>
      <c r="D380" s="582"/>
      <c r="E380" s="582"/>
      <c r="F380" s="582"/>
      <c r="G380" s="582"/>
      <c r="H380" s="583"/>
      <c r="I380" s="583"/>
      <c r="J380" s="583"/>
      <c r="K380" s="583"/>
      <c r="L380" s="584"/>
      <c r="M380" s="583"/>
      <c r="N380" s="585"/>
      <c r="O380" s="805"/>
    </row>
    <row r="381" spans="1:16" s="1" customFormat="1" ht="24.75" customHeight="1">
      <c r="A381" s="1675" t="s">
        <v>1923</v>
      </c>
      <c r="B381" s="1676"/>
      <c r="C381" s="1676"/>
      <c r="D381" s="1676"/>
      <c r="E381" s="1676"/>
      <c r="F381" s="1676"/>
      <c r="G381" s="1676"/>
      <c r="H381" s="1676"/>
      <c r="I381" s="1676"/>
      <c r="J381" s="1676"/>
      <c r="K381" s="1676"/>
      <c r="L381" s="1676"/>
      <c r="M381" s="1676"/>
      <c r="N381" s="1676"/>
      <c r="O381" s="1677"/>
    </row>
    <row r="382" spans="1:16" s="2" customFormat="1" ht="9" customHeight="1" thickBot="1">
      <c r="A382" s="587"/>
      <c r="B382" s="588"/>
      <c r="C382" s="588"/>
      <c r="D382" s="588"/>
      <c r="E382" s="588"/>
      <c r="F382" s="588"/>
      <c r="G382" s="588"/>
      <c r="H382" s="588"/>
      <c r="I382" s="588"/>
      <c r="J382" s="588"/>
      <c r="K382" s="589"/>
      <c r="L382" s="590"/>
      <c r="M382" s="583"/>
      <c r="N382" s="583"/>
      <c r="O382" s="806"/>
    </row>
    <row r="383" spans="1:16" s="306" customFormat="1" ht="6" customHeight="1" thickTop="1" thickBot="1">
      <c r="A383" s="300"/>
      <c r="B383" s="301"/>
      <c r="C383" s="301"/>
      <c r="D383" s="301"/>
      <c r="E383" s="302"/>
      <c r="F383" s="302"/>
      <c r="G383" s="302"/>
      <c r="H383" s="303"/>
      <c r="I383" s="302"/>
      <c r="J383" s="304"/>
      <c r="K383" s="302"/>
      <c r="L383" s="305"/>
      <c r="M383" s="302"/>
      <c r="N383" s="304"/>
      <c r="O383" s="807"/>
    </row>
    <row r="384" spans="1:16" s="306" customFormat="1" ht="26.25" customHeight="1" thickBot="1">
      <c r="A384" s="308"/>
      <c r="B384" s="1678" t="s">
        <v>1925</v>
      </c>
      <c r="C384" s="1678"/>
      <c r="D384" s="1678"/>
      <c r="E384" s="1678"/>
      <c r="F384" s="1678"/>
      <c r="G384" s="1678"/>
      <c r="H384" s="1678"/>
      <c r="I384" s="1678"/>
      <c r="J384" s="1679"/>
      <c r="K384" s="235" t="s">
        <v>1870</v>
      </c>
      <c r="L384" s="309"/>
      <c r="M384" s="1680" t="str">
        <f>IF(O392=1,SUM($O$1:O392),"")</f>
        <v/>
      </c>
      <c r="N384" s="1681"/>
      <c r="O384" s="808"/>
    </row>
    <row r="385" spans="1:16" s="306" customFormat="1" ht="6" customHeight="1" thickBot="1">
      <c r="A385" s="310"/>
      <c r="B385" s="311"/>
      <c r="C385" s="311"/>
      <c r="D385" s="311"/>
      <c r="E385" s="311"/>
      <c r="F385" s="311"/>
      <c r="G385" s="311"/>
      <c r="H385" s="313"/>
      <c r="I385" s="312"/>
      <c r="J385" s="314"/>
      <c r="K385" s="312"/>
      <c r="L385" s="315"/>
      <c r="M385" s="312"/>
      <c r="N385" s="314"/>
      <c r="O385" s="809"/>
    </row>
    <row r="386" spans="1:16" s="306" customFormat="1" ht="20.25" customHeight="1" thickTop="1" thickBot="1">
      <c r="A386" s="369" t="s">
        <v>1783</v>
      </c>
      <c r="B386" s="323"/>
      <c r="C386" s="323"/>
      <c r="D386" s="323"/>
      <c r="E386" s="323"/>
      <c r="F386" s="323"/>
      <c r="G386" s="323"/>
      <c r="H386" s="323"/>
      <c r="I386" s="323"/>
      <c r="J386" s="323"/>
      <c r="K386" s="323"/>
      <c r="L386" s="323"/>
      <c r="M386" s="323"/>
      <c r="N386" s="323"/>
      <c r="O386" s="810"/>
    </row>
    <row r="387" spans="1:16" s="306" customFormat="1" ht="12.75" customHeight="1">
      <c r="A387" s="317"/>
      <c r="B387" s="374" t="s">
        <v>1666</v>
      </c>
      <c r="C387" s="375"/>
      <c r="D387" s="375"/>
      <c r="E387" s="375"/>
      <c r="F387" s="375"/>
      <c r="G387" s="375"/>
      <c r="H387" s="376"/>
      <c r="I387" s="375"/>
      <c r="J387" s="377"/>
      <c r="K387" s="378" t="s">
        <v>1750</v>
      </c>
      <c r="L387" s="375"/>
      <c r="M387" s="375"/>
      <c r="N387" s="379"/>
      <c r="O387" s="811"/>
    </row>
    <row r="388" spans="1:16" s="320" customFormat="1" ht="34.5" customHeight="1" thickBot="1">
      <c r="A388" s="319"/>
      <c r="B388" s="1935" t="str">
        <f>IF($B$12="","",$B$12)</f>
        <v/>
      </c>
      <c r="C388" s="1936"/>
      <c r="D388" s="1936"/>
      <c r="E388" s="1936"/>
      <c r="F388" s="1936"/>
      <c r="G388" s="1936"/>
      <c r="H388" s="1936"/>
      <c r="I388" s="1936"/>
      <c r="J388" s="1937"/>
      <c r="K388" s="1938" t="str">
        <f>IF($K$12="","",$K$12)</f>
        <v/>
      </c>
      <c r="L388" s="1939"/>
      <c r="M388" s="1939"/>
      <c r="N388" s="1940"/>
      <c r="O388" s="811"/>
      <c r="P388" s="1338">
        <f>IF(B388&amp;K388="",0,1)</f>
        <v>0</v>
      </c>
    </row>
    <row r="389" spans="1:16" s="306" customFormat="1" ht="6" customHeight="1" thickBot="1">
      <c r="A389" s="321"/>
      <c r="B389" s="322"/>
      <c r="C389" s="322"/>
      <c r="D389" s="322"/>
      <c r="E389" s="312"/>
      <c r="F389" s="312"/>
      <c r="G389" s="312"/>
      <c r="H389" s="313"/>
      <c r="I389" s="312"/>
      <c r="J389" s="314"/>
      <c r="K389" s="312"/>
      <c r="L389" s="315"/>
      <c r="M389" s="312"/>
      <c r="N389" s="314"/>
      <c r="O389" s="809"/>
      <c r="P389" s="1338"/>
    </row>
    <row r="390" spans="1:16" s="328" customFormat="1" ht="20.25" customHeight="1" thickTop="1" thickBot="1">
      <c r="A390" s="370" t="s">
        <v>2165</v>
      </c>
      <c r="B390" s="323"/>
      <c r="C390" s="323"/>
      <c r="D390" s="323"/>
      <c r="E390" s="323"/>
      <c r="F390" s="323"/>
      <c r="G390" s="323"/>
      <c r="H390" s="324"/>
      <c r="I390" s="323"/>
      <c r="J390" s="325"/>
      <c r="K390" s="323"/>
      <c r="L390" s="326"/>
      <c r="M390" s="323"/>
      <c r="N390" s="822">
        <f>SUM(O:O)</f>
        <v>0</v>
      </c>
      <c r="O390" s="810"/>
      <c r="P390" s="1338"/>
    </row>
    <row r="391" spans="1:16" s="328" customFormat="1" ht="8.25" customHeight="1">
      <c r="A391" s="98"/>
      <c r="B391" s="381"/>
      <c r="C391" s="382"/>
      <c r="D391" s="382"/>
      <c r="E391" s="382"/>
      <c r="F391" s="382"/>
      <c r="G391" s="382"/>
      <c r="H391" s="383"/>
      <c r="I391" s="382"/>
      <c r="J391" s="384"/>
      <c r="K391" s="382"/>
      <c r="L391" s="385"/>
      <c r="M391" s="382"/>
      <c r="N391" s="386"/>
      <c r="O391" s="812"/>
      <c r="P391" s="1338"/>
    </row>
    <row r="392" spans="1:16" s="328" customFormat="1" ht="26.25" customHeight="1">
      <c r="A392" s="396" t="s">
        <v>291</v>
      </c>
      <c r="B392" s="1666" t="s">
        <v>123</v>
      </c>
      <c r="C392" s="1667"/>
      <c r="D392" s="1668"/>
      <c r="E392" s="1934"/>
      <c r="F392" s="477"/>
      <c r="G392" s="478"/>
      <c r="H392" s="478"/>
      <c r="I392" s="478"/>
      <c r="J392" s="478"/>
      <c r="K392" s="478"/>
      <c r="L392" s="478"/>
      <c r="M392" s="478"/>
      <c r="N392" s="397"/>
      <c r="O392" s="812">
        <f>IF(D392&lt;&gt;"",1,0)</f>
        <v>0</v>
      </c>
      <c r="P392" s="1338">
        <f>IF(D392="",0,1)</f>
        <v>0</v>
      </c>
    </row>
    <row r="393" spans="1:16" s="328" customFormat="1" ht="8.25" customHeight="1" thickBot="1">
      <c r="A393" s="98"/>
      <c r="B393" s="387"/>
      <c r="C393" s="388"/>
      <c r="D393" s="388"/>
      <c r="E393" s="388"/>
      <c r="F393" s="388"/>
      <c r="G393" s="388"/>
      <c r="H393" s="389"/>
      <c r="I393" s="388"/>
      <c r="J393" s="390"/>
      <c r="K393" s="388"/>
      <c r="L393" s="391"/>
      <c r="M393" s="388"/>
      <c r="N393" s="392"/>
      <c r="O393" s="812"/>
      <c r="P393" s="1338"/>
    </row>
    <row r="394" spans="1:16" s="328" customFormat="1" ht="27" customHeight="1" thickBot="1">
      <c r="A394" s="308"/>
      <c r="B394" s="1716" t="s">
        <v>1065</v>
      </c>
      <c r="C394" s="1717"/>
      <c r="D394" s="1717"/>
      <c r="E394" s="1885"/>
      <c r="F394" s="763" t="s">
        <v>1770</v>
      </c>
      <c r="G394" s="763" t="s">
        <v>1748</v>
      </c>
      <c r="H394" s="1945" t="s">
        <v>1520</v>
      </c>
      <c r="I394" s="1946"/>
      <c r="J394" s="1662" t="s">
        <v>233</v>
      </c>
      <c r="K394" s="1722"/>
      <c r="L394" s="1722"/>
      <c r="M394" s="1722"/>
      <c r="N394" s="1944"/>
      <c r="O394" s="813"/>
      <c r="P394" s="1338"/>
    </row>
    <row r="395" spans="1:16" s="328" customFormat="1" ht="26.25" customHeight="1">
      <c r="A395" s="308"/>
      <c r="B395" s="1659" t="s">
        <v>1663</v>
      </c>
      <c r="C395" s="1910" t="s">
        <v>1809</v>
      </c>
      <c r="D395" s="1911"/>
      <c r="E395" s="1912"/>
      <c r="F395" s="1072"/>
      <c r="G395" s="1072"/>
      <c r="H395" s="1913"/>
      <c r="I395" s="1914"/>
      <c r="J395" s="480" t="s">
        <v>1771</v>
      </c>
      <c r="K395" s="1915" t="str">
        <f>IF(D392="","",SUM(F395:I395))</f>
        <v/>
      </c>
      <c r="L395" s="1915"/>
      <c r="M395" s="1915"/>
      <c r="N395" s="333" t="s">
        <v>599</v>
      </c>
      <c r="O395" s="813"/>
      <c r="P395" s="1338">
        <f>IF(F395&amp;G395&amp;H395="",0,1)</f>
        <v>0</v>
      </c>
    </row>
    <row r="396" spans="1:16" s="328" customFormat="1" ht="31.5" customHeight="1">
      <c r="A396" s="308"/>
      <c r="B396" s="1660"/>
      <c r="C396" s="1916" t="s">
        <v>1810</v>
      </c>
      <c r="D396" s="1917"/>
      <c r="E396" s="1918"/>
      <c r="F396" s="1073"/>
      <c r="G396" s="1073"/>
      <c r="H396" s="1919"/>
      <c r="I396" s="1920"/>
      <c r="J396" s="481" t="s">
        <v>1390</v>
      </c>
      <c r="K396" s="1921" t="str">
        <f>IF(D392="","",SUM(F396:I396))</f>
        <v/>
      </c>
      <c r="L396" s="1921"/>
      <c r="M396" s="1921"/>
      <c r="N396" s="331" t="s">
        <v>599</v>
      </c>
      <c r="O396" s="813"/>
      <c r="P396" s="1338">
        <f t="shared" ref="P396:P398" si="26">IF(F396&amp;G396&amp;H396="",0,1)</f>
        <v>0</v>
      </c>
    </row>
    <row r="397" spans="1:16" s="328" customFormat="1" ht="26.25" customHeight="1">
      <c r="A397" s="308"/>
      <c r="B397" s="1660"/>
      <c r="C397" s="1916" t="s">
        <v>1811</v>
      </c>
      <c r="D397" s="1917"/>
      <c r="E397" s="1918"/>
      <c r="F397" s="1073"/>
      <c r="G397" s="1073"/>
      <c r="H397" s="1919"/>
      <c r="I397" s="1920"/>
      <c r="J397" s="481" t="s">
        <v>406</v>
      </c>
      <c r="K397" s="1921" t="str">
        <f>IF(D392="","",SUM(F397:I397))</f>
        <v/>
      </c>
      <c r="L397" s="1921"/>
      <c r="M397" s="1921"/>
      <c r="N397" s="331" t="s">
        <v>599</v>
      </c>
      <c r="O397" s="813"/>
      <c r="P397" s="1338">
        <f t="shared" si="26"/>
        <v>0</v>
      </c>
    </row>
    <row r="398" spans="1:16" s="328" customFormat="1" ht="26.25" customHeight="1" thickBot="1">
      <c r="A398" s="308"/>
      <c r="B398" s="1660"/>
      <c r="C398" s="1922" t="s">
        <v>579</v>
      </c>
      <c r="D398" s="1923"/>
      <c r="E398" s="1924"/>
      <c r="F398" s="1074"/>
      <c r="G398" s="1074"/>
      <c r="H398" s="1947"/>
      <c r="I398" s="1948"/>
      <c r="J398" s="482" t="s">
        <v>407</v>
      </c>
      <c r="K398" s="1927" t="str">
        <f>IF(D392="","",SUM(F398:I398))</f>
        <v/>
      </c>
      <c r="L398" s="1927"/>
      <c r="M398" s="1927"/>
      <c r="N398" s="332" t="s">
        <v>599</v>
      </c>
      <c r="O398" s="813"/>
      <c r="P398" s="1338">
        <f t="shared" si="26"/>
        <v>0</v>
      </c>
    </row>
    <row r="399" spans="1:16" s="337" customFormat="1" ht="26.25" customHeight="1" thickBot="1">
      <c r="A399" s="334"/>
      <c r="B399" s="1661"/>
      <c r="C399" s="1906" t="s">
        <v>233</v>
      </c>
      <c r="D399" s="1711"/>
      <c r="E399" s="1712"/>
      <c r="F399" s="884" t="str">
        <f>IF(D392="","",SUM(F395:F398))</f>
        <v/>
      </c>
      <c r="G399" s="884" t="str">
        <f>IF(D392="","",SUM(G395:G398))</f>
        <v/>
      </c>
      <c r="H399" s="1907" t="str">
        <f>IF(D392="","",SUM(H395:H398))</f>
        <v/>
      </c>
      <c r="I399" s="1908"/>
      <c r="J399" s="483" t="s">
        <v>408</v>
      </c>
      <c r="K399" s="1909" t="str">
        <f>IF(D392="","",SUM(F399:I399))</f>
        <v/>
      </c>
      <c r="L399" s="1909"/>
      <c r="M399" s="1909"/>
      <c r="N399" s="479" t="s">
        <v>599</v>
      </c>
      <c r="O399" s="814"/>
      <c r="P399" s="1338"/>
    </row>
    <row r="400" spans="1:16" s="328" customFormat="1" ht="26.25" customHeight="1">
      <c r="A400" s="308"/>
      <c r="B400" s="1659" t="s">
        <v>232</v>
      </c>
      <c r="C400" s="1910" t="s">
        <v>1809</v>
      </c>
      <c r="D400" s="1911"/>
      <c r="E400" s="1912"/>
      <c r="F400" s="1072"/>
      <c r="G400" s="1072"/>
      <c r="H400" s="1913"/>
      <c r="I400" s="1914"/>
      <c r="J400" s="480" t="s">
        <v>409</v>
      </c>
      <c r="K400" s="1915" t="str">
        <f>IF(D392="","",SUM(F400:I400))</f>
        <v/>
      </c>
      <c r="L400" s="1915"/>
      <c r="M400" s="1915"/>
      <c r="N400" s="333" t="s">
        <v>599</v>
      </c>
      <c r="O400" s="813"/>
      <c r="P400" s="1338">
        <f>IF(F400&amp;G400&amp;H400="",0,1)</f>
        <v>0</v>
      </c>
    </row>
    <row r="401" spans="1:16" s="328" customFormat="1" ht="31.5" customHeight="1">
      <c r="A401" s="308"/>
      <c r="B401" s="1660"/>
      <c r="C401" s="1916" t="s">
        <v>1810</v>
      </c>
      <c r="D401" s="1917"/>
      <c r="E401" s="1918"/>
      <c r="F401" s="1073"/>
      <c r="G401" s="1073"/>
      <c r="H401" s="1919"/>
      <c r="I401" s="1920"/>
      <c r="J401" s="481" t="s">
        <v>410</v>
      </c>
      <c r="K401" s="1921" t="str">
        <f>IF(D392="","",SUM(F401:I401))</f>
        <v/>
      </c>
      <c r="L401" s="1921"/>
      <c r="M401" s="1921"/>
      <c r="N401" s="331" t="s">
        <v>599</v>
      </c>
      <c r="O401" s="813"/>
      <c r="P401" s="1338">
        <f t="shared" ref="P401:P403" si="27">IF(F401&amp;G401&amp;H401="",0,1)</f>
        <v>0</v>
      </c>
    </row>
    <row r="402" spans="1:16" s="328" customFormat="1" ht="26.25" customHeight="1">
      <c r="A402" s="308"/>
      <c r="B402" s="1660"/>
      <c r="C402" s="1916" t="s">
        <v>1811</v>
      </c>
      <c r="D402" s="1917"/>
      <c r="E402" s="1918"/>
      <c r="F402" s="1073"/>
      <c r="G402" s="1073"/>
      <c r="H402" s="1919"/>
      <c r="I402" s="1920"/>
      <c r="J402" s="481" t="s">
        <v>411</v>
      </c>
      <c r="K402" s="1921" t="str">
        <f>IF(D392="","",SUM(F402:I402))</f>
        <v/>
      </c>
      <c r="L402" s="1921"/>
      <c r="M402" s="1921"/>
      <c r="N402" s="331" t="s">
        <v>599</v>
      </c>
      <c r="O402" s="813"/>
      <c r="P402" s="1338">
        <f t="shared" si="27"/>
        <v>0</v>
      </c>
    </row>
    <row r="403" spans="1:16" s="328" customFormat="1" ht="26.25" customHeight="1" thickBot="1">
      <c r="A403" s="308"/>
      <c r="B403" s="1660"/>
      <c r="C403" s="1922" t="s">
        <v>579</v>
      </c>
      <c r="D403" s="1923"/>
      <c r="E403" s="1924"/>
      <c r="F403" s="1074"/>
      <c r="G403" s="1074"/>
      <c r="H403" s="1925"/>
      <c r="I403" s="1926"/>
      <c r="J403" s="482" t="s">
        <v>412</v>
      </c>
      <c r="K403" s="1927" t="str">
        <f>IF(D392="","",SUM(F403:I403))</f>
        <v/>
      </c>
      <c r="L403" s="1927"/>
      <c r="M403" s="1927"/>
      <c r="N403" s="332" t="s">
        <v>599</v>
      </c>
      <c r="O403" s="813"/>
      <c r="P403" s="1338">
        <f t="shared" si="27"/>
        <v>0</v>
      </c>
    </row>
    <row r="404" spans="1:16" s="337" customFormat="1" ht="26.25" customHeight="1" thickBot="1">
      <c r="A404" s="334"/>
      <c r="B404" s="1661"/>
      <c r="C404" s="1906" t="s">
        <v>233</v>
      </c>
      <c r="D404" s="1711"/>
      <c r="E404" s="1712"/>
      <c r="F404" s="884" t="str">
        <f>IF(D392="","",SUM(F400:F403))</f>
        <v/>
      </c>
      <c r="G404" s="884" t="str">
        <f>IF(D392="","",SUM(G400:G403))</f>
        <v/>
      </c>
      <c r="H404" s="1907" t="str">
        <f>IF(D392="","",SUM(H400:H403))</f>
        <v/>
      </c>
      <c r="I404" s="1908"/>
      <c r="J404" s="483" t="s">
        <v>413</v>
      </c>
      <c r="K404" s="1909" t="str">
        <f>IF(D392="","",SUM(F404:I404))</f>
        <v/>
      </c>
      <c r="L404" s="1909"/>
      <c r="M404" s="1909"/>
      <c r="N404" s="479" t="s">
        <v>599</v>
      </c>
      <c r="O404" s="814"/>
      <c r="P404" s="1338"/>
    </row>
    <row r="405" spans="1:16" ht="6" customHeight="1" thickBot="1">
      <c r="A405" s="338"/>
      <c r="B405" s="339"/>
      <c r="C405" s="339"/>
      <c r="D405" s="339"/>
      <c r="E405" s="339"/>
      <c r="F405" s="496"/>
      <c r="G405" s="496"/>
      <c r="H405" s="496"/>
      <c r="I405" s="496"/>
      <c r="J405" s="484"/>
      <c r="K405" s="339"/>
      <c r="L405" s="340"/>
      <c r="M405" s="339"/>
      <c r="N405" s="339"/>
      <c r="O405" s="815"/>
      <c r="P405" s="1338"/>
    </row>
    <row r="406" spans="1:16" s="152" customFormat="1" ht="20.25" customHeight="1" thickTop="1" thickBot="1">
      <c r="A406" s="370" t="s">
        <v>1784</v>
      </c>
      <c r="B406" s="342"/>
      <c r="C406" s="342"/>
      <c r="D406" s="342"/>
      <c r="E406" s="342"/>
      <c r="F406" s="342"/>
      <c r="G406" s="342"/>
      <c r="H406" s="343"/>
      <c r="I406" s="342"/>
      <c r="J406" s="344"/>
      <c r="K406" s="342"/>
      <c r="L406" s="345"/>
      <c r="M406" s="342"/>
      <c r="N406" s="344"/>
      <c r="O406" s="816"/>
      <c r="P406" s="1338"/>
    </row>
    <row r="407" spans="1:16" s="348" customFormat="1" ht="31.5" customHeight="1">
      <c r="A407" s="346"/>
      <c r="B407" s="1931" t="s">
        <v>1881</v>
      </c>
      <c r="C407" s="1932"/>
      <c r="D407" s="1932"/>
      <c r="E407" s="1932"/>
      <c r="F407" s="1932"/>
      <c r="G407" s="1932"/>
      <c r="H407" s="545"/>
      <c r="I407" s="401" t="s">
        <v>1786</v>
      </c>
      <c r="J407" s="485" t="s">
        <v>414</v>
      </c>
      <c r="K407" s="1642" t="str">
        <f>IF(D392="","",SUM(F398:I398))</f>
        <v/>
      </c>
      <c r="L407" s="1642"/>
      <c r="M407" s="1642"/>
      <c r="N407" s="423" t="s">
        <v>599</v>
      </c>
      <c r="O407" s="817"/>
      <c r="P407" s="1338"/>
    </row>
    <row r="408" spans="1:16" s="348" customFormat="1" ht="26.25" customHeight="1">
      <c r="A408" s="346"/>
      <c r="B408" s="546" t="s">
        <v>1876</v>
      </c>
      <c r="C408" s="547"/>
      <c r="D408" s="547"/>
      <c r="E408" s="547"/>
      <c r="F408" s="547"/>
      <c r="G408" s="547"/>
      <c r="H408" s="350"/>
      <c r="I408" s="548"/>
      <c r="J408" s="486" t="s">
        <v>415</v>
      </c>
      <c r="K408" s="1933">
        <f>ROUND(Info!$J$3*0.11,4)</f>
        <v>21.676600000000001</v>
      </c>
      <c r="L408" s="1646"/>
      <c r="M408" s="1646"/>
      <c r="N408" s="424" t="s">
        <v>1144</v>
      </c>
      <c r="O408" s="817"/>
      <c r="P408" s="1338"/>
    </row>
    <row r="409" spans="1:16" s="348" customFormat="1" ht="26.25" customHeight="1">
      <c r="A409" s="346"/>
      <c r="B409" s="409" t="s">
        <v>1882</v>
      </c>
      <c r="C409" s="349"/>
      <c r="D409" s="349"/>
      <c r="E409" s="349"/>
      <c r="F409" s="349"/>
      <c r="G409" s="349"/>
      <c r="H409" s="350"/>
      <c r="I409" s="399" t="s">
        <v>2026</v>
      </c>
      <c r="J409" s="486" t="s">
        <v>416</v>
      </c>
      <c r="K409" s="1646" t="str">
        <f>IF(D392="","",SUM(F403:I403))</f>
        <v/>
      </c>
      <c r="L409" s="1646"/>
      <c r="M409" s="1646"/>
      <c r="N409" s="424" t="s">
        <v>599</v>
      </c>
      <c r="O409" s="817"/>
      <c r="P409" s="1338"/>
    </row>
    <row r="410" spans="1:16" s="348" customFormat="1" ht="26.25" customHeight="1" thickBot="1">
      <c r="A410" s="346"/>
      <c r="B410" s="497" t="s">
        <v>1877</v>
      </c>
      <c r="C410" s="489"/>
      <c r="D410" s="489"/>
      <c r="E410" s="489"/>
      <c r="F410" s="489"/>
      <c r="G410" s="489"/>
      <c r="H410" s="490"/>
      <c r="I410" s="491"/>
      <c r="J410" s="492" t="s">
        <v>417</v>
      </c>
      <c r="K410" s="1900">
        <f>ROUND(Info!$J$3*0.22,4)</f>
        <v>43.353200000000001</v>
      </c>
      <c r="L410" s="1901"/>
      <c r="M410" s="1901"/>
      <c r="N410" s="493" t="s">
        <v>1144</v>
      </c>
      <c r="O410" s="817"/>
      <c r="P410" s="1338"/>
    </row>
    <row r="411" spans="1:16" s="348" customFormat="1" ht="31.5" customHeight="1" thickBot="1">
      <c r="A411" s="346"/>
      <c r="B411" s="1902" t="s">
        <v>1878</v>
      </c>
      <c r="C411" s="1903"/>
      <c r="D411" s="1903"/>
      <c r="E411" s="1903"/>
      <c r="F411" s="1903"/>
      <c r="G411" s="418"/>
      <c r="H411" s="419"/>
      <c r="I411" s="402" t="s">
        <v>2027</v>
      </c>
      <c r="J411" s="487" t="s">
        <v>418</v>
      </c>
      <c r="K411" s="1634" t="str">
        <f>IF(D392="","",ROUND(K407*K408+K409*K410,2))</f>
        <v/>
      </c>
      <c r="L411" s="1634"/>
      <c r="M411" s="1634"/>
      <c r="N411" s="427" t="s">
        <v>1144</v>
      </c>
      <c r="O411" s="817"/>
      <c r="P411" s="1338"/>
    </row>
    <row r="412" spans="1:16" s="348" customFormat="1" ht="26.25" customHeight="1" thickBot="1">
      <c r="A412" s="346"/>
      <c r="B412" s="413" t="s">
        <v>1879</v>
      </c>
      <c r="C412" s="414"/>
      <c r="D412" s="414"/>
      <c r="E412" s="414"/>
      <c r="F412" s="414"/>
      <c r="G412" s="414"/>
      <c r="H412" s="415"/>
      <c r="I412" s="416"/>
      <c r="J412" s="488" t="s">
        <v>419</v>
      </c>
      <c r="K412" s="1904"/>
      <c r="L412" s="1905"/>
      <c r="M412" s="1905"/>
      <c r="N412" s="428" t="s">
        <v>1144</v>
      </c>
      <c r="O412" s="817"/>
      <c r="P412" s="1338">
        <f>IF(K412="",0,1)</f>
        <v>0</v>
      </c>
    </row>
    <row r="413" spans="1:16" s="348" customFormat="1" ht="26.25" customHeight="1" thickBot="1">
      <c r="A413" s="346"/>
      <c r="B413" s="412" t="s">
        <v>1880</v>
      </c>
      <c r="C413" s="393"/>
      <c r="D413" s="393"/>
      <c r="E413" s="393"/>
      <c r="F413" s="393"/>
      <c r="G413" s="393"/>
      <c r="H413" s="394"/>
      <c r="I413" s="402" t="s">
        <v>2028</v>
      </c>
      <c r="J413" s="487" t="s">
        <v>420</v>
      </c>
      <c r="K413" s="1638" t="str">
        <f>IF(D392="","",IF(SUM(K411,-K412)&lt;0,"BŁĄD !!!",ROUND(K411-K412,2)))</f>
        <v/>
      </c>
      <c r="L413" s="1638"/>
      <c r="M413" s="1638"/>
      <c r="N413" s="429" t="s">
        <v>1144</v>
      </c>
      <c r="O413" s="817"/>
      <c r="P413" s="1338"/>
    </row>
    <row r="414" spans="1:16" s="348" customFormat="1" ht="6" customHeight="1" thickBot="1">
      <c r="A414" s="403"/>
      <c r="B414" s="404"/>
      <c r="C414" s="404"/>
      <c r="D414" s="404"/>
      <c r="E414" s="404"/>
      <c r="F414" s="404"/>
      <c r="G414" s="404"/>
      <c r="H414" s="405"/>
      <c r="I414" s="404"/>
      <c r="J414" s="404"/>
      <c r="K414" s="404"/>
      <c r="L414" s="406"/>
      <c r="M414" s="404"/>
      <c r="N414" s="404"/>
      <c r="O414" s="818"/>
      <c r="P414" s="1338"/>
    </row>
    <row r="415" spans="1:16" s="357" customFormat="1" ht="20.25" customHeight="1" thickTop="1" thickBot="1">
      <c r="A415" s="371" t="s">
        <v>1785</v>
      </c>
      <c r="B415" s="352"/>
      <c r="C415" s="352"/>
      <c r="D415" s="352"/>
      <c r="E415" s="352"/>
      <c r="F415" s="352"/>
      <c r="G415" s="352"/>
      <c r="H415" s="353"/>
      <c r="I415" s="352"/>
      <c r="J415" s="354"/>
      <c r="K415" s="352"/>
      <c r="L415" s="355"/>
      <c r="M415" s="352"/>
      <c r="N415" s="354"/>
      <c r="O415" s="819"/>
      <c r="P415" s="1338"/>
    </row>
    <row r="416" spans="1:16" s="363" customFormat="1" ht="16.5" customHeight="1">
      <c r="A416" s="358"/>
      <c r="B416" s="372" t="s">
        <v>2025</v>
      </c>
      <c r="C416" s="359"/>
      <c r="D416" s="359"/>
      <c r="E416" s="359"/>
      <c r="F416" s="360"/>
      <c r="G416" s="360"/>
      <c r="H416" s="360"/>
      <c r="I416" s="361"/>
      <c r="J416" s="1928" t="s">
        <v>2024</v>
      </c>
      <c r="K416" s="1929"/>
      <c r="L416" s="1929"/>
      <c r="M416" s="1929"/>
      <c r="N416" s="1930"/>
      <c r="O416" s="820"/>
      <c r="P416" s="1338"/>
    </row>
    <row r="417" spans="1:16" s="363" customFormat="1" ht="26.25" customHeight="1">
      <c r="A417" s="358"/>
      <c r="B417" s="1630"/>
      <c r="C417" s="1898"/>
      <c r="D417" s="1898"/>
      <c r="E417" s="1898"/>
      <c r="F417" s="1898"/>
      <c r="G417" s="1898"/>
      <c r="H417" s="1898"/>
      <c r="I417" s="1899"/>
      <c r="J417" s="1630"/>
      <c r="K417" s="1898"/>
      <c r="L417" s="1898"/>
      <c r="M417" s="1898"/>
      <c r="N417" s="1899"/>
      <c r="O417" s="820"/>
      <c r="P417" s="1338">
        <f>IF(J417&amp;B417="",0,1)</f>
        <v>0</v>
      </c>
    </row>
    <row r="418" spans="1:16" s="363" customFormat="1" ht="26.25" customHeight="1">
      <c r="A418" s="358"/>
      <c r="B418" s="1630"/>
      <c r="C418" s="1898"/>
      <c r="D418" s="1898"/>
      <c r="E418" s="1898"/>
      <c r="F418" s="1898"/>
      <c r="G418" s="1898"/>
      <c r="H418" s="1898"/>
      <c r="I418" s="1899"/>
      <c r="J418" s="1630"/>
      <c r="K418" s="1898"/>
      <c r="L418" s="1898"/>
      <c r="M418" s="1898"/>
      <c r="N418" s="1899"/>
      <c r="O418" s="820"/>
      <c r="P418" s="1338">
        <f t="shared" ref="P418:P421" si="28">IF(J418&amp;B418="",0,1)</f>
        <v>0</v>
      </c>
    </row>
    <row r="419" spans="1:16" s="363" customFormat="1" ht="26.25" customHeight="1">
      <c r="A419" s="358"/>
      <c r="B419" s="1630"/>
      <c r="C419" s="1898"/>
      <c r="D419" s="1898"/>
      <c r="E419" s="1898"/>
      <c r="F419" s="1898"/>
      <c r="G419" s="1898"/>
      <c r="H419" s="1898"/>
      <c r="I419" s="1899"/>
      <c r="J419" s="1630"/>
      <c r="K419" s="1898"/>
      <c r="L419" s="1898"/>
      <c r="M419" s="1898"/>
      <c r="N419" s="1899"/>
      <c r="O419" s="820"/>
      <c r="P419" s="1338">
        <f t="shared" si="28"/>
        <v>0</v>
      </c>
    </row>
    <row r="420" spans="1:16" s="363" customFormat="1" ht="26.25" customHeight="1">
      <c r="A420" s="358"/>
      <c r="B420" s="1630"/>
      <c r="C420" s="1898"/>
      <c r="D420" s="1898"/>
      <c r="E420" s="1898"/>
      <c r="F420" s="1898"/>
      <c r="G420" s="1898"/>
      <c r="H420" s="1898"/>
      <c r="I420" s="1899"/>
      <c r="J420" s="1630"/>
      <c r="K420" s="1898"/>
      <c r="L420" s="1898"/>
      <c r="M420" s="1898"/>
      <c r="N420" s="1899"/>
      <c r="O420" s="820"/>
      <c r="P420" s="1338">
        <f t="shared" si="28"/>
        <v>0</v>
      </c>
    </row>
    <row r="421" spans="1:16" s="363" customFormat="1" ht="26.25" customHeight="1" thickBot="1">
      <c r="A421" s="358"/>
      <c r="B421" s="1941"/>
      <c r="C421" s="1942"/>
      <c r="D421" s="1942"/>
      <c r="E421" s="1942"/>
      <c r="F421" s="1942"/>
      <c r="G421" s="1942"/>
      <c r="H421" s="1942"/>
      <c r="I421" s="1943"/>
      <c r="J421" s="1941"/>
      <c r="K421" s="1942"/>
      <c r="L421" s="1942"/>
      <c r="M421" s="1942"/>
      <c r="N421" s="1943"/>
      <c r="O421" s="820"/>
      <c r="P421" s="1338">
        <f t="shared" si="28"/>
        <v>0</v>
      </c>
    </row>
    <row r="422" spans="1:16" s="363" customFormat="1" ht="26.25" customHeight="1" thickBot="1">
      <c r="A422" s="358"/>
      <c r="B422" s="421" t="s">
        <v>2029</v>
      </c>
      <c r="C422" s="364"/>
      <c r="D422" s="1622" t="s">
        <v>1111</v>
      </c>
      <c r="E422" s="1622"/>
      <c r="F422" s="1622"/>
      <c r="G422" s="1622"/>
      <c r="H422" s="1622"/>
      <c r="I422" s="1622"/>
      <c r="J422" s="1622"/>
      <c r="K422" s="1622"/>
      <c r="L422" s="1622"/>
      <c r="M422" s="1622"/>
      <c r="N422" s="1623"/>
      <c r="O422" s="820"/>
    </row>
    <row r="423" spans="1:16" s="348" customFormat="1" ht="19.5" customHeight="1" thickBot="1">
      <c r="A423" s="403"/>
      <c r="B423" s="404"/>
      <c r="C423" s="404"/>
      <c r="D423" s="404"/>
      <c r="E423" s="404"/>
      <c r="F423" s="404"/>
      <c r="G423" s="404"/>
      <c r="H423" s="405"/>
      <c r="I423" s="404"/>
      <c r="J423" s="404"/>
      <c r="K423" s="404"/>
      <c r="L423" s="406"/>
      <c r="M423" s="404"/>
      <c r="N423" s="1320" t="str">
        <f ca="1">$A$1&amp;wersja&amp;INFO("wersja")</f>
        <v>GL_2018.1.15.0</v>
      </c>
      <c r="O423" s="818"/>
    </row>
    <row r="424" spans="1:16" ht="20.25" customHeight="1" thickTop="1" thickBot="1">
      <c r="A424" s="577" t="s">
        <v>1819</v>
      </c>
      <c r="H424" s="502"/>
      <c r="L424" s="520"/>
      <c r="N424" s="592" t="str">
        <f>$N$1</f>
        <v>Załącznik Nr 5 do Uchwały Nr XL/396/17 Rady Miejskiej w Kluczborku z dnia 27 września 2017r.</v>
      </c>
      <c r="O424" s="804"/>
    </row>
    <row r="425" spans="1:16" s="2" customFormat="1" ht="22.5" customHeight="1" thickTop="1">
      <c r="A425" s="1688" t="s">
        <v>854</v>
      </c>
      <c r="B425" s="1689"/>
      <c r="C425" s="1689"/>
      <c r="D425" s="1690"/>
      <c r="E425" s="1691" t="s">
        <v>987</v>
      </c>
      <c r="F425" s="1691"/>
      <c r="G425" s="1691"/>
      <c r="H425" s="1691"/>
      <c r="I425" s="1691"/>
      <c r="J425" s="1691"/>
      <c r="K425" s="1691"/>
      <c r="L425" s="1691"/>
      <c r="M425" s="1691"/>
      <c r="N425" s="1691"/>
      <c r="O425" s="1692"/>
    </row>
    <row r="426" spans="1:16" s="2" customFormat="1" ht="26.25" customHeight="1" thickBot="1">
      <c r="A426" s="1695"/>
      <c r="B426" s="1696"/>
      <c r="C426" s="1696"/>
      <c r="D426" s="1697"/>
      <c r="E426" s="1693"/>
      <c r="F426" s="1693"/>
      <c r="G426" s="1693"/>
      <c r="H426" s="1693"/>
      <c r="I426" s="1693"/>
      <c r="J426" s="1693"/>
      <c r="K426" s="1693"/>
      <c r="L426" s="1693"/>
      <c r="M426" s="1693"/>
      <c r="N426" s="1693"/>
      <c r="O426" s="1694"/>
    </row>
    <row r="427" spans="1:16" s="2" customFormat="1" ht="9" customHeight="1">
      <c r="A427" s="580"/>
      <c r="B427" s="581"/>
      <c r="C427" s="581"/>
      <c r="D427" s="582"/>
      <c r="E427" s="582"/>
      <c r="F427" s="582"/>
      <c r="G427" s="582"/>
      <c r="H427" s="583"/>
      <c r="I427" s="583"/>
      <c r="J427" s="583"/>
      <c r="K427" s="583"/>
      <c r="L427" s="584"/>
      <c r="M427" s="583"/>
      <c r="N427" s="585"/>
      <c r="O427" s="805"/>
    </row>
    <row r="428" spans="1:16" s="1" customFormat="1" ht="24.75" customHeight="1">
      <c r="A428" s="1675" t="s">
        <v>1923</v>
      </c>
      <c r="B428" s="1676"/>
      <c r="C428" s="1676"/>
      <c r="D428" s="1676"/>
      <c r="E428" s="1676"/>
      <c r="F428" s="1676"/>
      <c r="G428" s="1676"/>
      <c r="H428" s="1676"/>
      <c r="I428" s="1676"/>
      <c r="J428" s="1676"/>
      <c r="K428" s="1676"/>
      <c r="L428" s="1676"/>
      <c r="M428" s="1676"/>
      <c r="N428" s="1676"/>
      <c r="O428" s="1677"/>
    </row>
    <row r="429" spans="1:16" s="2" customFormat="1" ht="9" customHeight="1" thickBot="1">
      <c r="A429" s="587"/>
      <c r="B429" s="588"/>
      <c r="C429" s="588"/>
      <c r="D429" s="588"/>
      <c r="E429" s="588"/>
      <c r="F429" s="588"/>
      <c r="G429" s="588"/>
      <c r="H429" s="588"/>
      <c r="I429" s="588"/>
      <c r="J429" s="588"/>
      <c r="K429" s="589"/>
      <c r="L429" s="590"/>
      <c r="M429" s="583"/>
      <c r="N429" s="583"/>
      <c r="O429" s="806"/>
    </row>
    <row r="430" spans="1:16" s="306" customFormat="1" ht="6" customHeight="1" thickTop="1" thickBot="1">
      <c r="A430" s="300"/>
      <c r="B430" s="301"/>
      <c r="C430" s="301"/>
      <c r="D430" s="301"/>
      <c r="E430" s="302"/>
      <c r="F430" s="302"/>
      <c r="G430" s="302"/>
      <c r="H430" s="303"/>
      <c r="I430" s="302"/>
      <c r="J430" s="304"/>
      <c r="K430" s="302"/>
      <c r="L430" s="305"/>
      <c r="M430" s="302"/>
      <c r="N430" s="304"/>
      <c r="O430" s="807"/>
    </row>
    <row r="431" spans="1:16" s="306" customFormat="1" ht="26.25" customHeight="1" thickBot="1">
      <c r="A431" s="308"/>
      <c r="B431" s="1678" t="s">
        <v>1925</v>
      </c>
      <c r="C431" s="1678"/>
      <c r="D431" s="1678"/>
      <c r="E431" s="1678"/>
      <c r="F431" s="1678"/>
      <c r="G431" s="1678"/>
      <c r="H431" s="1678"/>
      <c r="I431" s="1678"/>
      <c r="J431" s="1679"/>
      <c r="K431" s="235" t="s">
        <v>1870</v>
      </c>
      <c r="L431" s="309"/>
      <c r="M431" s="1680" t="str">
        <f>IF(O439=1,SUM($O$1:O439),"")</f>
        <v/>
      </c>
      <c r="N431" s="1681"/>
      <c r="O431" s="808"/>
    </row>
    <row r="432" spans="1:16" s="306" customFormat="1" ht="6" customHeight="1" thickBot="1">
      <c r="A432" s="310"/>
      <c r="B432" s="311"/>
      <c r="C432" s="311"/>
      <c r="D432" s="311"/>
      <c r="E432" s="311"/>
      <c r="F432" s="311"/>
      <c r="G432" s="311"/>
      <c r="H432" s="313"/>
      <c r="I432" s="312"/>
      <c r="J432" s="314"/>
      <c r="K432" s="312"/>
      <c r="L432" s="315"/>
      <c r="M432" s="312"/>
      <c r="N432" s="314"/>
      <c r="O432" s="809"/>
    </row>
    <row r="433" spans="1:16" s="306" customFormat="1" ht="20.25" customHeight="1" thickTop="1" thickBot="1">
      <c r="A433" s="369" t="s">
        <v>1783</v>
      </c>
      <c r="B433" s="323"/>
      <c r="C433" s="323"/>
      <c r="D433" s="323"/>
      <c r="E433" s="323"/>
      <c r="F433" s="323"/>
      <c r="G433" s="323"/>
      <c r="H433" s="323"/>
      <c r="I433" s="323"/>
      <c r="J433" s="323"/>
      <c r="K433" s="323"/>
      <c r="L433" s="323"/>
      <c r="M433" s="323"/>
      <c r="N433" s="323"/>
      <c r="O433" s="810"/>
    </row>
    <row r="434" spans="1:16" s="306" customFormat="1" ht="12.75" customHeight="1">
      <c r="A434" s="317"/>
      <c r="B434" s="374" t="s">
        <v>1666</v>
      </c>
      <c r="C434" s="375"/>
      <c r="D434" s="375"/>
      <c r="E434" s="375"/>
      <c r="F434" s="375"/>
      <c r="G434" s="375"/>
      <c r="H434" s="376"/>
      <c r="I434" s="375"/>
      <c r="J434" s="377"/>
      <c r="K434" s="378" t="s">
        <v>1750</v>
      </c>
      <c r="L434" s="375"/>
      <c r="M434" s="375"/>
      <c r="N434" s="379"/>
      <c r="O434" s="811"/>
    </row>
    <row r="435" spans="1:16" s="320" customFormat="1" ht="34.5" customHeight="1" thickBot="1">
      <c r="A435" s="319"/>
      <c r="B435" s="1935" t="str">
        <f>IF($B$12="","",$B$12)</f>
        <v/>
      </c>
      <c r="C435" s="1936"/>
      <c r="D435" s="1936"/>
      <c r="E435" s="1936"/>
      <c r="F435" s="1936"/>
      <c r="G435" s="1936"/>
      <c r="H435" s="1936"/>
      <c r="I435" s="1936"/>
      <c r="J435" s="1937"/>
      <c r="K435" s="1938" t="str">
        <f>IF($K$12="","",$K$12)</f>
        <v/>
      </c>
      <c r="L435" s="1939"/>
      <c r="M435" s="1939"/>
      <c r="N435" s="1940"/>
      <c r="O435" s="811"/>
      <c r="P435" s="1338">
        <f>IF(B435&amp;K435="",0,1)</f>
        <v>0</v>
      </c>
    </row>
    <row r="436" spans="1:16" s="306" customFormat="1" ht="6" customHeight="1" thickBot="1">
      <c r="A436" s="321"/>
      <c r="B436" s="322"/>
      <c r="C436" s="322"/>
      <c r="D436" s="322"/>
      <c r="E436" s="312"/>
      <c r="F436" s="312"/>
      <c r="G436" s="312"/>
      <c r="H436" s="313"/>
      <c r="I436" s="312"/>
      <c r="J436" s="314"/>
      <c r="K436" s="312"/>
      <c r="L436" s="315"/>
      <c r="M436" s="312"/>
      <c r="N436" s="314"/>
      <c r="O436" s="809"/>
      <c r="P436" s="1338"/>
    </row>
    <row r="437" spans="1:16" s="328" customFormat="1" ht="20.25" customHeight="1" thickTop="1" thickBot="1">
      <c r="A437" s="370" t="s">
        <v>2165</v>
      </c>
      <c r="B437" s="323"/>
      <c r="C437" s="323"/>
      <c r="D437" s="323"/>
      <c r="E437" s="323"/>
      <c r="F437" s="323"/>
      <c r="G437" s="323"/>
      <c r="H437" s="324"/>
      <c r="I437" s="323"/>
      <c r="J437" s="325"/>
      <c r="K437" s="323"/>
      <c r="L437" s="326"/>
      <c r="M437" s="323"/>
      <c r="N437" s="822">
        <f>SUM(O:O)</f>
        <v>0</v>
      </c>
      <c r="O437" s="810"/>
      <c r="P437" s="1338"/>
    </row>
    <row r="438" spans="1:16" s="328" customFormat="1" ht="8.25" customHeight="1">
      <c r="A438" s="98"/>
      <c r="B438" s="381"/>
      <c r="C438" s="382"/>
      <c r="D438" s="382"/>
      <c r="E438" s="382"/>
      <c r="F438" s="382"/>
      <c r="G438" s="382"/>
      <c r="H438" s="383"/>
      <c r="I438" s="382"/>
      <c r="J438" s="384"/>
      <c r="K438" s="382"/>
      <c r="L438" s="385"/>
      <c r="M438" s="382"/>
      <c r="N438" s="386"/>
      <c r="O438" s="812"/>
      <c r="P438" s="1338"/>
    </row>
    <row r="439" spans="1:16" s="328" customFormat="1" ht="26.25" customHeight="1">
      <c r="A439" s="396" t="s">
        <v>291</v>
      </c>
      <c r="B439" s="1666" t="s">
        <v>123</v>
      </c>
      <c r="C439" s="1667"/>
      <c r="D439" s="1668"/>
      <c r="E439" s="1934"/>
      <c r="F439" s="477"/>
      <c r="G439" s="478"/>
      <c r="H439" s="478"/>
      <c r="I439" s="478"/>
      <c r="J439" s="478"/>
      <c r="K439" s="478"/>
      <c r="L439" s="478"/>
      <c r="M439" s="478"/>
      <c r="N439" s="397"/>
      <c r="O439" s="812">
        <f>IF(D439&lt;&gt;"",1,0)</f>
        <v>0</v>
      </c>
      <c r="P439" s="1338">
        <f>IF(D439="",0,1)</f>
        <v>0</v>
      </c>
    </row>
    <row r="440" spans="1:16" s="328" customFormat="1" ht="8.25" customHeight="1" thickBot="1">
      <c r="A440" s="98"/>
      <c r="B440" s="387"/>
      <c r="C440" s="388"/>
      <c r="D440" s="388"/>
      <c r="E440" s="388"/>
      <c r="F440" s="388"/>
      <c r="G440" s="388"/>
      <c r="H440" s="389"/>
      <c r="I440" s="388"/>
      <c r="J440" s="390"/>
      <c r="K440" s="388"/>
      <c r="L440" s="391"/>
      <c r="M440" s="388"/>
      <c r="N440" s="392"/>
      <c r="O440" s="812"/>
      <c r="P440" s="1338"/>
    </row>
    <row r="441" spans="1:16" s="328" customFormat="1" ht="27" customHeight="1" thickBot="1">
      <c r="A441" s="308"/>
      <c r="B441" s="1716" t="s">
        <v>1065</v>
      </c>
      <c r="C441" s="1717"/>
      <c r="D441" s="1717"/>
      <c r="E441" s="1885"/>
      <c r="F441" s="763" t="s">
        <v>1770</v>
      </c>
      <c r="G441" s="763" t="s">
        <v>1748</v>
      </c>
      <c r="H441" s="1945" t="s">
        <v>1520</v>
      </c>
      <c r="I441" s="1946"/>
      <c r="J441" s="1662" t="s">
        <v>233</v>
      </c>
      <c r="K441" s="1722"/>
      <c r="L441" s="1722"/>
      <c r="M441" s="1722"/>
      <c r="N441" s="1944"/>
      <c r="O441" s="813"/>
      <c r="P441" s="1338"/>
    </row>
    <row r="442" spans="1:16" s="328" customFormat="1" ht="26.25" customHeight="1">
      <c r="A442" s="308"/>
      <c r="B442" s="1659" t="s">
        <v>1663</v>
      </c>
      <c r="C442" s="1910" t="s">
        <v>1809</v>
      </c>
      <c r="D442" s="1911"/>
      <c r="E442" s="1912"/>
      <c r="F442" s="1072"/>
      <c r="G442" s="1072"/>
      <c r="H442" s="1913"/>
      <c r="I442" s="1914"/>
      <c r="J442" s="480" t="s">
        <v>1771</v>
      </c>
      <c r="K442" s="1915" t="str">
        <f>IF(D439="","",SUM(F442:I442))</f>
        <v/>
      </c>
      <c r="L442" s="1915"/>
      <c r="M442" s="1915"/>
      <c r="N442" s="333" t="s">
        <v>599</v>
      </c>
      <c r="O442" s="813"/>
      <c r="P442" s="1338">
        <f>IF(F442&amp;G442&amp;H442="",0,1)</f>
        <v>0</v>
      </c>
    </row>
    <row r="443" spans="1:16" s="328" customFormat="1" ht="31.5" customHeight="1">
      <c r="A443" s="308"/>
      <c r="B443" s="1660"/>
      <c r="C443" s="1916" t="s">
        <v>1810</v>
      </c>
      <c r="D443" s="1917"/>
      <c r="E443" s="1918"/>
      <c r="F443" s="1073"/>
      <c r="G443" s="1073"/>
      <c r="H443" s="1919"/>
      <c r="I443" s="1920"/>
      <c r="J443" s="481" t="s">
        <v>1390</v>
      </c>
      <c r="K443" s="1921" t="str">
        <f>IF(D439="","",SUM(F443:I443))</f>
        <v/>
      </c>
      <c r="L443" s="1921"/>
      <c r="M443" s="1921"/>
      <c r="N443" s="331" t="s">
        <v>599</v>
      </c>
      <c r="O443" s="813"/>
      <c r="P443" s="1338">
        <f t="shared" ref="P443:P445" si="29">IF(F443&amp;G443&amp;H443="",0,1)</f>
        <v>0</v>
      </c>
    </row>
    <row r="444" spans="1:16" s="328" customFormat="1" ht="26.25" customHeight="1">
      <c r="A444" s="308"/>
      <c r="B444" s="1660"/>
      <c r="C444" s="1916" t="s">
        <v>1811</v>
      </c>
      <c r="D444" s="1917"/>
      <c r="E444" s="1918"/>
      <c r="F444" s="1073"/>
      <c r="G444" s="1073"/>
      <c r="H444" s="1919"/>
      <c r="I444" s="1920"/>
      <c r="J444" s="481" t="s">
        <v>406</v>
      </c>
      <c r="K444" s="1921" t="str">
        <f>IF(D439="","",SUM(F444:I444))</f>
        <v/>
      </c>
      <c r="L444" s="1921"/>
      <c r="M444" s="1921"/>
      <c r="N444" s="331" t="s">
        <v>599</v>
      </c>
      <c r="O444" s="813"/>
      <c r="P444" s="1338">
        <f t="shared" si="29"/>
        <v>0</v>
      </c>
    </row>
    <row r="445" spans="1:16" s="328" customFormat="1" ht="26.25" customHeight="1" thickBot="1">
      <c r="A445" s="308"/>
      <c r="B445" s="1660"/>
      <c r="C445" s="1922" t="s">
        <v>579</v>
      </c>
      <c r="D445" s="1923"/>
      <c r="E445" s="1924"/>
      <c r="F445" s="1074"/>
      <c r="G445" s="1074"/>
      <c r="H445" s="1947"/>
      <c r="I445" s="1948"/>
      <c r="J445" s="482" t="s">
        <v>407</v>
      </c>
      <c r="K445" s="1927" t="str">
        <f>IF(D439="","",SUM(F445:I445))</f>
        <v/>
      </c>
      <c r="L445" s="1927"/>
      <c r="M445" s="1927"/>
      <c r="N445" s="332" t="s">
        <v>599</v>
      </c>
      <c r="O445" s="813"/>
      <c r="P445" s="1338">
        <f t="shared" si="29"/>
        <v>0</v>
      </c>
    </row>
    <row r="446" spans="1:16" s="337" customFormat="1" ht="26.25" customHeight="1" thickBot="1">
      <c r="A446" s="334"/>
      <c r="B446" s="1661"/>
      <c r="C446" s="1906" t="s">
        <v>233</v>
      </c>
      <c r="D446" s="1711"/>
      <c r="E446" s="1712"/>
      <c r="F446" s="884" t="str">
        <f>IF(D439="","",SUM(F442:F445))</f>
        <v/>
      </c>
      <c r="G446" s="884" t="str">
        <f>IF(D439="","",SUM(G442:G445))</f>
        <v/>
      </c>
      <c r="H446" s="1907" t="str">
        <f>IF(D439="","",SUM(H442:H445))</f>
        <v/>
      </c>
      <c r="I446" s="1908"/>
      <c r="J446" s="483" t="s">
        <v>408</v>
      </c>
      <c r="K446" s="1909" t="str">
        <f>IF(D439="","",SUM(F446:I446))</f>
        <v/>
      </c>
      <c r="L446" s="1909"/>
      <c r="M446" s="1909"/>
      <c r="N446" s="479" t="s">
        <v>599</v>
      </c>
      <c r="O446" s="814"/>
      <c r="P446" s="1338"/>
    </row>
    <row r="447" spans="1:16" s="328" customFormat="1" ht="26.25" customHeight="1">
      <c r="A447" s="308"/>
      <c r="B447" s="1659" t="s">
        <v>232</v>
      </c>
      <c r="C447" s="1910" t="s">
        <v>1809</v>
      </c>
      <c r="D447" s="1911"/>
      <c r="E447" s="1912"/>
      <c r="F447" s="1072"/>
      <c r="G447" s="1072"/>
      <c r="H447" s="1913"/>
      <c r="I447" s="1914"/>
      <c r="J447" s="480" t="s">
        <v>409</v>
      </c>
      <c r="K447" s="1915" t="str">
        <f>IF(D439="","",SUM(F447:I447))</f>
        <v/>
      </c>
      <c r="L447" s="1915"/>
      <c r="M447" s="1915"/>
      <c r="N447" s="333" t="s">
        <v>599</v>
      </c>
      <c r="O447" s="813"/>
      <c r="P447" s="1338">
        <f>IF(F447&amp;G447&amp;H447="",0,1)</f>
        <v>0</v>
      </c>
    </row>
    <row r="448" spans="1:16" s="328" customFormat="1" ht="31.5" customHeight="1">
      <c r="A448" s="308"/>
      <c r="B448" s="1660"/>
      <c r="C448" s="1916" t="s">
        <v>1810</v>
      </c>
      <c r="D448" s="1917"/>
      <c r="E448" s="1918"/>
      <c r="F448" s="1073"/>
      <c r="G448" s="1073"/>
      <c r="H448" s="1919"/>
      <c r="I448" s="1920"/>
      <c r="J448" s="481" t="s">
        <v>410</v>
      </c>
      <c r="K448" s="1921" t="str">
        <f>IF(D439="","",SUM(F448:I448))</f>
        <v/>
      </c>
      <c r="L448" s="1921"/>
      <c r="M448" s="1921"/>
      <c r="N448" s="331" t="s">
        <v>599</v>
      </c>
      <c r="O448" s="813"/>
      <c r="P448" s="1338">
        <f t="shared" ref="P448:P450" si="30">IF(F448&amp;G448&amp;H448="",0,1)</f>
        <v>0</v>
      </c>
    </row>
    <row r="449" spans="1:16" s="328" customFormat="1" ht="26.25" customHeight="1">
      <c r="A449" s="308"/>
      <c r="B449" s="1660"/>
      <c r="C449" s="1916" t="s">
        <v>1811</v>
      </c>
      <c r="D449" s="1917"/>
      <c r="E449" s="1918"/>
      <c r="F449" s="1073"/>
      <c r="G449" s="1073"/>
      <c r="H449" s="1919"/>
      <c r="I449" s="1920"/>
      <c r="J449" s="481" t="s">
        <v>411</v>
      </c>
      <c r="K449" s="1921" t="str">
        <f>IF(D439="","",SUM(F449:I449))</f>
        <v/>
      </c>
      <c r="L449" s="1921"/>
      <c r="M449" s="1921"/>
      <c r="N449" s="331" t="s">
        <v>599</v>
      </c>
      <c r="O449" s="813"/>
      <c r="P449" s="1338">
        <f t="shared" si="30"/>
        <v>0</v>
      </c>
    </row>
    <row r="450" spans="1:16" s="328" customFormat="1" ht="26.25" customHeight="1" thickBot="1">
      <c r="A450" s="308"/>
      <c r="B450" s="1660"/>
      <c r="C450" s="1922" t="s">
        <v>579</v>
      </c>
      <c r="D450" s="1923"/>
      <c r="E450" s="1924"/>
      <c r="F450" s="1074"/>
      <c r="G450" s="1074"/>
      <c r="H450" s="1925"/>
      <c r="I450" s="1926"/>
      <c r="J450" s="482" t="s">
        <v>412</v>
      </c>
      <c r="K450" s="1927" t="str">
        <f>IF(D439="","",SUM(F450:I450))</f>
        <v/>
      </c>
      <c r="L450" s="1927"/>
      <c r="M450" s="1927"/>
      <c r="N450" s="332" t="s">
        <v>599</v>
      </c>
      <c r="O450" s="813"/>
      <c r="P450" s="1338">
        <f t="shared" si="30"/>
        <v>0</v>
      </c>
    </row>
    <row r="451" spans="1:16" s="337" customFormat="1" ht="26.25" customHeight="1" thickBot="1">
      <c r="A451" s="334"/>
      <c r="B451" s="1661"/>
      <c r="C451" s="1906" t="s">
        <v>233</v>
      </c>
      <c r="D451" s="1711"/>
      <c r="E451" s="1712"/>
      <c r="F451" s="884" t="str">
        <f>IF(D439="","",SUM(F447:F450))</f>
        <v/>
      </c>
      <c r="G451" s="884" t="str">
        <f>IF(D439="","",SUM(G447:G450))</f>
        <v/>
      </c>
      <c r="H451" s="1907" t="str">
        <f>IF(D439="","",SUM(H447:H450))</f>
        <v/>
      </c>
      <c r="I451" s="1908"/>
      <c r="J451" s="483" t="s">
        <v>413</v>
      </c>
      <c r="K451" s="1909" t="str">
        <f>IF(D439="","",SUM(F451:I451))</f>
        <v/>
      </c>
      <c r="L451" s="1909"/>
      <c r="M451" s="1909"/>
      <c r="N451" s="479" t="s">
        <v>599</v>
      </c>
      <c r="O451" s="814"/>
      <c r="P451" s="1338"/>
    </row>
    <row r="452" spans="1:16" ht="6" customHeight="1" thickBot="1">
      <c r="A452" s="338"/>
      <c r="B452" s="339"/>
      <c r="C452" s="339"/>
      <c r="D452" s="339"/>
      <c r="E452" s="339"/>
      <c r="F452" s="496"/>
      <c r="G452" s="496"/>
      <c r="H452" s="496"/>
      <c r="I452" s="496"/>
      <c r="J452" s="484"/>
      <c r="K452" s="339"/>
      <c r="L452" s="340"/>
      <c r="M452" s="339"/>
      <c r="N452" s="339"/>
      <c r="O452" s="815"/>
      <c r="P452" s="1338"/>
    </row>
    <row r="453" spans="1:16" s="152" customFormat="1" ht="20.25" customHeight="1" thickTop="1" thickBot="1">
      <c r="A453" s="370" t="s">
        <v>1784</v>
      </c>
      <c r="B453" s="342"/>
      <c r="C453" s="342"/>
      <c r="D453" s="342"/>
      <c r="E453" s="342"/>
      <c r="F453" s="342"/>
      <c r="G453" s="342"/>
      <c r="H453" s="343"/>
      <c r="I453" s="342"/>
      <c r="J453" s="344"/>
      <c r="K453" s="342"/>
      <c r="L453" s="345"/>
      <c r="M453" s="342"/>
      <c r="N453" s="344"/>
      <c r="O453" s="816"/>
      <c r="P453" s="1338"/>
    </row>
    <row r="454" spans="1:16" s="348" customFormat="1" ht="31.5" customHeight="1">
      <c r="A454" s="346"/>
      <c r="B454" s="1931" t="s">
        <v>1881</v>
      </c>
      <c r="C454" s="1932"/>
      <c r="D454" s="1932"/>
      <c r="E454" s="1932"/>
      <c r="F454" s="1932"/>
      <c r="G454" s="1932"/>
      <c r="H454" s="545"/>
      <c r="I454" s="401" t="s">
        <v>1786</v>
      </c>
      <c r="J454" s="485" t="s">
        <v>414</v>
      </c>
      <c r="K454" s="1642" t="str">
        <f>IF(D439="","",SUM(F445:I445))</f>
        <v/>
      </c>
      <c r="L454" s="1642"/>
      <c r="M454" s="1642"/>
      <c r="N454" s="423" t="s">
        <v>599</v>
      </c>
      <c r="O454" s="817"/>
      <c r="P454" s="1338"/>
    </row>
    <row r="455" spans="1:16" s="348" customFormat="1" ht="26.25" customHeight="1">
      <c r="A455" s="346"/>
      <c r="B455" s="546" t="s">
        <v>1876</v>
      </c>
      <c r="C455" s="547"/>
      <c r="D455" s="547"/>
      <c r="E455" s="547"/>
      <c r="F455" s="547"/>
      <c r="G455" s="547"/>
      <c r="H455" s="350"/>
      <c r="I455" s="548"/>
      <c r="J455" s="486" t="s">
        <v>415</v>
      </c>
      <c r="K455" s="1933">
        <f>ROUND(Info!$J$3*0.11,4)</f>
        <v>21.676600000000001</v>
      </c>
      <c r="L455" s="1646"/>
      <c r="M455" s="1646"/>
      <c r="N455" s="424" t="s">
        <v>1144</v>
      </c>
      <c r="O455" s="817"/>
      <c r="P455" s="1338"/>
    </row>
    <row r="456" spans="1:16" s="348" customFormat="1" ht="26.25" customHeight="1">
      <c r="A456" s="346"/>
      <c r="B456" s="409" t="s">
        <v>1882</v>
      </c>
      <c r="C456" s="349"/>
      <c r="D456" s="349"/>
      <c r="E456" s="349"/>
      <c r="F456" s="349"/>
      <c r="G456" s="349"/>
      <c r="H456" s="350"/>
      <c r="I456" s="399" t="s">
        <v>2026</v>
      </c>
      <c r="J456" s="486" t="s">
        <v>416</v>
      </c>
      <c r="K456" s="1646" t="str">
        <f>IF(D439="","",SUM(F450:I450))</f>
        <v/>
      </c>
      <c r="L456" s="1646"/>
      <c r="M456" s="1646"/>
      <c r="N456" s="424" t="s">
        <v>599</v>
      </c>
      <c r="O456" s="817"/>
      <c r="P456" s="1338"/>
    </row>
    <row r="457" spans="1:16" s="348" customFormat="1" ht="26.25" customHeight="1" thickBot="1">
      <c r="A457" s="346"/>
      <c r="B457" s="497" t="s">
        <v>1877</v>
      </c>
      <c r="C457" s="489"/>
      <c r="D457" s="489"/>
      <c r="E457" s="489"/>
      <c r="F457" s="489"/>
      <c r="G457" s="489"/>
      <c r="H457" s="490"/>
      <c r="I457" s="491"/>
      <c r="J457" s="492" t="s">
        <v>417</v>
      </c>
      <c r="K457" s="1900">
        <f>ROUND(Info!$J$3*0.22,4)</f>
        <v>43.353200000000001</v>
      </c>
      <c r="L457" s="1901"/>
      <c r="M457" s="1901"/>
      <c r="N457" s="493" t="s">
        <v>1144</v>
      </c>
      <c r="O457" s="817"/>
      <c r="P457" s="1338"/>
    </row>
    <row r="458" spans="1:16" s="348" customFormat="1" ht="31.5" customHeight="1" thickBot="1">
      <c r="A458" s="346"/>
      <c r="B458" s="1902" t="s">
        <v>1878</v>
      </c>
      <c r="C458" s="1903"/>
      <c r="D458" s="1903"/>
      <c r="E458" s="1903"/>
      <c r="F458" s="1903"/>
      <c r="G458" s="418"/>
      <c r="H458" s="419"/>
      <c r="I458" s="402" t="s">
        <v>2027</v>
      </c>
      <c r="J458" s="487" t="s">
        <v>418</v>
      </c>
      <c r="K458" s="1634" t="str">
        <f>IF(D439="","",ROUND(K454*K455+K456*K457,2))</f>
        <v/>
      </c>
      <c r="L458" s="1634"/>
      <c r="M458" s="1634"/>
      <c r="N458" s="427" t="s">
        <v>1144</v>
      </c>
      <c r="O458" s="817"/>
      <c r="P458" s="1338"/>
    </row>
    <row r="459" spans="1:16" s="348" customFormat="1" ht="26.25" customHeight="1" thickBot="1">
      <c r="A459" s="346"/>
      <c r="B459" s="413" t="s">
        <v>1879</v>
      </c>
      <c r="C459" s="414"/>
      <c r="D459" s="414"/>
      <c r="E459" s="414"/>
      <c r="F459" s="414"/>
      <c r="G459" s="414"/>
      <c r="H459" s="415"/>
      <c r="I459" s="416"/>
      <c r="J459" s="488" t="s">
        <v>419</v>
      </c>
      <c r="K459" s="1904"/>
      <c r="L459" s="1905"/>
      <c r="M459" s="1905"/>
      <c r="N459" s="428" t="s">
        <v>1144</v>
      </c>
      <c r="O459" s="817"/>
      <c r="P459" s="1338">
        <f>IF(K459="",0,1)</f>
        <v>0</v>
      </c>
    </row>
    <row r="460" spans="1:16" s="348" customFormat="1" ht="26.25" customHeight="1" thickBot="1">
      <c r="A460" s="346"/>
      <c r="B460" s="412" t="s">
        <v>1880</v>
      </c>
      <c r="C460" s="393"/>
      <c r="D460" s="393"/>
      <c r="E460" s="393"/>
      <c r="F460" s="393"/>
      <c r="G460" s="393"/>
      <c r="H460" s="394"/>
      <c r="I460" s="402" t="s">
        <v>2028</v>
      </c>
      <c r="J460" s="487" t="s">
        <v>420</v>
      </c>
      <c r="K460" s="1638" t="str">
        <f>IF(D439="","",IF(SUM(K458,-K459)&lt;0,"BŁĄD !!!",ROUND(K458-K459,2)))</f>
        <v/>
      </c>
      <c r="L460" s="1638"/>
      <c r="M460" s="1638"/>
      <c r="N460" s="429" t="s">
        <v>1144</v>
      </c>
      <c r="O460" s="817"/>
      <c r="P460" s="1338"/>
    </row>
    <row r="461" spans="1:16" s="348" customFormat="1" ht="6" customHeight="1" thickBot="1">
      <c r="A461" s="403"/>
      <c r="B461" s="404"/>
      <c r="C461" s="404"/>
      <c r="D461" s="404"/>
      <c r="E461" s="404"/>
      <c r="F461" s="404"/>
      <c r="G461" s="404"/>
      <c r="H461" s="405"/>
      <c r="I461" s="404"/>
      <c r="J461" s="404"/>
      <c r="K461" s="404"/>
      <c r="L461" s="406"/>
      <c r="M461" s="404"/>
      <c r="N461" s="404"/>
      <c r="O461" s="818"/>
      <c r="P461" s="1338"/>
    </row>
    <row r="462" spans="1:16" s="357" customFormat="1" ht="20.25" customHeight="1" thickTop="1" thickBot="1">
      <c r="A462" s="371" t="s">
        <v>1785</v>
      </c>
      <c r="B462" s="352"/>
      <c r="C462" s="352"/>
      <c r="D462" s="352"/>
      <c r="E462" s="352"/>
      <c r="F462" s="352"/>
      <c r="G462" s="352"/>
      <c r="H462" s="353"/>
      <c r="I462" s="352"/>
      <c r="J462" s="354"/>
      <c r="K462" s="352"/>
      <c r="L462" s="355"/>
      <c r="M462" s="352"/>
      <c r="N462" s="354"/>
      <c r="O462" s="819"/>
      <c r="P462" s="1338"/>
    </row>
    <row r="463" spans="1:16" s="363" customFormat="1" ht="16.5" customHeight="1">
      <c r="A463" s="358"/>
      <c r="B463" s="372" t="s">
        <v>2025</v>
      </c>
      <c r="C463" s="359"/>
      <c r="D463" s="359"/>
      <c r="E463" s="359"/>
      <c r="F463" s="360"/>
      <c r="G463" s="360"/>
      <c r="H463" s="360"/>
      <c r="I463" s="361"/>
      <c r="J463" s="1928" t="s">
        <v>2024</v>
      </c>
      <c r="K463" s="1929"/>
      <c r="L463" s="1929"/>
      <c r="M463" s="1929"/>
      <c r="N463" s="1930"/>
      <c r="O463" s="820"/>
      <c r="P463" s="1338"/>
    </row>
    <row r="464" spans="1:16" s="363" customFormat="1" ht="26.25" customHeight="1">
      <c r="A464" s="358"/>
      <c r="B464" s="1630"/>
      <c r="C464" s="1898"/>
      <c r="D464" s="1898"/>
      <c r="E464" s="1898"/>
      <c r="F464" s="1898"/>
      <c r="G464" s="1898"/>
      <c r="H464" s="1898"/>
      <c r="I464" s="1899"/>
      <c r="J464" s="1630"/>
      <c r="K464" s="1898"/>
      <c r="L464" s="1898"/>
      <c r="M464" s="1898"/>
      <c r="N464" s="1899"/>
      <c r="O464" s="820"/>
      <c r="P464" s="1338">
        <f>IF(J464&amp;B464="",0,1)</f>
        <v>0</v>
      </c>
    </row>
    <row r="465" spans="1:16" s="363" customFormat="1" ht="26.25" customHeight="1">
      <c r="A465" s="358"/>
      <c r="B465" s="1630"/>
      <c r="C465" s="1898"/>
      <c r="D465" s="1898"/>
      <c r="E465" s="1898"/>
      <c r="F465" s="1898"/>
      <c r="G465" s="1898"/>
      <c r="H465" s="1898"/>
      <c r="I465" s="1899"/>
      <c r="J465" s="1630"/>
      <c r="K465" s="1898"/>
      <c r="L465" s="1898"/>
      <c r="M465" s="1898"/>
      <c r="N465" s="1899"/>
      <c r="O465" s="820"/>
      <c r="P465" s="1338">
        <f t="shared" ref="P465:P468" si="31">IF(J465&amp;B465="",0,1)</f>
        <v>0</v>
      </c>
    </row>
    <row r="466" spans="1:16" s="363" customFormat="1" ht="26.25" customHeight="1">
      <c r="A466" s="358"/>
      <c r="B466" s="1630"/>
      <c r="C466" s="1898"/>
      <c r="D466" s="1898"/>
      <c r="E466" s="1898"/>
      <c r="F466" s="1898"/>
      <c r="G466" s="1898"/>
      <c r="H466" s="1898"/>
      <c r="I466" s="1899"/>
      <c r="J466" s="1630"/>
      <c r="K466" s="1898"/>
      <c r="L466" s="1898"/>
      <c r="M466" s="1898"/>
      <c r="N466" s="1899"/>
      <c r="O466" s="820"/>
      <c r="P466" s="1338">
        <f t="shared" si="31"/>
        <v>0</v>
      </c>
    </row>
    <row r="467" spans="1:16" s="363" customFormat="1" ht="26.25" customHeight="1">
      <c r="A467" s="358"/>
      <c r="B467" s="1630"/>
      <c r="C467" s="1898"/>
      <c r="D467" s="1898"/>
      <c r="E467" s="1898"/>
      <c r="F467" s="1898"/>
      <c r="G467" s="1898"/>
      <c r="H467" s="1898"/>
      <c r="I467" s="1899"/>
      <c r="J467" s="1630"/>
      <c r="K467" s="1898"/>
      <c r="L467" s="1898"/>
      <c r="M467" s="1898"/>
      <c r="N467" s="1899"/>
      <c r="O467" s="820"/>
      <c r="P467" s="1338">
        <f t="shared" si="31"/>
        <v>0</v>
      </c>
    </row>
    <row r="468" spans="1:16" s="363" customFormat="1" ht="26.25" customHeight="1" thickBot="1">
      <c r="A468" s="358"/>
      <c r="B468" s="1941"/>
      <c r="C468" s="1942"/>
      <c r="D468" s="1942"/>
      <c r="E468" s="1942"/>
      <c r="F468" s="1942"/>
      <c r="G468" s="1942"/>
      <c r="H468" s="1942"/>
      <c r="I468" s="1943"/>
      <c r="J468" s="1941"/>
      <c r="K468" s="1942"/>
      <c r="L468" s="1942"/>
      <c r="M468" s="1942"/>
      <c r="N468" s="1943"/>
      <c r="O468" s="820"/>
      <c r="P468" s="1338">
        <f t="shared" si="31"/>
        <v>0</v>
      </c>
    </row>
    <row r="469" spans="1:16" s="363" customFormat="1" ht="26.25" customHeight="1" thickBot="1">
      <c r="A469" s="358"/>
      <c r="B469" s="421" t="s">
        <v>2029</v>
      </c>
      <c r="C469" s="364"/>
      <c r="D469" s="1622" t="s">
        <v>1111</v>
      </c>
      <c r="E469" s="1622"/>
      <c r="F469" s="1622"/>
      <c r="G469" s="1622"/>
      <c r="H469" s="1622"/>
      <c r="I469" s="1622"/>
      <c r="J469" s="1622"/>
      <c r="K469" s="1622"/>
      <c r="L469" s="1622"/>
      <c r="M469" s="1622"/>
      <c r="N469" s="1623"/>
      <c r="O469" s="820"/>
      <c r="P469" s="1341"/>
    </row>
    <row r="470" spans="1:16" s="348" customFormat="1" ht="19.5" customHeight="1" thickBot="1">
      <c r="A470" s="403"/>
      <c r="B470" s="404"/>
      <c r="C470" s="404"/>
      <c r="D470" s="404"/>
      <c r="E470" s="404"/>
      <c r="F470" s="404"/>
      <c r="G470" s="404"/>
      <c r="H470" s="405"/>
      <c r="I470" s="404"/>
      <c r="J470" s="404"/>
      <c r="K470" s="404"/>
      <c r="L470" s="406"/>
      <c r="M470" s="404"/>
      <c r="N470" s="1320" t="str">
        <f ca="1">$A$1&amp;wersja&amp;INFO("wersja")</f>
        <v>GL_2018.1.15.0</v>
      </c>
      <c r="O470" s="818"/>
      <c r="P470" s="1341"/>
    </row>
    <row r="471" spans="1:16" ht="20.25" customHeight="1" thickTop="1" thickBot="1">
      <c r="A471" s="577" t="s">
        <v>1819</v>
      </c>
      <c r="H471" s="502"/>
      <c r="L471" s="520"/>
      <c r="N471" s="592" t="str">
        <f>$N$1</f>
        <v>Załącznik Nr 5 do Uchwały Nr XL/396/17 Rady Miejskiej w Kluczborku z dnia 27 września 2017r.</v>
      </c>
      <c r="O471" s="804"/>
      <c r="P471" s="1341"/>
    </row>
    <row r="472" spans="1:16" s="2" customFormat="1" ht="22.5" customHeight="1" thickTop="1">
      <c r="A472" s="1688" t="s">
        <v>854</v>
      </c>
      <c r="B472" s="1689"/>
      <c r="C472" s="1689"/>
      <c r="D472" s="1690"/>
      <c r="E472" s="1691" t="s">
        <v>987</v>
      </c>
      <c r="F472" s="1691"/>
      <c r="G472" s="1691"/>
      <c r="H472" s="1691"/>
      <c r="I472" s="1691"/>
      <c r="J472" s="1691"/>
      <c r="K472" s="1691"/>
      <c r="L472" s="1691"/>
      <c r="M472" s="1691"/>
      <c r="N472" s="1691"/>
      <c r="O472" s="1692"/>
      <c r="P472" s="1341"/>
    </row>
    <row r="473" spans="1:16" s="2" customFormat="1" ht="26.25" customHeight="1" thickBot="1">
      <c r="A473" s="1695"/>
      <c r="B473" s="1696"/>
      <c r="C473" s="1696"/>
      <c r="D473" s="1697"/>
      <c r="E473" s="1693"/>
      <c r="F473" s="1693"/>
      <c r="G473" s="1693"/>
      <c r="H473" s="1693"/>
      <c r="I473" s="1693"/>
      <c r="J473" s="1693"/>
      <c r="K473" s="1693"/>
      <c r="L473" s="1693"/>
      <c r="M473" s="1693"/>
      <c r="N473" s="1693"/>
      <c r="O473" s="1694"/>
      <c r="P473" s="1341"/>
    </row>
    <row r="474" spans="1:16" s="2" customFormat="1" ht="9" customHeight="1">
      <c r="A474" s="580"/>
      <c r="B474" s="581"/>
      <c r="C474" s="581"/>
      <c r="D474" s="582"/>
      <c r="E474" s="582"/>
      <c r="F474" s="582"/>
      <c r="G474" s="582"/>
      <c r="H474" s="583"/>
      <c r="I474" s="583"/>
      <c r="J474" s="583"/>
      <c r="K474" s="583"/>
      <c r="L474" s="584"/>
      <c r="M474" s="583"/>
      <c r="N474" s="585"/>
      <c r="O474" s="805"/>
      <c r="P474" s="1341"/>
    </row>
    <row r="475" spans="1:16" s="1" customFormat="1" ht="24.75" customHeight="1">
      <c r="A475" s="1675" t="s">
        <v>1923</v>
      </c>
      <c r="B475" s="1676"/>
      <c r="C475" s="1676"/>
      <c r="D475" s="1676"/>
      <c r="E475" s="1676"/>
      <c r="F475" s="1676"/>
      <c r="G475" s="1676"/>
      <c r="H475" s="1676"/>
      <c r="I475" s="1676"/>
      <c r="J475" s="1676"/>
      <c r="K475" s="1676"/>
      <c r="L475" s="1676"/>
      <c r="M475" s="1676"/>
      <c r="N475" s="1676"/>
      <c r="O475" s="1677"/>
      <c r="P475" s="1338"/>
    </row>
    <row r="476" spans="1:16" s="2" customFormat="1" ht="9" customHeight="1" thickBot="1">
      <c r="A476" s="587"/>
      <c r="B476" s="588"/>
      <c r="C476" s="588"/>
      <c r="D476" s="588"/>
      <c r="E476" s="588"/>
      <c r="F476" s="588"/>
      <c r="G476" s="588"/>
      <c r="H476" s="588"/>
      <c r="I476" s="588"/>
      <c r="J476" s="588"/>
      <c r="K476" s="589"/>
      <c r="L476" s="590"/>
      <c r="M476" s="583"/>
      <c r="N476" s="583"/>
      <c r="O476" s="806"/>
      <c r="P476" s="1341"/>
    </row>
    <row r="477" spans="1:16" s="306" customFormat="1" ht="6" customHeight="1" thickTop="1" thickBot="1">
      <c r="A477" s="300"/>
      <c r="B477" s="301"/>
      <c r="C477" s="301"/>
      <c r="D477" s="301"/>
      <c r="E477" s="302"/>
      <c r="F477" s="302"/>
      <c r="G477" s="302"/>
      <c r="H477" s="303"/>
      <c r="I477" s="302"/>
      <c r="J477" s="304"/>
      <c r="K477" s="302"/>
      <c r="L477" s="305"/>
      <c r="M477" s="302"/>
      <c r="N477" s="304"/>
      <c r="O477" s="807"/>
      <c r="P477" s="1341"/>
    </row>
    <row r="478" spans="1:16" s="306" customFormat="1" ht="26.25" customHeight="1" thickBot="1">
      <c r="A478" s="308"/>
      <c r="B478" s="1678" t="s">
        <v>1925</v>
      </c>
      <c r="C478" s="1678"/>
      <c r="D478" s="1678"/>
      <c r="E478" s="1678"/>
      <c r="F478" s="1678"/>
      <c r="G478" s="1678"/>
      <c r="H478" s="1678"/>
      <c r="I478" s="1678"/>
      <c r="J478" s="1679"/>
      <c r="K478" s="235" t="s">
        <v>1870</v>
      </c>
      <c r="L478" s="309"/>
      <c r="M478" s="1680" t="str">
        <f>IF(O486=1,SUM($O$1:O486),"")</f>
        <v/>
      </c>
      <c r="N478" s="1681"/>
      <c r="O478" s="808"/>
      <c r="P478" s="1340"/>
    </row>
    <row r="479" spans="1:16" s="306" customFormat="1" ht="6" customHeight="1" thickBot="1">
      <c r="A479" s="310"/>
      <c r="B479" s="311"/>
      <c r="C479" s="311"/>
      <c r="D479" s="311"/>
      <c r="E479" s="311"/>
      <c r="F479" s="311"/>
      <c r="G479" s="311"/>
      <c r="H479" s="313"/>
      <c r="I479" s="312"/>
      <c r="J479" s="314"/>
      <c r="K479" s="312"/>
      <c r="L479" s="315"/>
      <c r="M479" s="312"/>
      <c r="N479" s="314"/>
      <c r="O479" s="809"/>
      <c r="P479" s="1342"/>
    </row>
    <row r="480" spans="1:16" s="306" customFormat="1" ht="20.25" customHeight="1" thickTop="1" thickBot="1">
      <c r="A480" s="369" t="s">
        <v>1783</v>
      </c>
      <c r="B480" s="323"/>
      <c r="C480" s="323"/>
      <c r="D480" s="323"/>
      <c r="E480" s="323"/>
      <c r="F480" s="323"/>
      <c r="G480" s="323"/>
      <c r="H480" s="323"/>
      <c r="I480" s="323"/>
      <c r="J480" s="323"/>
      <c r="K480" s="323"/>
      <c r="L480" s="323"/>
      <c r="M480" s="323"/>
      <c r="N480" s="323"/>
      <c r="O480" s="810"/>
      <c r="P480" s="1338"/>
    </row>
    <row r="481" spans="1:16" s="306" customFormat="1" ht="12.75" customHeight="1">
      <c r="A481" s="317"/>
      <c r="B481" s="374" t="s">
        <v>1666</v>
      </c>
      <c r="C481" s="375"/>
      <c r="D481" s="375"/>
      <c r="E481" s="375"/>
      <c r="F481" s="375"/>
      <c r="G481" s="375"/>
      <c r="H481" s="376"/>
      <c r="I481" s="375"/>
      <c r="J481" s="377"/>
      <c r="K481" s="378" t="s">
        <v>1750</v>
      </c>
      <c r="L481" s="375"/>
      <c r="M481" s="375"/>
      <c r="N481" s="379"/>
      <c r="O481" s="811"/>
      <c r="P481" s="1338"/>
    </row>
    <row r="482" spans="1:16" s="320" customFormat="1" ht="34.5" customHeight="1" thickBot="1">
      <c r="A482" s="319"/>
      <c r="B482" s="1935" t="str">
        <f>IF($B$12="","",$B$12)</f>
        <v/>
      </c>
      <c r="C482" s="1936"/>
      <c r="D482" s="1936"/>
      <c r="E482" s="1936"/>
      <c r="F482" s="1936"/>
      <c r="G482" s="1936"/>
      <c r="H482" s="1936"/>
      <c r="I482" s="1936"/>
      <c r="J482" s="1937"/>
      <c r="K482" s="1938" t="str">
        <f>IF($K$12="","",$K$12)</f>
        <v/>
      </c>
      <c r="L482" s="1939"/>
      <c r="M482" s="1939"/>
      <c r="N482" s="1940"/>
      <c r="O482" s="811"/>
      <c r="P482" s="1338">
        <f>IF(B482&amp;K482="",0,1)</f>
        <v>0</v>
      </c>
    </row>
    <row r="483" spans="1:16" s="306" customFormat="1" ht="6" customHeight="1" thickBot="1">
      <c r="A483" s="321"/>
      <c r="B483" s="322"/>
      <c r="C483" s="322"/>
      <c r="D483" s="322"/>
      <c r="E483" s="312"/>
      <c r="F483" s="312"/>
      <c r="G483" s="312"/>
      <c r="H483" s="313"/>
      <c r="I483" s="312"/>
      <c r="J483" s="314"/>
      <c r="K483" s="312"/>
      <c r="L483" s="315"/>
      <c r="M483" s="312"/>
      <c r="N483" s="314"/>
      <c r="O483" s="809"/>
      <c r="P483" s="1338"/>
    </row>
    <row r="484" spans="1:16" s="328" customFormat="1" ht="20.25" customHeight="1" thickTop="1" thickBot="1">
      <c r="A484" s="370" t="s">
        <v>2165</v>
      </c>
      <c r="B484" s="323"/>
      <c r="C484" s="323"/>
      <c r="D484" s="323"/>
      <c r="E484" s="323"/>
      <c r="F484" s="323"/>
      <c r="G484" s="323"/>
      <c r="H484" s="324"/>
      <c r="I484" s="323"/>
      <c r="J484" s="325"/>
      <c r="K484" s="323"/>
      <c r="L484" s="326"/>
      <c r="M484" s="323"/>
      <c r="N484" s="822">
        <f>SUM(O:O)</f>
        <v>0</v>
      </c>
      <c r="O484" s="810"/>
      <c r="P484" s="1338"/>
    </row>
    <row r="485" spans="1:16" s="328" customFormat="1" ht="8.25" customHeight="1">
      <c r="A485" s="98"/>
      <c r="B485" s="381"/>
      <c r="C485" s="382"/>
      <c r="D485" s="382"/>
      <c r="E485" s="382"/>
      <c r="F485" s="382"/>
      <c r="G485" s="382"/>
      <c r="H485" s="383"/>
      <c r="I485" s="382"/>
      <c r="J485" s="384"/>
      <c r="K485" s="382"/>
      <c r="L485" s="385"/>
      <c r="M485" s="382"/>
      <c r="N485" s="386"/>
      <c r="O485" s="812"/>
      <c r="P485" s="1338"/>
    </row>
    <row r="486" spans="1:16" s="328" customFormat="1" ht="26.25" customHeight="1">
      <c r="A486" s="396" t="s">
        <v>291</v>
      </c>
      <c r="B486" s="1666" t="s">
        <v>123</v>
      </c>
      <c r="C486" s="1667"/>
      <c r="D486" s="1668"/>
      <c r="E486" s="1934"/>
      <c r="F486" s="477"/>
      <c r="G486" s="478"/>
      <c r="H486" s="478"/>
      <c r="I486" s="478"/>
      <c r="J486" s="478"/>
      <c r="K486" s="478"/>
      <c r="L486" s="478"/>
      <c r="M486" s="478"/>
      <c r="N486" s="397"/>
      <c r="O486" s="812">
        <f>IF(D486&lt;&gt;"",1,0)</f>
        <v>0</v>
      </c>
      <c r="P486" s="1338">
        <f>IF(D486="",0,1)</f>
        <v>0</v>
      </c>
    </row>
    <row r="487" spans="1:16" s="328" customFormat="1" ht="8.25" customHeight="1" thickBot="1">
      <c r="A487" s="98"/>
      <c r="B487" s="387"/>
      <c r="C487" s="388"/>
      <c r="D487" s="388"/>
      <c r="E487" s="388"/>
      <c r="F487" s="388"/>
      <c r="G487" s="388"/>
      <c r="H487" s="389"/>
      <c r="I487" s="388"/>
      <c r="J487" s="390"/>
      <c r="K487" s="388"/>
      <c r="L487" s="391"/>
      <c r="M487" s="388"/>
      <c r="N487" s="392"/>
      <c r="O487" s="812"/>
      <c r="P487" s="1338"/>
    </row>
    <row r="488" spans="1:16" s="328" customFormat="1" ht="27" customHeight="1" thickBot="1">
      <c r="A488" s="308"/>
      <c r="B488" s="1716" t="s">
        <v>1065</v>
      </c>
      <c r="C488" s="1717"/>
      <c r="D488" s="1717"/>
      <c r="E488" s="1885"/>
      <c r="F488" s="763" t="s">
        <v>1770</v>
      </c>
      <c r="G488" s="763" t="s">
        <v>1748</v>
      </c>
      <c r="H488" s="1945" t="s">
        <v>1520</v>
      </c>
      <c r="I488" s="1946"/>
      <c r="J488" s="1662" t="s">
        <v>233</v>
      </c>
      <c r="K488" s="1722"/>
      <c r="L488" s="1722"/>
      <c r="M488" s="1722"/>
      <c r="N488" s="1944"/>
      <c r="O488" s="813"/>
      <c r="P488" s="1338"/>
    </row>
    <row r="489" spans="1:16" s="328" customFormat="1" ht="26.25" customHeight="1">
      <c r="A489" s="308"/>
      <c r="B489" s="1659" t="s">
        <v>1663</v>
      </c>
      <c r="C489" s="1910" t="s">
        <v>1809</v>
      </c>
      <c r="D489" s="1911"/>
      <c r="E489" s="1912"/>
      <c r="F489" s="1072"/>
      <c r="G489" s="1072"/>
      <c r="H489" s="1913"/>
      <c r="I489" s="1914"/>
      <c r="J489" s="480" t="s">
        <v>1771</v>
      </c>
      <c r="K489" s="1915" t="str">
        <f>IF(D486="","",SUM(F489:I489))</f>
        <v/>
      </c>
      <c r="L489" s="1915"/>
      <c r="M489" s="1915"/>
      <c r="N489" s="333" t="s">
        <v>599</v>
      </c>
      <c r="O489" s="813"/>
      <c r="P489" s="1338">
        <f>IF(F489&amp;G489&amp;H489="",0,1)</f>
        <v>0</v>
      </c>
    </row>
    <row r="490" spans="1:16" s="328" customFormat="1" ht="31.5" customHeight="1">
      <c r="A490" s="308"/>
      <c r="B490" s="1660"/>
      <c r="C490" s="1916" t="s">
        <v>1810</v>
      </c>
      <c r="D490" s="1917"/>
      <c r="E490" s="1918"/>
      <c r="F490" s="1073"/>
      <c r="G490" s="1073"/>
      <c r="H490" s="1919"/>
      <c r="I490" s="1920"/>
      <c r="J490" s="481" t="s">
        <v>1390</v>
      </c>
      <c r="K490" s="1921" t="str">
        <f>IF(D486="","",SUM(F490:I490))</f>
        <v/>
      </c>
      <c r="L490" s="1921"/>
      <c r="M490" s="1921"/>
      <c r="N490" s="331" t="s">
        <v>599</v>
      </c>
      <c r="O490" s="813"/>
      <c r="P490" s="1338">
        <f t="shared" ref="P490:P492" si="32">IF(F490&amp;G490&amp;H490="",0,1)</f>
        <v>0</v>
      </c>
    </row>
    <row r="491" spans="1:16" s="328" customFormat="1" ht="26.25" customHeight="1">
      <c r="A491" s="308"/>
      <c r="B491" s="1660"/>
      <c r="C491" s="1916" t="s">
        <v>1811</v>
      </c>
      <c r="D491" s="1917"/>
      <c r="E491" s="1918"/>
      <c r="F491" s="1073"/>
      <c r="G491" s="1073"/>
      <c r="H491" s="1919"/>
      <c r="I491" s="1920"/>
      <c r="J491" s="481" t="s">
        <v>406</v>
      </c>
      <c r="K491" s="1921" t="str">
        <f>IF(D486="","",SUM(F491:I491))</f>
        <v/>
      </c>
      <c r="L491" s="1921"/>
      <c r="M491" s="1921"/>
      <c r="N491" s="331" t="s">
        <v>599</v>
      </c>
      <c r="O491" s="813"/>
      <c r="P491" s="1338">
        <f t="shared" si="32"/>
        <v>0</v>
      </c>
    </row>
    <row r="492" spans="1:16" s="328" customFormat="1" ht="26.25" customHeight="1" thickBot="1">
      <c r="A492" s="308"/>
      <c r="B492" s="1660"/>
      <c r="C492" s="1922" t="s">
        <v>579</v>
      </c>
      <c r="D492" s="1923"/>
      <c r="E492" s="1924"/>
      <c r="F492" s="1074"/>
      <c r="G492" s="1074"/>
      <c r="H492" s="1947"/>
      <c r="I492" s="1948"/>
      <c r="J492" s="482" t="s">
        <v>407</v>
      </c>
      <c r="K492" s="1927" t="str">
        <f>IF(D486="","",SUM(F492:I492))</f>
        <v/>
      </c>
      <c r="L492" s="1927"/>
      <c r="M492" s="1927"/>
      <c r="N492" s="332" t="s">
        <v>599</v>
      </c>
      <c r="O492" s="813"/>
      <c r="P492" s="1338">
        <f t="shared" si="32"/>
        <v>0</v>
      </c>
    </row>
    <row r="493" spans="1:16" s="337" customFormat="1" ht="26.25" customHeight="1" thickBot="1">
      <c r="A493" s="334"/>
      <c r="B493" s="1661"/>
      <c r="C493" s="1906" t="s">
        <v>233</v>
      </c>
      <c r="D493" s="1711"/>
      <c r="E493" s="1712"/>
      <c r="F493" s="884" t="str">
        <f>IF(D486="","",SUM(F489:F492))</f>
        <v/>
      </c>
      <c r="G493" s="884" t="str">
        <f>IF(D486="","",SUM(G489:G492))</f>
        <v/>
      </c>
      <c r="H493" s="1907" t="str">
        <f>IF(D486="","",SUM(H489:H492))</f>
        <v/>
      </c>
      <c r="I493" s="1908"/>
      <c r="J493" s="483" t="s">
        <v>408</v>
      </c>
      <c r="K493" s="1909" t="str">
        <f>IF(D486="","",SUM(F493:I493))</f>
        <v/>
      </c>
      <c r="L493" s="1909"/>
      <c r="M493" s="1909"/>
      <c r="N493" s="479" t="s">
        <v>599</v>
      </c>
      <c r="O493" s="814"/>
      <c r="P493" s="1338"/>
    </row>
    <row r="494" spans="1:16" s="328" customFormat="1" ht="26.25" customHeight="1">
      <c r="A494" s="308"/>
      <c r="B494" s="1659" t="s">
        <v>232</v>
      </c>
      <c r="C494" s="1910" t="s">
        <v>1809</v>
      </c>
      <c r="D494" s="1911"/>
      <c r="E494" s="1912"/>
      <c r="F494" s="1072"/>
      <c r="G494" s="1072"/>
      <c r="H494" s="1913"/>
      <c r="I494" s="1914"/>
      <c r="J494" s="480" t="s">
        <v>409</v>
      </c>
      <c r="K494" s="1915" t="str">
        <f>IF(D486="","",SUM(F494:I494))</f>
        <v/>
      </c>
      <c r="L494" s="1915"/>
      <c r="M494" s="1915"/>
      <c r="N494" s="333" t="s">
        <v>599</v>
      </c>
      <c r="O494" s="813"/>
      <c r="P494" s="1338">
        <f>IF(F494&amp;G494&amp;H494="",0,1)</f>
        <v>0</v>
      </c>
    </row>
    <row r="495" spans="1:16" s="328" customFormat="1" ht="31.5" customHeight="1">
      <c r="A495" s="308"/>
      <c r="B495" s="1660"/>
      <c r="C495" s="1916" t="s">
        <v>1810</v>
      </c>
      <c r="D495" s="1917"/>
      <c r="E495" s="1918"/>
      <c r="F495" s="1073"/>
      <c r="G495" s="1073"/>
      <c r="H495" s="1919"/>
      <c r="I495" s="1920"/>
      <c r="J495" s="481" t="s">
        <v>410</v>
      </c>
      <c r="K495" s="1921" t="str">
        <f>IF(D486="","",SUM(F495:I495))</f>
        <v/>
      </c>
      <c r="L495" s="1921"/>
      <c r="M495" s="1921"/>
      <c r="N495" s="331" t="s">
        <v>599</v>
      </c>
      <c r="O495" s="813"/>
      <c r="P495" s="1338">
        <f t="shared" ref="P495:P497" si="33">IF(F495&amp;G495&amp;H495="",0,1)</f>
        <v>0</v>
      </c>
    </row>
    <row r="496" spans="1:16" s="328" customFormat="1" ht="26.25" customHeight="1">
      <c r="A496" s="308"/>
      <c r="B496" s="1660"/>
      <c r="C496" s="1916" t="s">
        <v>1811</v>
      </c>
      <c r="D496" s="1917"/>
      <c r="E496" s="1918"/>
      <c r="F496" s="1073"/>
      <c r="G496" s="1073"/>
      <c r="H496" s="1919"/>
      <c r="I496" s="1920"/>
      <c r="J496" s="481" t="s">
        <v>411</v>
      </c>
      <c r="K496" s="1921" t="str">
        <f>IF(D486="","",SUM(F496:I496))</f>
        <v/>
      </c>
      <c r="L496" s="1921"/>
      <c r="M496" s="1921"/>
      <c r="N496" s="331" t="s">
        <v>599</v>
      </c>
      <c r="O496" s="813"/>
      <c r="P496" s="1338">
        <f t="shared" si="33"/>
        <v>0</v>
      </c>
    </row>
    <row r="497" spans="1:16" s="328" customFormat="1" ht="26.25" customHeight="1" thickBot="1">
      <c r="A497" s="308"/>
      <c r="B497" s="1660"/>
      <c r="C497" s="1922" t="s">
        <v>579</v>
      </c>
      <c r="D497" s="1923"/>
      <c r="E497" s="1924"/>
      <c r="F497" s="1074"/>
      <c r="G497" s="1074"/>
      <c r="H497" s="1925"/>
      <c r="I497" s="1926"/>
      <c r="J497" s="482" t="s">
        <v>412</v>
      </c>
      <c r="K497" s="1927" t="str">
        <f>IF(D486="","",SUM(F497:I497))</f>
        <v/>
      </c>
      <c r="L497" s="1927"/>
      <c r="M497" s="1927"/>
      <c r="N497" s="332" t="s">
        <v>599</v>
      </c>
      <c r="O497" s="813"/>
      <c r="P497" s="1338">
        <f t="shared" si="33"/>
        <v>0</v>
      </c>
    </row>
    <row r="498" spans="1:16" s="337" customFormat="1" ht="26.25" customHeight="1" thickBot="1">
      <c r="A498" s="334"/>
      <c r="B498" s="1661"/>
      <c r="C498" s="1906" t="s">
        <v>233</v>
      </c>
      <c r="D498" s="1711"/>
      <c r="E498" s="1712"/>
      <c r="F498" s="884" t="str">
        <f>IF(D486="","",SUM(F494:F497))</f>
        <v/>
      </c>
      <c r="G498" s="884" t="str">
        <f>IF(D486="","",SUM(G494:G497))</f>
        <v/>
      </c>
      <c r="H498" s="1907" t="str">
        <f>IF(D486="","",SUM(H494:H497))</f>
        <v/>
      </c>
      <c r="I498" s="1908"/>
      <c r="J498" s="483" t="s">
        <v>413</v>
      </c>
      <c r="K498" s="1909" t="str">
        <f>IF(D486="","",SUM(F498:I498))</f>
        <v/>
      </c>
      <c r="L498" s="1909"/>
      <c r="M498" s="1909"/>
      <c r="N498" s="479" t="s">
        <v>599</v>
      </c>
      <c r="O498" s="814"/>
      <c r="P498" s="1338"/>
    </row>
    <row r="499" spans="1:16" ht="6" customHeight="1" thickBot="1">
      <c r="A499" s="338"/>
      <c r="B499" s="339"/>
      <c r="C499" s="339"/>
      <c r="D499" s="339"/>
      <c r="E499" s="339"/>
      <c r="F499" s="496"/>
      <c r="G499" s="496"/>
      <c r="H499" s="496"/>
      <c r="I499" s="496"/>
      <c r="J499" s="484"/>
      <c r="K499" s="339"/>
      <c r="L499" s="340"/>
      <c r="M499" s="339"/>
      <c r="N499" s="339"/>
      <c r="O499" s="815"/>
      <c r="P499" s="1338"/>
    </row>
    <row r="500" spans="1:16" s="152" customFormat="1" ht="20.25" customHeight="1" thickTop="1" thickBot="1">
      <c r="A500" s="370" t="s">
        <v>1784</v>
      </c>
      <c r="B500" s="342"/>
      <c r="C500" s="342"/>
      <c r="D500" s="342"/>
      <c r="E500" s="342"/>
      <c r="F500" s="342"/>
      <c r="G500" s="342"/>
      <c r="H500" s="343"/>
      <c r="I500" s="342"/>
      <c r="J500" s="344"/>
      <c r="K500" s="342"/>
      <c r="L500" s="345"/>
      <c r="M500" s="342"/>
      <c r="N500" s="344"/>
      <c r="O500" s="816"/>
      <c r="P500" s="1338"/>
    </row>
    <row r="501" spans="1:16" s="348" customFormat="1" ht="31.5" customHeight="1">
      <c r="A501" s="346"/>
      <c r="B501" s="1931" t="s">
        <v>1881</v>
      </c>
      <c r="C501" s="1932"/>
      <c r="D501" s="1932"/>
      <c r="E501" s="1932"/>
      <c r="F501" s="1932"/>
      <c r="G501" s="1932"/>
      <c r="H501" s="545"/>
      <c r="I501" s="401" t="s">
        <v>1786</v>
      </c>
      <c r="J501" s="485" t="s">
        <v>414</v>
      </c>
      <c r="K501" s="1642" t="str">
        <f>IF(D486="","",SUM(F492:I492))</f>
        <v/>
      </c>
      <c r="L501" s="1642"/>
      <c r="M501" s="1642"/>
      <c r="N501" s="423" t="s">
        <v>599</v>
      </c>
      <c r="O501" s="817"/>
      <c r="P501" s="1338"/>
    </row>
    <row r="502" spans="1:16" s="348" customFormat="1" ht="26.25" customHeight="1">
      <c r="A502" s="346"/>
      <c r="B502" s="546" t="s">
        <v>1876</v>
      </c>
      <c r="C502" s="547"/>
      <c r="D502" s="547"/>
      <c r="E502" s="547"/>
      <c r="F502" s="547"/>
      <c r="G502" s="547"/>
      <c r="H502" s="350"/>
      <c r="I502" s="548"/>
      <c r="J502" s="486" t="s">
        <v>415</v>
      </c>
      <c r="K502" s="1933">
        <f>ROUND(Info!$J$3*0.11,4)</f>
        <v>21.676600000000001</v>
      </c>
      <c r="L502" s="1646"/>
      <c r="M502" s="1646"/>
      <c r="N502" s="424" t="s">
        <v>1144</v>
      </c>
      <c r="O502" s="817"/>
      <c r="P502" s="1338"/>
    </row>
    <row r="503" spans="1:16" s="348" customFormat="1" ht="26.25" customHeight="1">
      <c r="A503" s="346"/>
      <c r="B503" s="409" t="s">
        <v>1882</v>
      </c>
      <c r="C503" s="349"/>
      <c r="D503" s="349"/>
      <c r="E503" s="349"/>
      <c r="F503" s="349"/>
      <c r="G503" s="349"/>
      <c r="H503" s="350"/>
      <c r="I503" s="399" t="s">
        <v>2026</v>
      </c>
      <c r="J503" s="486" t="s">
        <v>416</v>
      </c>
      <c r="K503" s="1646" t="str">
        <f>IF(D486="","",SUM(F497:I497))</f>
        <v/>
      </c>
      <c r="L503" s="1646"/>
      <c r="M503" s="1646"/>
      <c r="N503" s="424" t="s">
        <v>599</v>
      </c>
      <c r="O503" s="817"/>
      <c r="P503" s="1338"/>
    </row>
    <row r="504" spans="1:16" s="348" customFormat="1" ht="26.25" customHeight="1" thickBot="1">
      <c r="A504" s="346"/>
      <c r="B504" s="497" t="s">
        <v>1877</v>
      </c>
      <c r="C504" s="489"/>
      <c r="D504" s="489"/>
      <c r="E504" s="489"/>
      <c r="F504" s="489"/>
      <c r="G504" s="489"/>
      <c r="H504" s="490"/>
      <c r="I504" s="491"/>
      <c r="J504" s="492" t="s">
        <v>417</v>
      </c>
      <c r="K504" s="1900">
        <f>ROUND(Info!$J$3*0.22,4)</f>
        <v>43.353200000000001</v>
      </c>
      <c r="L504" s="1901"/>
      <c r="M504" s="1901"/>
      <c r="N504" s="493" t="s">
        <v>1144</v>
      </c>
      <c r="O504" s="817"/>
      <c r="P504" s="1338"/>
    </row>
    <row r="505" spans="1:16" s="348" customFormat="1" ht="31.5" customHeight="1" thickBot="1">
      <c r="A505" s="346"/>
      <c r="B505" s="1902" t="s">
        <v>1878</v>
      </c>
      <c r="C505" s="1903"/>
      <c r="D505" s="1903"/>
      <c r="E505" s="1903"/>
      <c r="F505" s="1903"/>
      <c r="G505" s="418"/>
      <c r="H505" s="419"/>
      <c r="I505" s="402" t="s">
        <v>2027</v>
      </c>
      <c r="J505" s="487" t="s">
        <v>418</v>
      </c>
      <c r="K505" s="1634" t="str">
        <f>IF(D486="","",ROUND(K501*K502+K503*K504,2))</f>
        <v/>
      </c>
      <c r="L505" s="1634"/>
      <c r="M505" s="1634"/>
      <c r="N505" s="427" t="s">
        <v>1144</v>
      </c>
      <c r="O505" s="817"/>
      <c r="P505" s="1338"/>
    </row>
    <row r="506" spans="1:16" s="348" customFormat="1" ht="26.25" customHeight="1" thickBot="1">
      <c r="A506" s="346"/>
      <c r="B506" s="413" t="s">
        <v>1879</v>
      </c>
      <c r="C506" s="414"/>
      <c r="D506" s="414"/>
      <c r="E506" s="414"/>
      <c r="F506" s="414"/>
      <c r="G506" s="414"/>
      <c r="H506" s="415"/>
      <c r="I506" s="416"/>
      <c r="J506" s="488" t="s">
        <v>419</v>
      </c>
      <c r="K506" s="1904"/>
      <c r="L506" s="1905"/>
      <c r="M506" s="1905"/>
      <c r="N506" s="428" t="s">
        <v>1144</v>
      </c>
      <c r="O506" s="817"/>
      <c r="P506" s="1338">
        <f>IF(K506="",0,1)</f>
        <v>0</v>
      </c>
    </row>
    <row r="507" spans="1:16" s="348" customFormat="1" ht="26.25" customHeight="1" thickBot="1">
      <c r="A507" s="346"/>
      <c r="B507" s="412" t="s">
        <v>1880</v>
      </c>
      <c r="C507" s="393"/>
      <c r="D507" s="393"/>
      <c r="E507" s="393"/>
      <c r="F507" s="393"/>
      <c r="G507" s="393"/>
      <c r="H507" s="394"/>
      <c r="I507" s="402" t="s">
        <v>2028</v>
      </c>
      <c r="J507" s="487" t="s">
        <v>420</v>
      </c>
      <c r="K507" s="1638" t="str">
        <f>IF(D486="","",IF(SUM(K505,-K506)&lt;0,"BŁĄD !!!",ROUND(K505-K506,2)))</f>
        <v/>
      </c>
      <c r="L507" s="1638"/>
      <c r="M507" s="1638"/>
      <c r="N507" s="429" t="s">
        <v>1144</v>
      </c>
      <c r="O507" s="817"/>
      <c r="P507" s="1338"/>
    </row>
    <row r="508" spans="1:16" s="348" customFormat="1" ht="6" customHeight="1" thickBot="1">
      <c r="A508" s="403"/>
      <c r="B508" s="404"/>
      <c r="C508" s="404"/>
      <c r="D508" s="404"/>
      <c r="E508" s="404"/>
      <c r="F508" s="404"/>
      <c r="G508" s="404"/>
      <c r="H508" s="405"/>
      <c r="I508" s="404"/>
      <c r="J508" s="404"/>
      <c r="K508" s="404"/>
      <c r="L508" s="406"/>
      <c r="M508" s="404"/>
      <c r="N508" s="404"/>
      <c r="O508" s="818"/>
      <c r="P508" s="1338"/>
    </row>
    <row r="509" spans="1:16" s="357" customFormat="1" ht="20.25" customHeight="1" thickTop="1" thickBot="1">
      <c r="A509" s="371" t="s">
        <v>1785</v>
      </c>
      <c r="B509" s="352"/>
      <c r="C509" s="352"/>
      <c r="D509" s="352"/>
      <c r="E509" s="352"/>
      <c r="F509" s="352"/>
      <c r="G509" s="352"/>
      <c r="H509" s="353"/>
      <c r="I509" s="352"/>
      <c r="J509" s="354"/>
      <c r="K509" s="352"/>
      <c r="L509" s="355"/>
      <c r="M509" s="352"/>
      <c r="N509" s="354"/>
      <c r="O509" s="819"/>
      <c r="P509" s="1338"/>
    </row>
    <row r="510" spans="1:16" s="363" customFormat="1" ht="16.5" customHeight="1">
      <c r="A510" s="358"/>
      <c r="B510" s="372" t="s">
        <v>2025</v>
      </c>
      <c r="C510" s="359"/>
      <c r="D510" s="359"/>
      <c r="E510" s="359"/>
      <c r="F510" s="360"/>
      <c r="G510" s="360"/>
      <c r="H510" s="360"/>
      <c r="I510" s="361"/>
      <c r="J510" s="1928" t="s">
        <v>2024</v>
      </c>
      <c r="K510" s="1929"/>
      <c r="L510" s="1929"/>
      <c r="M510" s="1929"/>
      <c r="N510" s="1930"/>
      <c r="O510" s="820"/>
      <c r="P510" s="1338"/>
    </row>
    <row r="511" spans="1:16" s="363" customFormat="1" ht="26.25" customHeight="1">
      <c r="A511" s="358"/>
      <c r="B511" s="1630"/>
      <c r="C511" s="1898"/>
      <c r="D511" s="1898"/>
      <c r="E511" s="1898"/>
      <c r="F511" s="1898"/>
      <c r="G511" s="1898"/>
      <c r="H511" s="1898"/>
      <c r="I511" s="1899"/>
      <c r="J511" s="1630"/>
      <c r="K511" s="1898"/>
      <c r="L511" s="1898"/>
      <c r="M511" s="1898"/>
      <c r="N511" s="1899"/>
      <c r="O511" s="820"/>
      <c r="P511" s="1338">
        <f>IF(J511&amp;B511="",0,1)</f>
        <v>0</v>
      </c>
    </row>
    <row r="512" spans="1:16" s="363" customFormat="1" ht="26.25" customHeight="1">
      <c r="A512" s="358"/>
      <c r="B512" s="1630"/>
      <c r="C512" s="1898"/>
      <c r="D512" s="1898"/>
      <c r="E512" s="1898"/>
      <c r="F512" s="1898"/>
      <c r="G512" s="1898"/>
      <c r="H512" s="1898"/>
      <c r="I512" s="1899"/>
      <c r="J512" s="1630"/>
      <c r="K512" s="1898"/>
      <c r="L512" s="1898"/>
      <c r="M512" s="1898"/>
      <c r="N512" s="1899"/>
      <c r="O512" s="820"/>
      <c r="P512" s="1338">
        <f t="shared" ref="P512:P515" si="34">IF(J512&amp;B512="",0,1)</f>
        <v>0</v>
      </c>
    </row>
    <row r="513" spans="1:16" s="363" customFormat="1" ht="26.25" customHeight="1">
      <c r="A513" s="358"/>
      <c r="B513" s="1630"/>
      <c r="C513" s="1898"/>
      <c r="D513" s="1898"/>
      <c r="E513" s="1898"/>
      <c r="F513" s="1898"/>
      <c r="G513" s="1898"/>
      <c r="H513" s="1898"/>
      <c r="I513" s="1899"/>
      <c r="J513" s="1630"/>
      <c r="K513" s="1898"/>
      <c r="L513" s="1898"/>
      <c r="M513" s="1898"/>
      <c r="N513" s="1899"/>
      <c r="O513" s="820"/>
      <c r="P513" s="1338">
        <f t="shared" si="34"/>
        <v>0</v>
      </c>
    </row>
    <row r="514" spans="1:16" s="363" customFormat="1" ht="26.25" customHeight="1">
      <c r="A514" s="358"/>
      <c r="B514" s="1630"/>
      <c r="C514" s="1898"/>
      <c r="D514" s="1898"/>
      <c r="E514" s="1898"/>
      <c r="F514" s="1898"/>
      <c r="G514" s="1898"/>
      <c r="H514" s="1898"/>
      <c r="I514" s="1899"/>
      <c r="J514" s="1630"/>
      <c r="K514" s="1898"/>
      <c r="L514" s="1898"/>
      <c r="M514" s="1898"/>
      <c r="N514" s="1899"/>
      <c r="O514" s="820"/>
      <c r="P514" s="1338">
        <f t="shared" si="34"/>
        <v>0</v>
      </c>
    </row>
    <row r="515" spans="1:16" s="363" customFormat="1" ht="26.25" customHeight="1" thickBot="1">
      <c r="A515" s="358"/>
      <c r="B515" s="1941"/>
      <c r="C515" s="1942"/>
      <c r="D515" s="1942"/>
      <c r="E515" s="1942"/>
      <c r="F515" s="1942"/>
      <c r="G515" s="1942"/>
      <c r="H515" s="1942"/>
      <c r="I515" s="1943"/>
      <c r="J515" s="1941"/>
      <c r="K515" s="1942"/>
      <c r="L515" s="1942"/>
      <c r="M515" s="1942"/>
      <c r="N515" s="1943"/>
      <c r="O515" s="820"/>
      <c r="P515" s="1338">
        <f t="shared" si="34"/>
        <v>0</v>
      </c>
    </row>
    <row r="516" spans="1:16" s="363" customFormat="1" ht="26.25" customHeight="1" thickBot="1">
      <c r="A516" s="358"/>
      <c r="B516" s="421" t="s">
        <v>2029</v>
      </c>
      <c r="C516" s="364"/>
      <c r="D516" s="1622" t="s">
        <v>1111</v>
      </c>
      <c r="E516" s="1622"/>
      <c r="F516" s="1622"/>
      <c r="G516" s="1622"/>
      <c r="H516" s="1622"/>
      <c r="I516" s="1622"/>
      <c r="J516" s="1622"/>
      <c r="K516" s="1622"/>
      <c r="L516" s="1622"/>
      <c r="M516" s="1622"/>
      <c r="N516" s="1623"/>
      <c r="O516" s="820"/>
    </row>
    <row r="517" spans="1:16" s="348" customFormat="1" ht="19.5" customHeight="1" thickBot="1">
      <c r="A517" s="403"/>
      <c r="B517" s="404"/>
      <c r="C517" s="404"/>
      <c r="D517" s="404"/>
      <c r="E517" s="404"/>
      <c r="F517" s="404"/>
      <c r="G517" s="404"/>
      <c r="H517" s="405"/>
      <c r="I517" s="404"/>
      <c r="J517" s="404"/>
      <c r="K517" s="404"/>
      <c r="L517" s="406"/>
      <c r="M517" s="404"/>
      <c r="N517" s="1320" t="str">
        <f ca="1">$A$1&amp;wersja&amp;INFO("wersja")</f>
        <v>GL_2018.1.15.0</v>
      </c>
      <c r="O517" s="818"/>
    </row>
    <row r="518" spans="1:16" ht="20.25" customHeight="1" thickTop="1" thickBot="1">
      <c r="A518" s="577" t="s">
        <v>1819</v>
      </c>
      <c r="H518" s="502"/>
      <c r="L518" s="520"/>
      <c r="N518" s="592" t="str">
        <f>$N$1</f>
        <v>Załącznik Nr 5 do Uchwały Nr XL/396/17 Rady Miejskiej w Kluczborku z dnia 27 września 2017r.</v>
      </c>
      <c r="O518" s="804"/>
    </row>
    <row r="519" spans="1:16" s="2" customFormat="1" ht="22.5" customHeight="1" thickTop="1">
      <c r="A519" s="1688" t="s">
        <v>854</v>
      </c>
      <c r="B519" s="1689"/>
      <c r="C519" s="1689"/>
      <c r="D519" s="1690"/>
      <c r="E519" s="1691" t="s">
        <v>987</v>
      </c>
      <c r="F519" s="1691"/>
      <c r="G519" s="1691"/>
      <c r="H519" s="1691"/>
      <c r="I519" s="1691"/>
      <c r="J519" s="1691"/>
      <c r="K519" s="1691"/>
      <c r="L519" s="1691"/>
      <c r="M519" s="1691"/>
      <c r="N519" s="1691"/>
      <c r="O519" s="1692"/>
    </row>
    <row r="520" spans="1:16" s="2" customFormat="1" ht="26.25" customHeight="1" thickBot="1">
      <c r="A520" s="1695"/>
      <c r="B520" s="1696"/>
      <c r="C520" s="1696"/>
      <c r="D520" s="1697"/>
      <c r="E520" s="1693"/>
      <c r="F520" s="1693"/>
      <c r="G520" s="1693"/>
      <c r="H520" s="1693"/>
      <c r="I520" s="1693"/>
      <c r="J520" s="1693"/>
      <c r="K520" s="1693"/>
      <c r="L520" s="1693"/>
      <c r="M520" s="1693"/>
      <c r="N520" s="1693"/>
      <c r="O520" s="1694"/>
    </row>
    <row r="521" spans="1:16" s="2" customFormat="1" ht="9" customHeight="1">
      <c r="A521" s="580"/>
      <c r="B521" s="581"/>
      <c r="C521" s="581"/>
      <c r="D521" s="582"/>
      <c r="E521" s="582"/>
      <c r="F521" s="582"/>
      <c r="G521" s="582"/>
      <c r="H521" s="583"/>
      <c r="I521" s="583"/>
      <c r="J521" s="583"/>
      <c r="K521" s="583"/>
      <c r="L521" s="584"/>
      <c r="M521" s="583"/>
      <c r="N521" s="585"/>
      <c r="O521" s="805"/>
    </row>
    <row r="522" spans="1:16" s="1" customFormat="1" ht="24.75" customHeight="1">
      <c r="A522" s="1675" t="s">
        <v>1923</v>
      </c>
      <c r="B522" s="1676"/>
      <c r="C522" s="1676"/>
      <c r="D522" s="1676"/>
      <c r="E522" s="1676"/>
      <c r="F522" s="1676"/>
      <c r="G522" s="1676"/>
      <c r="H522" s="1676"/>
      <c r="I522" s="1676"/>
      <c r="J522" s="1676"/>
      <c r="K522" s="1676"/>
      <c r="L522" s="1676"/>
      <c r="M522" s="1676"/>
      <c r="N522" s="1676"/>
      <c r="O522" s="1677"/>
    </row>
    <row r="523" spans="1:16" s="2" customFormat="1" ht="9" customHeight="1" thickBot="1">
      <c r="A523" s="587"/>
      <c r="B523" s="588"/>
      <c r="C523" s="588"/>
      <c r="D523" s="588"/>
      <c r="E523" s="588"/>
      <c r="F523" s="588"/>
      <c r="G523" s="588"/>
      <c r="H523" s="588"/>
      <c r="I523" s="588"/>
      <c r="J523" s="588"/>
      <c r="K523" s="589"/>
      <c r="L523" s="590"/>
      <c r="M523" s="583"/>
      <c r="N523" s="583"/>
      <c r="O523" s="806"/>
    </row>
    <row r="524" spans="1:16" s="306" customFormat="1" ht="6" customHeight="1" thickTop="1" thickBot="1">
      <c r="A524" s="300"/>
      <c r="B524" s="301"/>
      <c r="C524" s="301"/>
      <c r="D524" s="301"/>
      <c r="E524" s="302"/>
      <c r="F524" s="302"/>
      <c r="G524" s="302"/>
      <c r="H524" s="303"/>
      <c r="I524" s="302"/>
      <c r="J524" s="304"/>
      <c r="K524" s="302"/>
      <c r="L524" s="305"/>
      <c r="M524" s="302"/>
      <c r="N524" s="304"/>
      <c r="O524" s="807"/>
    </row>
    <row r="525" spans="1:16" s="306" customFormat="1" ht="26.25" customHeight="1" thickBot="1">
      <c r="A525" s="308"/>
      <c r="B525" s="1678" t="s">
        <v>1925</v>
      </c>
      <c r="C525" s="1678"/>
      <c r="D525" s="1678"/>
      <c r="E525" s="1678"/>
      <c r="F525" s="1678"/>
      <c r="G525" s="1678"/>
      <c r="H525" s="1678"/>
      <c r="I525" s="1678"/>
      <c r="J525" s="1679"/>
      <c r="K525" s="235" t="s">
        <v>1870</v>
      </c>
      <c r="L525" s="309"/>
      <c r="M525" s="1680" t="str">
        <f>IF(O533=1,SUM($O$1:O533),"")</f>
        <v/>
      </c>
      <c r="N525" s="1681"/>
      <c r="O525" s="808"/>
    </row>
    <row r="526" spans="1:16" s="306" customFormat="1" ht="6" customHeight="1" thickBot="1">
      <c r="A526" s="310"/>
      <c r="B526" s="311"/>
      <c r="C526" s="311"/>
      <c r="D526" s="311"/>
      <c r="E526" s="311"/>
      <c r="F526" s="311"/>
      <c r="G526" s="311"/>
      <c r="H526" s="313"/>
      <c r="I526" s="312"/>
      <c r="J526" s="314"/>
      <c r="K526" s="312"/>
      <c r="L526" s="315"/>
      <c r="M526" s="312"/>
      <c r="N526" s="314"/>
      <c r="O526" s="809"/>
    </row>
    <row r="527" spans="1:16" s="306" customFormat="1" ht="20.25" customHeight="1" thickTop="1" thickBot="1">
      <c r="A527" s="369" t="s">
        <v>1783</v>
      </c>
      <c r="B527" s="323"/>
      <c r="C527" s="323"/>
      <c r="D527" s="323"/>
      <c r="E527" s="323"/>
      <c r="F527" s="323"/>
      <c r="G527" s="323"/>
      <c r="H527" s="323"/>
      <c r="I527" s="323"/>
      <c r="J527" s="323"/>
      <c r="K527" s="323"/>
      <c r="L527" s="323"/>
      <c r="M527" s="323"/>
      <c r="N527" s="323"/>
      <c r="O527" s="810"/>
    </row>
    <row r="528" spans="1:16" s="306" customFormat="1" ht="12.75" customHeight="1">
      <c r="A528" s="317"/>
      <c r="B528" s="374" t="s">
        <v>1666</v>
      </c>
      <c r="C528" s="375"/>
      <c r="D528" s="375"/>
      <c r="E528" s="375"/>
      <c r="F528" s="375"/>
      <c r="G528" s="375"/>
      <c r="H528" s="376"/>
      <c r="I528" s="375"/>
      <c r="J528" s="377"/>
      <c r="K528" s="378" t="s">
        <v>1750</v>
      </c>
      <c r="L528" s="375"/>
      <c r="M528" s="375"/>
      <c r="N528" s="379"/>
      <c r="O528" s="811"/>
    </row>
    <row r="529" spans="1:16" s="320" customFormat="1" ht="34.5" customHeight="1" thickBot="1">
      <c r="A529" s="319"/>
      <c r="B529" s="1935" t="str">
        <f>IF($B$12="","",$B$12)</f>
        <v/>
      </c>
      <c r="C529" s="1936"/>
      <c r="D529" s="1936"/>
      <c r="E529" s="1936"/>
      <c r="F529" s="1936"/>
      <c r="G529" s="1936"/>
      <c r="H529" s="1936"/>
      <c r="I529" s="1936"/>
      <c r="J529" s="1937"/>
      <c r="K529" s="1938" t="str">
        <f>IF($K$12="","",$K$12)</f>
        <v/>
      </c>
      <c r="L529" s="1939"/>
      <c r="M529" s="1939"/>
      <c r="N529" s="1940"/>
      <c r="O529" s="811"/>
      <c r="P529" s="1338">
        <f>IF(B529&amp;K529="",0,1)</f>
        <v>0</v>
      </c>
    </row>
    <row r="530" spans="1:16" s="306" customFormat="1" ht="6" customHeight="1" thickBot="1">
      <c r="A530" s="321"/>
      <c r="B530" s="322"/>
      <c r="C530" s="322"/>
      <c r="D530" s="322"/>
      <c r="E530" s="312"/>
      <c r="F530" s="312"/>
      <c r="G530" s="312"/>
      <c r="H530" s="313"/>
      <c r="I530" s="312"/>
      <c r="J530" s="314"/>
      <c r="K530" s="312"/>
      <c r="L530" s="315"/>
      <c r="M530" s="312"/>
      <c r="N530" s="314"/>
      <c r="O530" s="809"/>
      <c r="P530" s="1338"/>
    </row>
    <row r="531" spans="1:16" s="328" customFormat="1" ht="20.25" customHeight="1" thickTop="1" thickBot="1">
      <c r="A531" s="370" t="s">
        <v>2165</v>
      </c>
      <c r="B531" s="323"/>
      <c r="C531" s="323"/>
      <c r="D531" s="323"/>
      <c r="E531" s="323"/>
      <c r="F531" s="323"/>
      <c r="G531" s="323"/>
      <c r="H531" s="324"/>
      <c r="I531" s="323"/>
      <c r="J531" s="325"/>
      <c r="K531" s="323"/>
      <c r="L531" s="326"/>
      <c r="M531" s="323"/>
      <c r="N531" s="822">
        <f>SUM(O:O)</f>
        <v>0</v>
      </c>
      <c r="O531" s="810"/>
      <c r="P531" s="1338"/>
    </row>
    <row r="532" spans="1:16" s="328" customFormat="1" ht="8.25" customHeight="1">
      <c r="A532" s="98"/>
      <c r="B532" s="381"/>
      <c r="C532" s="382"/>
      <c r="D532" s="382"/>
      <c r="E532" s="382"/>
      <c r="F532" s="382"/>
      <c r="G532" s="382"/>
      <c r="H532" s="383"/>
      <c r="I532" s="382"/>
      <c r="J532" s="384"/>
      <c r="K532" s="382"/>
      <c r="L532" s="385"/>
      <c r="M532" s="382"/>
      <c r="N532" s="386"/>
      <c r="O532" s="812"/>
      <c r="P532" s="1338"/>
    </row>
    <row r="533" spans="1:16" s="328" customFormat="1" ht="26.25" customHeight="1">
      <c r="A533" s="396" t="s">
        <v>291</v>
      </c>
      <c r="B533" s="1666" t="s">
        <v>123</v>
      </c>
      <c r="C533" s="1667"/>
      <c r="D533" s="1668"/>
      <c r="E533" s="1934"/>
      <c r="F533" s="477"/>
      <c r="G533" s="478"/>
      <c r="H533" s="478"/>
      <c r="I533" s="478"/>
      <c r="J533" s="478"/>
      <c r="K533" s="478"/>
      <c r="L533" s="478"/>
      <c r="M533" s="478"/>
      <c r="N533" s="397"/>
      <c r="O533" s="812">
        <f>IF(D533&lt;&gt;"",1,0)</f>
        <v>0</v>
      </c>
      <c r="P533" s="1338">
        <f>IF(D533="",0,1)</f>
        <v>0</v>
      </c>
    </row>
    <row r="534" spans="1:16" s="328" customFormat="1" ht="8.25" customHeight="1" thickBot="1">
      <c r="A534" s="98"/>
      <c r="B534" s="387"/>
      <c r="C534" s="388"/>
      <c r="D534" s="388"/>
      <c r="E534" s="388"/>
      <c r="F534" s="388"/>
      <c r="G534" s="388"/>
      <c r="H534" s="389"/>
      <c r="I534" s="388"/>
      <c r="J534" s="390"/>
      <c r="K534" s="388"/>
      <c r="L534" s="391"/>
      <c r="M534" s="388"/>
      <c r="N534" s="392"/>
      <c r="O534" s="812"/>
      <c r="P534" s="1338"/>
    </row>
    <row r="535" spans="1:16" s="328" customFormat="1" ht="27" customHeight="1" thickBot="1">
      <c r="A535" s="308"/>
      <c r="B535" s="1716" t="s">
        <v>1065</v>
      </c>
      <c r="C535" s="1717"/>
      <c r="D535" s="1717"/>
      <c r="E535" s="1885"/>
      <c r="F535" s="763" t="s">
        <v>1770</v>
      </c>
      <c r="G535" s="763" t="s">
        <v>1748</v>
      </c>
      <c r="H535" s="1945" t="s">
        <v>1520</v>
      </c>
      <c r="I535" s="1946"/>
      <c r="J535" s="1662" t="s">
        <v>233</v>
      </c>
      <c r="K535" s="1722"/>
      <c r="L535" s="1722"/>
      <c r="M535" s="1722"/>
      <c r="N535" s="1944"/>
      <c r="O535" s="813"/>
      <c r="P535" s="1338"/>
    </row>
    <row r="536" spans="1:16" s="328" customFormat="1" ht="26.25" customHeight="1">
      <c r="A536" s="308"/>
      <c r="B536" s="1659" t="s">
        <v>1663</v>
      </c>
      <c r="C536" s="1910" t="s">
        <v>1809</v>
      </c>
      <c r="D536" s="1911"/>
      <c r="E536" s="1912"/>
      <c r="F536" s="1072"/>
      <c r="G536" s="1072"/>
      <c r="H536" s="1913"/>
      <c r="I536" s="1914"/>
      <c r="J536" s="480" t="s">
        <v>1771</v>
      </c>
      <c r="K536" s="1915" t="str">
        <f>IF(D533="","",SUM(F536:I536))</f>
        <v/>
      </c>
      <c r="L536" s="1915"/>
      <c r="M536" s="1915"/>
      <c r="N536" s="333" t="s">
        <v>599</v>
      </c>
      <c r="O536" s="813"/>
      <c r="P536" s="1338">
        <f>IF(F536&amp;G536&amp;H536="",0,1)</f>
        <v>0</v>
      </c>
    </row>
    <row r="537" spans="1:16" s="328" customFormat="1" ht="31.5" customHeight="1">
      <c r="A537" s="308"/>
      <c r="B537" s="1660"/>
      <c r="C537" s="1916" t="s">
        <v>1810</v>
      </c>
      <c r="D537" s="1917"/>
      <c r="E537" s="1918"/>
      <c r="F537" s="1073"/>
      <c r="G537" s="1073"/>
      <c r="H537" s="1919"/>
      <c r="I537" s="1920"/>
      <c r="J537" s="481" t="s">
        <v>1390</v>
      </c>
      <c r="K537" s="1921" t="str">
        <f>IF(D533="","",SUM(F537:I537))</f>
        <v/>
      </c>
      <c r="L537" s="1921"/>
      <c r="M537" s="1921"/>
      <c r="N537" s="331" t="s">
        <v>599</v>
      </c>
      <c r="O537" s="813"/>
      <c r="P537" s="1338">
        <f t="shared" ref="P537:P539" si="35">IF(F537&amp;G537&amp;H537="",0,1)</f>
        <v>0</v>
      </c>
    </row>
    <row r="538" spans="1:16" s="328" customFormat="1" ht="26.25" customHeight="1">
      <c r="A538" s="308"/>
      <c r="B538" s="1660"/>
      <c r="C538" s="1916" t="s">
        <v>1811</v>
      </c>
      <c r="D538" s="1917"/>
      <c r="E538" s="1918"/>
      <c r="F538" s="1073"/>
      <c r="G538" s="1073"/>
      <c r="H538" s="1919"/>
      <c r="I538" s="1920"/>
      <c r="J538" s="481" t="s">
        <v>406</v>
      </c>
      <c r="K538" s="1921" t="str">
        <f>IF(D533="","",SUM(F538:I538))</f>
        <v/>
      </c>
      <c r="L538" s="1921"/>
      <c r="M538" s="1921"/>
      <c r="N538" s="331" t="s">
        <v>599</v>
      </c>
      <c r="O538" s="813"/>
      <c r="P538" s="1338">
        <f t="shared" si="35"/>
        <v>0</v>
      </c>
    </row>
    <row r="539" spans="1:16" s="328" customFormat="1" ht="26.25" customHeight="1" thickBot="1">
      <c r="A539" s="308"/>
      <c r="B539" s="1660"/>
      <c r="C539" s="1922" t="s">
        <v>579</v>
      </c>
      <c r="D539" s="1923"/>
      <c r="E539" s="1924"/>
      <c r="F539" s="1074"/>
      <c r="G539" s="1074"/>
      <c r="H539" s="1947"/>
      <c r="I539" s="1948"/>
      <c r="J539" s="482" t="s">
        <v>407</v>
      </c>
      <c r="K539" s="1927" t="str">
        <f>IF(D533="","",SUM(F539:I539))</f>
        <v/>
      </c>
      <c r="L539" s="1927"/>
      <c r="M539" s="1927"/>
      <c r="N539" s="332" t="s">
        <v>599</v>
      </c>
      <c r="O539" s="813"/>
      <c r="P539" s="1338">
        <f t="shared" si="35"/>
        <v>0</v>
      </c>
    </row>
    <row r="540" spans="1:16" s="337" customFormat="1" ht="26.25" customHeight="1" thickBot="1">
      <c r="A540" s="334"/>
      <c r="B540" s="1661"/>
      <c r="C540" s="1906" t="s">
        <v>233</v>
      </c>
      <c r="D540" s="1711"/>
      <c r="E540" s="1712"/>
      <c r="F540" s="884" t="str">
        <f>IF(D533="","",SUM(F536:F539))</f>
        <v/>
      </c>
      <c r="G540" s="884" t="str">
        <f>IF(D533="","",SUM(G536:G539))</f>
        <v/>
      </c>
      <c r="H540" s="1907" t="str">
        <f>IF(D533="","",SUM(H536:H539))</f>
        <v/>
      </c>
      <c r="I540" s="1908"/>
      <c r="J540" s="483" t="s">
        <v>408</v>
      </c>
      <c r="K540" s="1909" t="str">
        <f>IF(D533="","",SUM(F540:I540))</f>
        <v/>
      </c>
      <c r="L540" s="1909"/>
      <c r="M540" s="1909"/>
      <c r="N540" s="479" t="s">
        <v>599</v>
      </c>
      <c r="O540" s="814"/>
      <c r="P540" s="1338"/>
    </row>
    <row r="541" spans="1:16" s="328" customFormat="1" ht="26.25" customHeight="1">
      <c r="A541" s="308"/>
      <c r="B541" s="1659" t="s">
        <v>232</v>
      </c>
      <c r="C541" s="1910" t="s">
        <v>1809</v>
      </c>
      <c r="D541" s="1911"/>
      <c r="E541" s="1912"/>
      <c r="F541" s="1072"/>
      <c r="G541" s="1072"/>
      <c r="H541" s="1913"/>
      <c r="I541" s="1914"/>
      <c r="J541" s="480" t="s">
        <v>409</v>
      </c>
      <c r="K541" s="1915" t="str">
        <f>IF(D533="","",SUM(F541:I541))</f>
        <v/>
      </c>
      <c r="L541" s="1915"/>
      <c r="M541" s="1915"/>
      <c r="N541" s="333" t="s">
        <v>599</v>
      </c>
      <c r="O541" s="813"/>
      <c r="P541" s="1338">
        <f>IF(F541&amp;G541&amp;H541="",0,1)</f>
        <v>0</v>
      </c>
    </row>
    <row r="542" spans="1:16" s="328" customFormat="1" ht="31.5" customHeight="1">
      <c r="A542" s="308"/>
      <c r="B542" s="1660"/>
      <c r="C542" s="1916" t="s">
        <v>1810</v>
      </c>
      <c r="D542" s="1917"/>
      <c r="E542" s="1918"/>
      <c r="F542" s="1073"/>
      <c r="G542" s="1073"/>
      <c r="H542" s="1919"/>
      <c r="I542" s="1920"/>
      <c r="J542" s="481" t="s">
        <v>410</v>
      </c>
      <c r="K542" s="1921" t="str">
        <f>IF(D533="","",SUM(F542:I542))</f>
        <v/>
      </c>
      <c r="L542" s="1921"/>
      <c r="M542" s="1921"/>
      <c r="N542" s="331" t="s">
        <v>599</v>
      </c>
      <c r="O542" s="813"/>
      <c r="P542" s="1338">
        <f t="shared" ref="P542:P544" si="36">IF(F542&amp;G542&amp;H542="",0,1)</f>
        <v>0</v>
      </c>
    </row>
    <row r="543" spans="1:16" s="328" customFormat="1" ht="26.25" customHeight="1">
      <c r="A543" s="308"/>
      <c r="B543" s="1660"/>
      <c r="C543" s="1916" t="s">
        <v>1811</v>
      </c>
      <c r="D543" s="1917"/>
      <c r="E543" s="1918"/>
      <c r="F543" s="1073"/>
      <c r="G543" s="1073"/>
      <c r="H543" s="1919"/>
      <c r="I543" s="1920"/>
      <c r="J543" s="481" t="s">
        <v>411</v>
      </c>
      <c r="K543" s="1921" t="str">
        <f>IF(D533="","",SUM(F543:I543))</f>
        <v/>
      </c>
      <c r="L543" s="1921"/>
      <c r="M543" s="1921"/>
      <c r="N543" s="331" t="s">
        <v>599</v>
      </c>
      <c r="O543" s="813"/>
      <c r="P543" s="1338">
        <f t="shared" si="36"/>
        <v>0</v>
      </c>
    </row>
    <row r="544" spans="1:16" s="328" customFormat="1" ht="26.25" customHeight="1" thickBot="1">
      <c r="A544" s="308"/>
      <c r="B544" s="1660"/>
      <c r="C544" s="1922" t="s">
        <v>579</v>
      </c>
      <c r="D544" s="1923"/>
      <c r="E544" s="1924"/>
      <c r="F544" s="1074"/>
      <c r="G544" s="1074"/>
      <c r="H544" s="1925"/>
      <c r="I544" s="1926"/>
      <c r="J544" s="482" t="s">
        <v>412</v>
      </c>
      <c r="K544" s="1927" t="str">
        <f>IF(D533="","",SUM(F544:I544))</f>
        <v/>
      </c>
      <c r="L544" s="1927"/>
      <c r="M544" s="1927"/>
      <c r="N544" s="332" t="s">
        <v>599</v>
      </c>
      <c r="O544" s="813"/>
      <c r="P544" s="1338">
        <f t="shared" si="36"/>
        <v>0</v>
      </c>
    </row>
    <row r="545" spans="1:16" s="337" customFormat="1" ht="26.25" customHeight="1" thickBot="1">
      <c r="A545" s="334"/>
      <c r="B545" s="1661"/>
      <c r="C545" s="1906" t="s">
        <v>233</v>
      </c>
      <c r="D545" s="1711"/>
      <c r="E545" s="1712"/>
      <c r="F545" s="884" t="str">
        <f>IF(D533="","",SUM(F541:F544))</f>
        <v/>
      </c>
      <c r="G545" s="884" t="str">
        <f>IF(D533="","",SUM(G541:G544))</f>
        <v/>
      </c>
      <c r="H545" s="1907" t="str">
        <f>IF(D533="","",SUM(H541:H544))</f>
        <v/>
      </c>
      <c r="I545" s="1908"/>
      <c r="J545" s="483" t="s">
        <v>413</v>
      </c>
      <c r="K545" s="1909" t="str">
        <f>IF(D533="","",SUM(F545:I545))</f>
        <v/>
      </c>
      <c r="L545" s="1909"/>
      <c r="M545" s="1909"/>
      <c r="N545" s="479" t="s">
        <v>599</v>
      </c>
      <c r="O545" s="814"/>
      <c r="P545" s="1338"/>
    </row>
    <row r="546" spans="1:16" ht="6" customHeight="1" thickBot="1">
      <c r="A546" s="338"/>
      <c r="B546" s="339"/>
      <c r="C546" s="339"/>
      <c r="D546" s="339"/>
      <c r="E546" s="339"/>
      <c r="F546" s="496"/>
      <c r="G546" s="496"/>
      <c r="H546" s="496"/>
      <c r="I546" s="496"/>
      <c r="J546" s="484"/>
      <c r="K546" s="339"/>
      <c r="L546" s="340"/>
      <c r="M546" s="339"/>
      <c r="N546" s="339"/>
      <c r="O546" s="815"/>
      <c r="P546" s="1338"/>
    </row>
    <row r="547" spans="1:16" s="152" customFormat="1" ht="20.25" customHeight="1" thickTop="1" thickBot="1">
      <c r="A547" s="370" t="s">
        <v>1784</v>
      </c>
      <c r="B547" s="342"/>
      <c r="C547" s="342"/>
      <c r="D547" s="342"/>
      <c r="E547" s="342"/>
      <c r="F547" s="342"/>
      <c r="G547" s="342"/>
      <c r="H547" s="343"/>
      <c r="I547" s="342"/>
      <c r="J547" s="344"/>
      <c r="K547" s="342"/>
      <c r="L547" s="345"/>
      <c r="M547" s="342"/>
      <c r="N547" s="344"/>
      <c r="O547" s="816"/>
      <c r="P547" s="1338"/>
    </row>
    <row r="548" spans="1:16" s="348" customFormat="1" ht="31.5" customHeight="1">
      <c r="A548" s="346"/>
      <c r="B548" s="1931" t="s">
        <v>1881</v>
      </c>
      <c r="C548" s="1932"/>
      <c r="D548" s="1932"/>
      <c r="E548" s="1932"/>
      <c r="F548" s="1932"/>
      <c r="G548" s="1932"/>
      <c r="H548" s="545"/>
      <c r="I548" s="401" t="s">
        <v>1786</v>
      </c>
      <c r="J548" s="485" t="s">
        <v>414</v>
      </c>
      <c r="K548" s="1642" t="str">
        <f>IF(D533="","",SUM(F539:I539))</f>
        <v/>
      </c>
      <c r="L548" s="1642"/>
      <c r="M548" s="1642"/>
      <c r="N548" s="423" t="s">
        <v>599</v>
      </c>
      <c r="O548" s="817"/>
      <c r="P548" s="1338"/>
    </row>
    <row r="549" spans="1:16" s="348" customFormat="1" ht="26.25" customHeight="1">
      <c r="A549" s="346"/>
      <c r="B549" s="546" t="s">
        <v>1876</v>
      </c>
      <c r="C549" s="547"/>
      <c r="D549" s="547"/>
      <c r="E549" s="547"/>
      <c r="F549" s="547"/>
      <c r="G549" s="547"/>
      <c r="H549" s="350"/>
      <c r="I549" s="548"/>
      <c r="J549" s="486" t="s">
        <v>415</v>
      </c>
      <c r="K549" s="1933">
        <f>ROUND(Info!$J$3*0.11,4)</f>
        <v>21.676600000000001</v>
      </c>
      <c r="L549" s="1646"/>
      <c r="M549" s="1646"/>
      <c r="N549" s="424" t="s">
        <v>1144</v>
      </c>
      <c r="O549" s="817"/>
      <c r="P549" s="1338"/>
    </row>
    <row r="550" spans="1:16" s="348" customFormat="1" ht="26.25" customHeight="1">
      <c r="A550" s="346"/>
      <c r="B550" s="409" t="s">
        <v>1882</v>
      </c>
      <c r="C550" s="349"/>
      <c r="D550" s="349"/>
      <c r="E550" s="349"/>
      <c r="F550" s="349"/>
      <c r="G550" s="349"/>
      <c r="H550" s="350"/>
      <c r="I550" s="399" t="s">
        <v>2026</v>
      </c>
      <c r="J550" s="486" t="s">
        <v>416</v>
      </c>
      <c r="K550" s="1646" t="str">
        <f>IF(D533="","",SUM(F544:I544))</f>
        <v/>
      </c>
      <c r="L550" s="1646"/>
      <c r="M550" s="1646"/>
      <c r="N550" s="424" t="s">
        <v>599</v>
      </c>
      <c r="O550" s="817"/>
      <c r="P550" s="1338"/>
    </row>
    <row r="551" spans="1:16" s="348" customFormat="1" ht="26.25" customHeight="1" thickBot="1">
      <c r="A551" s="346"/>
      <c r="B551" s="497" t="s">
        <v>1877</v>
      </c>
      <c r="C551" s="489"/>
      <c r="D551" s="489"/>
      <c r="E551" s="489"/>
      <c r="F551" s="489"/>
      <c r="G551" s="489"/>
      <c r="H551" s="490"/>
      <c r="I551" s="491"/>
      <c r="J551" s="492" t="s">
        <v>417</v>
      </c>
      <c r="K551" s="1900">
        <f>ROUND(Info!$J$3*0.22,4)</f>
        <v>43.353200000000001</v>
      </c>
      <c r="L551" s="1901"/>
      <c r="M551" s="1901"/>
      <c r="N551" s="493" t="s">
        <v>1144</v>
      </c>
      <c r="O551" s="817"/>
      <c r="P551" s="1338"/>
    </row>
    <row r="552" spans="1:16" s="348" customFormat="1" ht="31.5" customHeight="1" thickBot="1">
      <c r="A552" s="346"/>
      <c r="B552" s="1902" t="s">
        <v>1878</v>
      </c>
      <c r="C552" s="1903"/>
      <c r="D552" s="1903"/>
      <c r="E552" s="1903"/>
      <c r="F552" s="1903"/>
      <c r="G552" s="418"/>
      <c r="H552" s="419"/>
      <c r="I552" s="402" t="s">
        <v>2027</v>
      </c>
      <c r="J552" s="487" t="s">
        <v>418</v>
      </c>
      <c r="K552" s="1634" t="str">
        <f>IF(D533="","",ROUND(K548*K549+K550*K551,2))</f>
        <v/>
      </c>
      <c r="L552" s="1634"/>
      <c r="M552" s="1634"/>
      <c r="N552" s="427" t="s">
        <v>1144</v>
      </c>
      <c r="O552" s="817"/>
      <c r="P552" s="1338"/>
    </row>
    <row r="553" spans="1:16" s="348" customFormat="1" ht="26.25" customHeight="1" thickBot="1">
      <c r="A553" s="346"/>
      <c r="B553" s="413" t="s">
        <v>1879</v>
      </c>
      <c r="C553" s="414"/>
      <c r="D553" s="414"/>
      <c r="E553" s="414"/>
      <c r="F553" s="414"/>
      <c r="G553" s="414"/>
      <c r="H553" s="415"/>
      <c r="I553" s="416"/>
      <c r="J553" s="488" t="s">
        <v>419</v>
      </c>
      <c r="K553" s="1904"/>
      <c r="L553" s="1905"/>
      <c r="M553" s="1905"/>
      <c r="N553" s="428" t="s">
        <v>1144</v>
      </c>
      <c r="O553" s="817"/>
      <c r="P553" s="1338">
        <f>IF(K553="",0,1)</f>
        <v>0</v>
      </c>
    </row>
    <row r="554" spans="1:16" s="348" customFormat="1" ht="26.25" customHeight="1" thickBot="1">
      <c r="A554" s="346"/>
      <c r="B554" s="412" t="s">
        <v>1880</v>
      </c>
      <c r="C554" s="393"/>
      <c r="D554" s="393"/>
      <c r="E554" s="393"/>
      <c r="F554" s="393"/>
      <c r="G554" s="393"/>
      <c r="H554" s="394"/>
      <c r="I554" s="402" t="s">
        <v>2028</v>
      </c>
      <c r="J554" s="487" t="s">
        <v>420</v>
      </c>
      <c r="K554" s="1638" t="str">
        <f>IF(D533="","",IF(SUM(K552,-K553)&lt;0,"BŁĄD !!!",ROUND(K552-K553,2)))</f>
        <v/>
      </c>
      <c r="L554" s="1638"/>
      <c r="M554" s="1638"/>
      <c r="N554" s="429" t="s">
        <v>1144</v>
      </c>
      <c r="O554" s="817"/>
      <c r="P554" s="1338"/>
    </row>
    <row r="555" spans="1:16" s="348" customFormat="1" ht="6" customHeight="1" thickBot="1">
      <c r="A555" s="403"/>
      <c r="B555" s="404"/>
      <c r="C555" s="404"/>
      <c r="D555" s="404"/>
      <c r="E555" s="404"/>
      <c r="F555" s="404"/>
      <c r="G555" s="404"/>
      <c r="H555" s="405"/>
      <c r="I555" s="404"/>
      <c r="J555" s="404"/>
      <c r="K555" s="404"/>
      <c r="L555" s="406"/>
      <c r="M555" s="404"/>
      <c r="N555" s="404"/>
      <c r="O555" s="818"/>
      <c r="P555" s="1338"/>
    </row>
    <row r="556" spans="1:16" s="357" customFormat="1" ht="20.25" customHeight="1" thickTop="1" thickBot="1">
      <c r="A556" s="371" t="s">
        <v>1785</v>
      </c>
      <c r="B556" s="352"/>
      <c r="C556" s="352"/>
      <c r="D556" s="352"/>
      <c r="E556" s="352"/>
      <c r="F556" s="352"/>
      <c r="G556" s="352"/>
      <c r="H556" s="353"/>
      <c r="I556" s="352"/>
      <c r="J556" s="354"/>
      <c r="K556" s="352"/>
      <c r="L556" s="355"/>
      <c r="M556" s="352"/>
      <c r="N556" s="354"/>
      <c r="O556" s="819"/>
      <c r="P556" s="1338"/>
    </row>
    <row r="557" spans="1:16" s="363" customFormat="1" ht="16.5" customHeight="1">
      <c r="A557" s="358"/>
      <c r="B557" s="372" t="s">
        <v>2025</v>
      </c>
      <c r="C557" s="359"/>
      <c r="D557" s="359"/>
      <c r="E557" s="359"/>
      <c r="F557" s="360"/>
      <c r="G557" s="360"/>
      <c r="H557" s="360"/>
      <c r="I557" s="361"/>
      <c r="J557" s="1928" t="s">
        <v>2024</v>
      </c>
      <c r="K557" s="1929"/>
      <c r="L557" s="1929"/>
      <c r="M557" s="1929"/>
      <c r="N557" s="1930"/>
      <c r="O557" s="820"/>
      <c r="P557" s="1338"/>
    </row>
    <row r="558" spans="1:16" s="363" customFormat="1" ht="26.25" customHeight="1">
      <c r="A558" s="358"/>
      <c r="B558" s="1630"/>
      <c r="C558" s="1898"/>
      <c r="D558" s="1898"/>
      <c r="E558" s="1898"/>
      <c r="F558" s="1898"/>
      <c r="G558" s="1898"/>
      <c r="H558" s="1898"/>
      <c r="I558" s="1899"/>
      <c r="J558" s="1630"/>
      <c r="K558" s="1898"/>
      <c r="L558" s="1898"/>
      <c r="M558" s="1898"/>
      <c r="N558" s="1899"/>
      <c r="O558" s="820"/>
      <c r="P558" s="1338">
        <f>IF(J558&amp;B558="",0,1)</f>
        <v>0</v>
      </c>
    </row>
    <row r="559" spans="1:16" s="363" customFormat="1" ht="26.25" customHeight="1">
      <c r="A559" s="358"/>
      <c r="B559" s="1630"/>
      <c r="C559" s="1898"/>
      <c r="D559" s="1898"/>
      <c r="E559" s="1898"/>
      <c r="F559" s="1898"/>
      <c r="G559" s="1898"/>
      <c r="H559" s="1898"/>
      <c r="I559" s="1899"/>
      <c r="J559" s="1630"/>
      <c r="K559" s="1898"/>
      <c r="L559" s="1898"/>
      <c r="M559" s="1898"/>
      <c r="N559" s="1899"/>
      <c r="O559" s="820"/>
      <c r="P559" s="1338">
        <f t="shared" ref="P559:P562" si="37">IF(J559&amp;B559="",0,1)</f>
        <v>0</v>
      </c>
    </row>
    <row r="560" spans="1:16" s="363" customFormat="1" ht="26.25" customHeight="1">
      <c r="A560" s="358"/>
      <c r="B560" s="1630"/>
      <c r="C560" s="1898"/>
      <c r="D560" s="1898"/>
      <c r="E560" s="1898"/>
      <c r="F560" s="1898"/>
      <c r="G560" s="1898"/>
      <c r="H560" s="1898"/>
      <c r="I560" s="1899"/>
      <c r="J560" s="1630"/>
      <c r="K560" s="1898"/>
      <c r="L560" s="1898"/>
      <c r="M560" s="1898"/>
      <c r="N560" s="1899"/>
      <c r="O560" s="820"/>
      <c r="P560" s="1338">
        <f t="shared" si="37"/>
        <v>0</v>
      </c>
    </row>
    <row r="561" spans="1:16" s="363" customFormat="1" ht="26.25" customHeight="1">
      <c r="A561" s="358"/>
      <c r="B561" s="1630"/>
      <c r="C561" s="1898"/>
      <c r="D561" s="1898"/>
      <c r="E561" s="1898"/>
      <c r="F561" s="1898"/>
      <c r="G561" s="1898"/>
      <c r="H561" s="1898"/>
      <c r="I561" s="1899"/>
      <c r="J561" s="1630"/>
      <c r="K561" s="1898"/>
      <c r="L561" s="1898"/>
      <c r="M561" s="1898"/>
      <c r="N561" s="1899"/>
      <c r="O561" s="820"/>
      <c r="P561" s="1338">
        <f t="shared" si="37"/>
        <v>0</v>
      </c>
    </row>
    <row r="562" spans="1:16" s="363" customFormat="1" ht="26.25" customHeight="1" thickBot="1">
      <c r="A562" s="358"/>
      <c r="B562" s="1941"/>
      <c r="C562" s="1942"/>
      <c r="D562" s="1942"/>
      <c r="E562" s="1942"/>
      <c r="F562" s="1942"/>
      <c r="G562" s="1942"/>
      <c r="H562" s="1942"/>
      <c r="I562" s="1943"/>
      <c r="J562" s="1941"/>
      <c r="K562" s="1942"/>
      <c r="L562" s="1942"/>
      <c r="M562" s="1942"/>
      <c r="N562" s="1943"/>
      <c r="O562" s="820"/>
      <c r="P562" s="1338">
        <f t="shared" si="37"/>
        <v>0</v>
      </c>
    </row>
    <row r="563" spans="1:16" s="363" customFormat="1" ht="26.25" customHeight="1" thickBot="1">
      <c r="A563" s="358"/>
      <c r="B563" s="421" t="s">
        <v>2029</v>
      </c>
      <c r="C563" s="364"/>
      <c r="D563" s="1622" t="s">
        <v>1111</v>
      </c>
      <c r="E563" s="1622"/>
      <c r="F563" s="1622"/>
      <c r="G563" s="1622"/>
      <c r="H563" s="1622"/>
      <c r="I563" s="1622"/>
      <c r="J563" s="1622"/>
      <c r="K563" s="1622"/>
      <c r="L563" s="1622"/>
      <c r="M563" s="1622"/>
      <c r="N563" s="1623"/>
      <c r="O563" s="820"/>
    </row>
    <row r="564" spans="1:16" s="348" customFormat="1" ht="19.5" customHeight="1" thickBot="1">
      <c r="A564" s="403"/>
      <c r="B564" s="404"/>
      <c r="C564" s="404"/>
      <c r="D564" s="404"/>
      <c r="E564" s="404"/>
      <c r="F564" s="404"/>
      <c r="G564" s="404"/>
      <c r="H564" s="405"/>
      <c r="I564" s="404"/>
      <c r="J564" s="404"/>
      <c r="K564" s="404"/>
      <c r="L564" s="406"/>
      <c r="M564" s="404"/>
      <c r="N564" s="1320" t="str">
        <f ca="1">$A$1&amp;wersja&amp;INFO("wersja")</f>
        <v>GL_2018.1.15.0</v>
      </c>
      <c r="O564" s="818"/>
    </row>
    <row r="565" spans="1:16" ht="20.25" customHeight="1" thickTop="1" thickBot="1">
      <c r="A565" s="577" t="s">
        <v>1819</v>
      </c>
      <c r="H565" s="502"/>
      <c r="L565" s="520"/>
      <c r="N565" s="592" t="str">
        <f>$N$1</f>
        <v>Załącznik Nr 5 do Uchwały Nr XL/396/17 Rady Miejskiej w Kluczborku z dnia 27 września 2017r.</v>
      </c>
      <c r="O565" s="804"/>
    </row>
    <row r="566" spans="1:16" s="2" customFormat="1" ht="22.5" customHeight="1" thickTop="1">
      <c r="A566" s="1688" t="s">
        <v>854</v>
      </c>
      <c r="B566" s="1689"/>
      <c r="C566" s="1689"/>
      <c r="D566" s="1690"/>
      <c r="E566" s="1691" t="s">
        <v>987</v>
      </c>
      <c r="F566" s="1691"/>
      <c r="G566" s="1691"/>
      <c r="H566" s="1691"/>
      <c r="I566" s="1691"/>
      <c r="J566" s="1691"/>
      <c r="K566" s="1691"/>
      <c r="L566" s="1691"/>
      <c r="M566" s="1691"/>
      <c r="N566" s="1691"/>
      <c r="O566" s="1692"/>
    </row>
    <row r="567" spans="1:16" s="2" customFormat="1" ht="26.25" customHeight="1" thickBot="1">
      <c r="A567" s="1695"/>
      <c r="B567" s="1696"/>
      <c r="C567" s="1696"/>
      <c r="D567" s="1697"/>
      <c r="E567" s="1693"/>
      <c r="F567" s="1693"/>
      <c r="G567" s="1693"/>
      <c r="H567" s="1693"/>
      <c r="I567" s="1693"/>
      <c r="J567" s="1693"/>
      <c r="K567" s="1693"/>
      <c r="L567" s="1693"/>
      <c r="M567" s="1693"/>
      <c r="N567" s="1693"/>
      <c r="O567" s="1694"/>
    </row>
    <row r="568" spans="1:16" s="2" customFormat="1" ht="9" customHeight="1">
      <c r="A568" s="580"/>
      <c r="B568" s="581"/>
      <c r="C568" s="581"/>
      <c r="D568" s="582"/>
      <c r="E568" s="582"/>
      <c r="F568" s="582"/>
      <c r="G568" s="582"/>
      <c r="H568" s="583"/>
      <c r="I568" s="583"/>
      <c r="J568" s="583"/>
      <c r="K568" s="583"/>
      <c r="L568" s="584"/>
      <c r="M568" s="583"/>
      <c r="N568" s="585"/>
      <c r="O568" s="805"/>
    </row>
    <row r="569" spans="1:16" s="1" customFormat="1" ht="24.75" customHeight="1">
      <c r="A569" s="1675" t="s">
        <v>1923</v>
      </c>
      <c r="B569" s="1676"/>
      <c r="C569" s="1676"/>
      <c r="D569" s="1676"/>
      <c r="E569" s="1676"/>
      <c r="F569" s="1676"/>
      <c r="G569" s="1676"/>
      <c r="H569" s="1676"/>
      <c r="I569" s="1676"/>
      <c r="J569" s="1676"/>
      <c r="K569" s="1676"/>
      <c r="L569" s="1676"/>
      <c r="M569" s="1676"/>
      <c r="N569" s="1676"/>
      <c r="O569" s="1677"/>
    </row>
    <row r="570" spans="1:16" s="2" customFormat="1" ht="9" customHeight="1" thickBot="1">
      <c r="A570" s="587"/>
      <c r="B570" s="588"/>
      <c r="C570" s="588"/>
      <c r="D570" s="588"/>
      <c r="E570" s="588"/>
      <c r="F570" s="588"/>
      <c r="G570" s="588"/>
      <c r="H570" s="588"/>
      <c r="I570" s="588"/>
      <c r="J570" s="588"/>
      <c r="K570" s="589"/>
      <c r="L570" s="590"/>
      <c r="M570" s="583"/>
      <c r="N570" s="583"/>
      <c r="O570" s="806"/>
    </row>
    <row r="571" spans="1:16" s="306" customFormat="1" ht="6" customHeight="1" thickTop="1" thickBot="1">
      <c r="A571" s="300"/>
      <c r="B571" s="301"/>
      <c r="C571" s="301"/>
      <c r="D571" s="301"/>
      <c r="E571" s="302"/>
      <c r="F571" s="302"/>
      <c r="G571" s="302"/>
      <c r="H571" s="303"/>
      <c r="I571" s="302"/>
      <c r="J571" s="304"/>
      <c r="K571" s="302"/>
      <c r="L571" s="305"/>
      <c r="M571" s="302"/>
      <c r="N571" s="304"/>
      <c r="O571" s="807"/>
    </row>
    <row r="572" spans="1:16" s="306" customFormat="1" ht="26.25" customHeight="1" thickBot="1">
      <c r="A572" s="308"/>
      <c r="B572" s="1678" t="s">
        <v>1925</v>
      </c>
      <c r="C572" s="1678"/>
      <c r="D572" s="1678"/>
      <c r="E572" s="1678"/>
      <c r="F572" s="1678"/>
      <c r="G572" s="1678"/>
      <c r="H572" s="1678"/>
      <c r="I572" s="1678"/>
      <c r="J572" s="1679"/>
      <c r="K572" s="235" t="s">
        <v>1870</v>
      </c>
      <c r="L572" s="309"/>
      <c r="M572" s="1680" t="str">
        <f>IF(O580=1,SUM($O$1:O580),"")</f>
        <v/>
      </c>
      <c r="N572" s="1681"/>
      <c r="O572" s="808"/>
    </row>
    <row r="573" spans="1:16" s="306" customFormat="1" ht="6" customHeight="1" thickBot="1">
      <c r="A573" s="310"/>
      <c r="B573" s="311"/>
      <c r="C573" s="311"/>
      <c r="D573" s="311"/>
      <c r="E573" s="311"/>
      <c r="F573" s="311"/>
      <c r="G573" s="311"/>
      <c r="H573" s="313"/>
      <c r="I573" s="312"/>
      <c r="J573" s="314"/>
      <c r="K573" s="312"/>
      <c r="L573" s="315"/>
      <c r="M573" s="312"/>
      <c r="N573" s="314"/>
      <c r="O573" s="809"/>
    </row>
    <row r="574" spans="1:16" s="306" customFormat="1" ht="20.25" customHeight="1" thickTop="1" thickBot="1">
      <c r="A574" s="369" t="s">
        <v>1783</v>
      </c>
      <c r="B574" s="323"/>
      <c r="C574" s="323"/>
      <c r="D574" s="323"/>
      <c r="E574" s="323"/>
      <c r="F574" s="323"/>
      <c r="G574" s="323"/>
      <c r="H574" s="323"/>
      <c r="I574" s="323"/>
      <c r="J574" s="323"/>
      <c r="K574" s="323"/>
      <c r="L574" s="323"/>
      <c r="M574" s="323"/>
      <c r="N574" s="323"/>
      <c r="O574" s="810"/>
    </row>
    <row r="575" spans="1:16" s="306" customFormat="1" ht="12.75" customHeight="1">
      <c r="A575" s="317"/>
      <c r="B575" s="374" t="s">
        <v>1666</v>
      </c>
      <c r="C575" s="375"/>
      <c r="D575" s="375"/>
      <c r="E575" s="375"/>
      <c r="F575" s="375"/>
      <c r="G575" s="375"/>
      <c r="H575" s="376"/>
      <c r="I575" s="375"/>
      <c r="J575" s="377"/>
      <c r="K575" s="378" t="s">
        <v>1750</v>
      </c>
      <c r="L575" s="375"/>
      <c r="M575" s="375"/>
      <c r="N575" s="379"/>
      <c r="O575" s="811"/>
    </row>
    <row r="576" spans="1:16" s="320" customFormat="1" ht="34.5" customHeight="1" thickBot="1">
      <c r="A576" s="319"/>
      <c r="B576" s="1935" t="str">
        <f>IF($B$12="","",$B$12)</f>
        <v/>
      </c>
      <c r="C576" s="1936"/>
      <c r="D576" s="1936"/>
      <c r="E576" s="1936"/>
      <c r="F576" s="1936"/>
      <c r="G576" s="1936"/>
      <c r="H576" s="1936"/>
      <c r="I576" s="1936"/>
      <c r="J576" s="1937"/>
      <c r="K576" s="1938" t="str">
        <f>IF($K$12="","",$K$12)</f>
        <v/>
      </c>
      <c r="L576" s="1939"/>
      <c r="M576" s="1939"/>
      <c r="N576" s="1940"/>
      <c r="O576" s="811"/>
      <c r="P576" s="1338">
        <f>IF(B576&amp;K576="",0,1)</f>
        <v>0</v>
      </c>
    </row>
    <row r="577" spans="1:16" s="306" customFormat="1" ht="6" customHeight="1" thickBot="1">
      <c r="A577" s="321"/>
      <c r="B577" s="322"/>
      <c r="C577" s="322"/>
      <c r="D577" s="322"/>
      <c r="E577" s="312"/>
      <c r="F577" s="312"/>
      <c r="G577" s="312"/>
      <c r="H577" s="313"/>
      <c r="I577" s="312"/>
      <c r="J577" s="314"/>
      <c r="K577" s="312"/>
      <c r="L577" s="315"/>
      <c r="M577" s="312"/>
      <c r="N577" s="314"/>
      <c r="O577" s="809"/>
      <c r="P577" s="1338"/>
    </row>
    <row r="578" spans="1:16" s="328" customFormat="1" ht="20.25" customHeight="1" thickTop="1" thickBot="1">
      <c r="A578" s="370" t="s">
        <v>2165</v>
      </c>
      <c r="B578" s="323"/>
      <c r="C578" s="323"/>
      <c r="D578" s="323"/>
      <c r="E578" s="323"/>
      <c r="F578" s="323"/>
      <c r="G578" s="323"/>
      <c r="H578" s="324"/>
      <c r="I578" s="323"/>
      <c r="J578" s="325"/>
      <c r="K578" s="323"/>
      <c r="L578" s="326"/>
      <c r="M578" s="323"/>
      <c r="N578" s="822">
        <f>SUM(O:O)</f>
        <v>0</v>
      </c>
      <c r="O578" s="810"/>
      <c r="P578" s="1338"/>
    </row>
    <row r="579" spans="1:16" s="328" customFormat="1" ht="8.25" customHeight="1">
      <c r="A579" s="98"/>
      <c r="B579" s="381"/>
      <c r="C579" s="382"/>
      <c r="D579" s="382"/>
      <c r="E579" s="382"/>
      <c r="F579" s="382"/>
      <c r="G579" s="382"/>
      <c r="H579" s="383"/>
      <c r="I579" s="382"/>
      <c r="J579" s="384"/>
      <c r="K579" s="382"/>
      <c r="L579" s="385"/>
      <c r="M579" s="382"/>
      <c r="N579" s="386"/>
      <c r="O579" s="812"/>
      <c r="P579" s="1338"/>
    </row>
    <row r="580" spans="1:16" s="328" customFormat="1" ht="26.25" customHeight="1">
      <c r="A580" s="396" t="s">
        <v>291</v>
      </c>
      <c r="B580" s="1666" t="s">
        <v>123</v>
      </c>
      <c r="C580" s="1667"/>
      <c r="D580" s="1668"/>
      <c r="E580" s="1934"/>
      <c r="F580" s="477"/>
      <c r="G580" s="478"/>
      <c r="H580" s="478"/>
      <c r="I580" s="478"/>
      <c r="J580" s="478"/>
      <c r="K580" s="478"/>
      <c r="L580" s="478"/>
      <c r="M580" s="478"/>
      <c r="N580" s="397"/>
      <c r="O580" s="812">
        <f>IF(D580&lt;&gt;"",1,0)</f>
        <v>0</v>
      </c>
      <c r="P580" s="1338">
        <f>IF(D580="",0,1)</f>
        <v>0</v>
      </c>
    </row>
    <row r="581" spans="1:16" s="328" customFormat="1" ht="8.25" customHeight="1" thickBot="1">
      <c r="A581" s="98"/>
      <c r="B581" s="387"/>
      <c r="C581" s="388"/>
      <c r="D581" s="388"/>
      <c r="E581" s="388"/>
      <c r="F581" s="388"/>
      <c r="G581" s="388"/>
      <c r="H581" s="389"/>
      <c r="I581" s="388"/>
      <c r="J581" s="390"/>
      <c r="K581" s="388"/>
      <c r="L581" s="391"/>
      <c r="M581" s="388"/>
      <c r="N581" s="392"/>
      <c r="O581" s="812"/>
      <c r="P581" s="1338"/>
    </row>
    <row r="582" spans="1:16" s="328" customFormat="1" ht="27" customHeight="1" thickBot="1">
      <c r="A582" s="308"/>
      <c r="B582" s="1716" t="s">
        <v>1065</v>
      </c>
      <c r="C582" s="1717"/>
      <c r="D582" s="1717"/>
      <c r="E582" s="1885"/>
      <c r="F582" s="763" t="s">
        <v>1770</v>
      </c>
      <c r="G582" s="763" t="s">
        <v>1748</v>
      </c>
      <c r="H582" s="1945" t="s">
        <v>1520</v>
      </c>
      <c r="I582" s="1946"/>
      <c r="J582" s="1662" t="s">
        <v>233</v>
      </c>
      <c r="K582" s="1722"/>
      <c r="L582" s="1722"/>
      <c r="M582" s="1722"/>
      <c r="N582" s="1944"/>
      <c r="O582" s="813"/>
      <c r="P582" s="1338"/>
    </row>
    <row r="583" spans="1:16" s="328" customFormat="1" ht="26.25" customHeight="1">
      <c r="A583" s="308"/>
      <c r="B583" s="1659" t="s">
        <v>1663</v>
      </c>
      <c r="C583" s="1910" t="s">
        <v>1809</v>
      </c>
      <c r="D583" s="1911"/>
      <c r="E583" s="1912"/>
      <c r="F583" s="1072"/>
      <c r="G583" s="1072"/>
      <c r="H583" s="1913"/>
      <c r="I583" s="1914"/>
      <c r="J583" s="480" t="s">
        <v>1771</v>
      </c>
      <c r="K583" s="1915" t="str">
        <f>IF(D580="","",SUM(F583:I583))</f>
        <v/>
      </c>
      <c r="L583" s="1915"/>
      <c r="M583" s="1915"/>
      <c r="N583" s="333" t="s">
        <v>599</v>
      </c>
      <c r="O583" s="813"/>
      <c r="P583" s="1338">
        <f>IF(F583&amp;G583&amp;H583="",0,1)</f>
        <v>0</v>
      </c>
    </row>
    <row r="584" spans="1:16" s="328" customFormat="1" ht="31.5" customHeight="1">
      <c r="A584" s="308"/>
      <c r="B584" s="1660"/>
      <c r="C584" s="1916" t="s">
        <v>1810</v>
      </c>
      <c r="D584" s="1917"/>
      <c r="E584" s="1918"/>
      <c r="F584" s="1073"/>
      <c r="G584" s="1073"/>
      <c r="H584" s="1919"/>
      <c r="I584" s="1920"/>
      <c r="J584" s="481" t="s">
        <v>1390</v>
      </c>
      <c r="K584" s="1921" t="str">
        <f>IF(D580="","",SUM(F584:I584))</f>
        <v/>
      </c>
      <c r="L584" s="1921"/>
      <c r="M584" s="1921"/>
      <c r="N584" s="331" t="s">
        <v>599</v>
      </c>
      <c r="O584" s="813"/>
      <c r="P584" s="1338">
        <f t="shared" ref="P584:P586" si="38">IF(F584&amp;G584&amp;H584="",0,1)</f>
        <v>0</v>
      </c>
    </row>
    <row r="585" spans="1:16" s="328" customFormat="1" ht="26.25" customHeight="1">
      <c r="A585" s="308"/>
      <c r="B585" s="1660"/>
      <c r="C585" s="1916" t="s">
        <v>1811</v>
      </c>
      <c r="D585" s="1917"/>
      <c r="E585" s="1918"/>
      <c r="F585" s="1073"/>
      <c r="G585" s="1073"/>
      <c r="H585" s="1919"/>
      <c r="I585" s="1920"/>
      <c r="J585" s="481" t="s">
        <v>406</v>
      </c>
      <c r="K585" s="1921" t="str">
        <f>IF(D580="","",SUM(F585:I585))</f>
        <v/>
      </c>
      <c r="L585" s="1921"/>
      <c r="M585" s="1921"/>
      <c r="N585" s="331" t="s">
        <v>599</v>
      </c>
      <c r="O585" s="813"/>
      <c r="P585" s="1338">
        <f t="shared" si="38"/>
        <v>0</v>
      </c>
    </row>
    <row r="586" spans="1:16" s="328" customFormat="1" ht="26.25" customHeight="1" thickBot="1">
      <c r="A586" s="308"/>
      <c r="B586" s="1660"/>
      <c r="C586" s="1922" t="s">
        <v>579</v>
      </c>
      <c r="D586" s="1923"/>
      <c r="E586" s="1924"/>
      <c r="F586" s="1074"/>
      <c r="G586" s="1074"/>
      <c r="H586" s="1947"/>
      <c r="I586" s="1948"/>
      <c r="J586" s="482" t="s">
        <v>407</v>
      </c>
      <c r="K586" s="1927" t="str">
        <f>IF(D580="","",SUM(F586:I586))</f>
        <v/>
      </c>
      <c r="L586" s="1927"/>
      <c r="M586" s="1927"/>
      <c r="N586" s="332" t="s">
        <v>599</v>
      </c>
      <c r="O586" s="813"/>
      <c r="P586" s="1338">
        <f t="shared" si="38"/>
        <v>0</v>
      </c>
    </row>
    <row r="587" spans="1:16" s="337" customFormat="1" ht="26.25" customHeight="1" thickBot="1">
      <c r="A587" s="334"/>
      <c r="B587" s="1661"/>
      <c r="C587" s="1906" t="s">
        <v>233</v>
      </c>
      <c r="D587" s="1711"/>
      <c r="E587" s="1712"/>
      <c r="F587" s="884" t="str">
        <f>IF(D580="","",SUM(F583:F586))</f>
        <v/>
      </c>
      <c r="G587" s="884" t="str">
        <f>IF(D580="","",SUM(G583:G586))</f>
        <v/>
      </c>
      <c r="H587" s="1907" t="str">
        <f>IF(D580="","",SUM(H583:H586))</f>
        <v/>
      </c>
      <c r="I587" s="1908"/>
      <c r="J587" s="483" t="s">
        <v>408</v>
      </c>
      <c r="K587" s="1909" t="str">
        <f>IF(D580="","",SUM(F587:I587))</f>
        <v/>
      </c>
      <c r="L587" s="1909"/>
      <c r="M587" s="1909"/>
      <c r="N587" s="479" t="s">
        <v>599</v>
      </c>
      <c r="O587" s="814"/>
      <c r="P587" s="1338"/>
    </row>
    <row r="588" spans="1:16" s="328" customFormat="1" ht="26.25" customHeight="1">
      <c r="A588" s="308"/>
      <c r="B588" s="1659" t="s">
        <v>232</v>
      </c>
      <c r="C588" s="1910" t="s">
        <v>1809</v>
      </c>
      <c r="D588" s="1911"/>
      <c r="E588" s="1912"/>
      <c r="F588" s="1072"/>
      <c r="G588" s="1072"/>
      <c r="H588" s="1913"/>
      <c r="I588" s="1914"/>
      <c r="J588" s="480" t="s">
        <v>409</v>
      </c>
      <c r="K588" s="1915" t="str">
        <f>IF(D580="","",SUM(F588:I588))</f>
        <v/>
      </c>
      <c r="L588" s="1915"/>
      <c r="M588" s="1915"/>
      <c r="N588" s="333" t="s">
        <v>599</v>
      </c>
      <c r="O588" s="813"/>
      <c r="P588" s="1338">
        <f>IF(F588&amp;G588&amp;H588="",0,1)</f>
        <v>0</v>
      </c>
    </row>
    <row r="589" spans="1:16" s="328" customFormat="1" ht="31.5" customHeight="1">
      <c r="A589" s="308"/>
      <c r="B589" s="1660"/>
      <c r="C589" s="1916" t="s">
        <v>1810</v>
      </c>
      <c r="D589" s="1917"/>
      <c r="E589" s="1918"/>
      <c r="F589" s="1073"/>
      <c r="G589" s="1073"/>
      <c r="H589" s="1919"/>
      <c r="I589" s="1920"/>
      <c r="J589" s="481" t="s">
        <v>410</v>
      </c>
      <c r="K589" s="1921" t="str">
        <f>IF(D580="","",SUM(F589:I589))</f>
        <v/>
      </c>
      <c r="L589" s="1921"/>
      <c r="M589" s="1921"/>
      <c r="N589" s="331" t="s">
        <v>599</v>
      </c>
      <c r="O589" s="813"/>
      <c r="P589" s="1338">
        <f t="shared" ref="P589:P591" si="39">IF(F589&amp;G589&amp;H589="",0,1)</f>
        <v>0</v>
      </c>
    </row>
    <row r="590" spans="1:16" s="328" customFormat="1" ht="26.25" customHeight="1">
      <c r="A590" s="308"/>
      <c r="B590" s="1660"/>
      <c r="C590" s="1916" t="s">
        <v>1811</v>
      </c>
      <c r="D590" s="1917"/>
      <c r="E590" s="1918"/>
      <c r="F590" s="1073"/>
      <c r="G590" s="1073"/>
      <c r="H590" s="1919"/>
      <c r="I590" s="1920"/>
      <c r="J590" s="481" t="s">
        <v>411</v>
      </c>
      <c r="K590" s="1921" t="str">
        <f>IF(D580="","",SUM(F590:I590))</f>
        <v/>
      </c>
      <c r="L590" s="1921"/>
      <c r="M590" s="1921"/>
      <c r="N590" s="331" t="s">
        <v>599</v>
      </c>
      <c r="O590" s="813"/>
      <c r="P590" s="1338">
        <f t="shared" si="39"/>
        <v>0</v>
      </c>
    </row>
    <row r="591" spans="1:16" s="328" customFormat="1" ht="26.25" customHeight="1" thickBot="1">
      <c r="A591" s="308"/>
      <c r="B591" s="1660"/>
      <c r="C591" s="1922" t="s">
        <v>579</v>
      </c>
      <c r="D591" s="1923"/>
      <c r="E591" s="1924"/>
      <c r="F591" s="1074"/>
      <c r="G591" s="1074"/>
      <c r="H591" s="1925"/>
      <c r="I591" s="1926"/>
      <c r="J591" s="482" t="s">
        <v>412</v>
      </c>
      <c r="K591" s="1927" t="str">
        <f>IF(D580="","",SUM(F591:I591))</f>
        <v/>
      </c>
      <c r="L591" s="1927"/>
      <c r="M591" s="1927"/>
      <c r="N591" s="332" t="s">
        <v>599</v>
      </c>
      <c r="O591" s="813"/>
      <c r="P591" s="1338">
        <f t="shared" si="39"/>
        <v>0</v>
      </c>
    </row>
    <row r="592" spans="1:16" s="337" customFormat="1" ht="26.25" customHeight="1" thickBot="1">
      <c r="A592" s="334"/>
      <c r="B592" s="1661"/>
      <c r="C592" s="1906" t="s">
        <v>233</v>
      </c>
      <c r="D592" s="1711"/>
      <c r="E592" s="1712"/>
      <c r="F592" s="884" t="str">
        <f>IF(D580="","",SUM(F588:F591))</f>
        <v/>
      </c>
      <c r="G592" s="884" t="str">
        <f>IF(D580="","",SUM(G588:G591))</f>
        <v/>
      </c>
      <c r="H592" s="1907" t="str">
        <f>IF(D580="","",SUM(H588:H591))</f>
        <v/>
      </c>
      <c r="I592" s="1908"/>
      <c r="J592" s="483" t="s">
        <v>413</v>
      </c>
      <c r="K592" s="1909" t="str">
        <f>IF(D580="","",SUM(F592:I592))</f>
        <v/>
      </c>
      <c r="L592" s="1909"/>
      <c r="M592" s="1909"/>
      <c r="N592" s="479" t="s">
        <v>599</v>
      </c>
      <c r="O592" s="814"/>
      <c r="P592" s="1338"/>
    </row>
    <row r="593" spans="1:16" ht="6" customHeight="1" thickBot="1">
      <c r="A593" s="338"/>
      <c r="B593" s="339"/>
      <c r="C593" s="339"/>
      <c r="D593" s="339"/>
      <c r="E593" s="339"/>
      <c r="F593" s="496"/>
      <c r="G593" s="496"/>
      <c r="H593" s="496"/>
      <c r="I593" s="496"/>
      <c r="J593" s="484"/>
      <c r="K593" s="339"/>
      <c r="L593" s="340"/>
      <c r="M593" s="339"/>
      <c r="N593" s="339"/>
      <c r="O593" s="815"/>
      <c r="P593" s="1338"/>
    </row>
    <row r="594" spans="1:16" s="152" customFormat="1" ht="20.25" customHeight="1" thickTop="1" thickBot="1">
      <c r="A594" s="370" t="s">
        <v>1784</v>
      </c>
      <c r="B594" s="342"/>
      <c r="C594" s="342"/>
      <c r="D594" s="342"/>
      <c r="E594" s="342"/>
      <c r="F594" s="342"/>
      <c r="G594" s="342"/>
      <c r="H594" s="343"/>
      <c r="I594" s="342"/>
      <c r="J594" s="344"/>
      <c r="K594" s="342"/>
      <c r="L594" s="345"/>
      <c r="M594" s="342"/>
      <c r="N594" s="344"/>
      <c r="O594" s="816"/>
      <c r="P594" s="1338"/>
    </row>
    <row r="595" spans="1:16" s="348" customFormat="1" ht="31.5" customHeight="1">
      <c r="A595" s="346"/>
      <c r="B595" s="1931" t="s">
        <v>1881</v>
      </c>
      <c r="C595" s="1932"/>
      <c r="D595" s="1932"/>
      <c r="E595" s="1932"/>
      <c r="F595" s="1932"/>
      <c r="G595" s="1932"/>
      <c r="H595" s="545"/>
      <c r="I595" s="401" t="s">
        <v>1786</v>
      </c>
      <c r="J595" s="485" t="s">
        <v>414</v>
      </c>
      <c r="K595" s="1642" t="str">
        <f>IF(D580="","",SUM(F586:I586))</f>
        <v/>
      </c>
      <c r="L595" s="1642"/>
      <c r="M595" s="1642"/>
      <c r="N595" s="423" t="s">
        <v>599</v>
      </c>
      <c r="O595" s="817"/>
      <c r="P595" s="1338"/>
    </row>
    <row r="596" spans="1:16" s="348" customFormat="1" ht="26.25" customHeight="1">
      <c r="A596" s="346"/>
      <c r="B596" s="546" t="s">
        <v>1876</v>
      </c>
      <c r="C596" s="547"/>
      <c r="D596" s="547"/>
      <c r="E596" s="547"/>
      <c r="F596" s="547"/>
      <c r="G596" s="547"/>
      <c r="H596" s="350"/>
      <c r="I596" s="548"/>
      <c r="J596" s="486" t="s">
        <v>415</v>
      </c>
      <c r="K596" s="1933">
        <f>ROUND(Info!$J$3*0.11,4)</f>
        <v>21.676600000000001</v>
      </c>
      <c r="L596" s="1646"/>
      <c r="M596" s="1646"/>
      <c r="N596" s="424" t="s">
        <v>1144</v>
      </c>
      <c r="O596" s="817"/>
      <c r="P596" s="1338"/>
    </row>
    <row r="597" spans="1:16" s="348" customFormat="1" ht="26.25" customHeight="1">
      <c r="A597" s="346"/>
      <c r="B597" s="409" t="s">
        <v>1882</v>
      </c>
      <c r="C597" s="349"/>
      <c r="D597" s="349"/>
      <c r="E597" s="349"/>
      <c r="F597" s="349"/>
      <c r="G597" s="349"/>
      <c r="H597" s="350"/>
      <c r="I597" s="399" t="s">
        <v>2026</v>
      </c>
      <c r="J597" s="486" t="s">
        <v>416</v>
      </c>
      <c r="K597" s="1646" t="str">
        <f>IF(D580="","",SUM(F591:I591))</f>
        <v/>
      </c>
      <c r="L597" s="1646"/>
      <c r="M597" s="1646"/>
      <c r="N597" s="424" t="s">
        <v>599</v>
      </c>
      <c r="O597" s="817"/>
      <c r="P597" s="1338"/>
    </row>
    <row r="598" spans="1:16" s="348" customFormat="1" ht="26.25" customHeight="1" thickBot="1">
      <c r="A598" s="346"/>
      <c r="B598" s="497" t="s">
        <v>1877</v>
      </c>
      <c r="C598" s="489"/>
      <c r="D598" s="489"/>
      <c r="E598" s="489"/>
      <c r="F598" s="489"/>
      <c r="G598" s="489"/>
      <c r="H598" s="490"/>
      <c r="I598" s="491"/>
      <c r="J598" s="492" t="s">
        <v>417</v>
      </c>
      <c r="K598" s="1900">
        <f>ROUND(Info!$J$3*0.22,4)</f>
        <v>43.353200000000001</v>
      </c>
      <c r="L598" s="1901"/>
      <c r="M598" s="1901"/>
      <c r="N598" s="493" t="s">
        <v>1144</v>
      </c>
      <c r="O598" s="817"/>
      <c r="P598" s="1338"/>
    </row>
    <row r="599" spans="1:16" s="348" customFormat="1" ht="31.5" customHeight="1" thickBot="1">
      <c r="A599" s="346"/>
      <c r="B599" s="1902" t="s">
        <v>1878</v>
      </c>
      <c r="C599" s="1903"/>
      <c r="D599" s="1903"/>
      <c r="E599" s="1903"/>
      <c r="F599" s="1903"/>
      <c r="G599" s="418"/>
      <c r="H599" s="419"/>
      <c r="I599" s="402" t="s">
        <v>2027</v>
      </c>
      <c r="J599" s="487" t="s">
        <v>418</v>
      </c>
      <c r="K599" s="1634" t="str">
        <f>IF(D580="","",ROUND(K595*K596+K597*K598,2))</f>
        <v/>
      </c>
      <c r="L599" s="1634"/>
      <c r="M599" s="1634"/>
      <c r="N599" s="427" t="s">
        <v>1144</v>
      </c>
      <c r="O599" s="817"/>
      <c r="P599" s="1338"/>
    </row>
    <row r="600" spans="1:16" s="348" customFormat="1" ht="26.25" customHeight="1" thickBot="1">
      <c r="A600" s="346"/>
      <c r="B600" s="413" t="s">
        <v>1879</v>
      </c>
      <c r="C600" s="414"/>
      <c r="D600" s="414"/>
      <c r="E600" s="414"/>
      <c r="F600" s="414"/>
      <c r="G600" s="414"/>
      <c r="H600" s="415"/>
      <c r="I600" s="416"/>
      <c r="J600" s="488" t="s">
        <v>419</v>
      </c>
      <c r="K600" s="1904"/>
      <c r="L600" s="1905"/>
      <c r="M600" s="1905"/>
      <c r="N600" s="428" t="s">
        <v>1144</v>
      </c>
      <c r="O600" s="817"/>
      <c r="P600" s="1338">
        <f>IF(K600="",0,1)</f>
        <v>0</v>
      </c>
    </row>
    <row r="601" spans="1:16" s="348" customFormat="1" ht="26.25" customHeight="1" thickBot="1">
      <c r="A601" s="346"/>
      <c r="B601" s="412" t="s">
        <v>1880</v>
      </c>
      <c r="C601" s="393"/>
      <c r="D601" s="393"/>
      <c r="E601" s="393"/>
      <c r="F601" s="393"/>
      <c r="G601" s="393"/>
      <c r="H601" s="394"/>
      <c r="I601" s="402" t="s">
        <v>2028</v>
      </c>
      <c r="J601" s="487" t="s">
        <v>420</v>
      </c>
      <c r="K601" s="1638" t="str">
        <f>IF(D580="","",IF(SUM(K599,-K600)&lt;0,"BŁĄD !!!",ROUND(K599-K600,2)))</f>
        <v/>
      </c>
      <c r="L601" s="1638"/>
      <c r="M601" s="1638"/>
      <c r="N601" s="429" t="s">
        <v>1144</v>
      </c>
      <c r="O601" s="817"/>
      <c r="P601" s="1338"/>
    </row>
    <row r="602" spans="1:16" s="348" customFormat="1" ht="6" customHeight="1" thickBot="1">
      <c r="A602" s="403"/>
      <c r="B602" s="404"/>
      <c r="C602" s="404"/>
      <c r="D602" s="404"/>
      <c r="E602" s="404"/>
      <c r="F602" s="404"/>
      <c r="G602" s="404"/>
      <c r="H602" s="405"/>
      <c r="I602" s="404"/>
      <c r="J602" s="404"/>
      <c r="K602" s="404"/>
      <c r="L602" s="406"/>
      <c r="M602" s="404"/>
      <c r="N602" s="404"/>
      <c r="O602" s="818"/>
      <c r="P602" s="1338"/>
    </row>
    <row r="603" spans="1:16" s="357" customFormat="1" ht="20.25" customHeight="1" thickTop="1" thickBot="1">
      <c r="A603" s="371" t="s">
        <v>1785</v>
      </c>
      <c r="B603" s="352"/>
      <c r="C603" s="352"/>
      <c r="D603" s="352"/>
      <c r="E603" s="352"/>
      <c r="F603" s="352"/>
      <c r="G603" s="352"/>
      <c r="H603" s="353"/>
      <c r="I603" s="352"/>
      <c r="J603" s="354"/>
      <c r="K603" s="352"/>
      <c r="L603" s="355"/>
      <c r="M603" s="352"/>
      <c r="N603" s="354"/>
      <c r="O603" s="819"/>
      <c r="P603" s="1338"/>
    </row>
    <row r="604" spans="1:16" s="363" customFormat="1" ht="16.5" customHeight="1">
      <c r="A604" s="358"/>
      <c r="B604" s="372" t="s">
        <v>2025</v>
      </c>
      <c r="C604" s="359"/>
      <c r="D604" s="359"/>
      <c r="E604" s="359"/>
      <c r="F604" s="360"/>
      <c r="G604" s="360"/>
      <c r="H604" s="360"/>
      <c r="I604" s="361"/>
      <c r="J604" s="1928" t="s">
        <v>2024</v>
      </c>
      <c r="K604" s="1929"/>
      <c r="L604" s="1929"/>
      <c r="M604" s="1929"/>
      <c r="N604" s="1930"/>
      <c r="O604" s="820"/>
      <c r="P604" s="1338"/>
    </row>
    <row r="605" spans="1:16" s="363" customFormat="1" ht="26.25" customHeight="1">
      <c r="A605" s="358"/>
      <c r="B605" s="1630"/>
      <c r="C605" s="1898"/>
      <c r="D605" s="1898"/>
      <c r="E605" s="1898"/>
      <c r="F605" s="1898"/>
      <c r="G605" s="1898"/>
      <c r="H605" s="1898"/>
      <c r="I605" s="1899"/>
      <c r="J605" s="1630"/>
      <c r="K605" s="1898"/>
      <c r="L605" s="1898"/>
      <c r="M605" s="1898"/>
      <c r="N605" s="1899"/>
      <c r="O605" s="820"/>
      <c r="P605" s="1338">
        <f>IF(J605&amp;B605="",0,1)</f>
        <v>0</v>
      </c>
    </row>
    <row r="606" spans="1:16" s="363" customFormat="1" ht="26.25" customHeight="1">
      <c r="A606" s="358"/>
      <c r="B606" s="1630"/>
      <c r="C606" s="1898"/>
      <c r="D606" s="1898"/>
      <c r="E606" s="1898"/>
      <c r="F606" s="1898"/>
      <c r="G606" s="1898"/>
      <c r="H606" s="1898"/>
      <c r="I606" s="1899"/>
      <c r="J606" s="1630"/>
      <c r="K606" s="1898"/>
      <c r="L606" s="1898"/>
      <c r="M606" s="1898"/>
      <c r="N606" s="1899"/>
      <c r="O606" s="820"/>
      <c r="P606" s="1338">
        <f t="shared" ref="P606:P609" si="40">IF(J606&amp;B606="",0,1)</f>
        <v>0</v>
      </c>
    </row>
    <row r="607" spans="1:16" s="363" customFormat="1" ht="26.25" customHeight="1">
      <c r="A607" s="358"/>
      <c r="B607" s="1630"/>
      <c r="C607" s="1898"/>
      <c r="D607" s="1898"/>
      <c r="E607" s="1898"/>
      <c r="F607" s="1898"/>
      <c r="G607" s="1898"/>
      <c r="H607" s="1898"/>
      <c r="I607" s="1899"/>
      <c r="J607" s="1630"/>
      <c r="K607" s="1898"/>
      <c r="L607" s="1898"/>
      <c r="M607" s="1898"/>
      <c r="N607" s="1899"/>
      <c r="O607" s="820"/>
      <c r="P607" s="1338">
        <f t="shared" si="40"/>
        <v>0</v>
      </c>
    </row>
    <row r="608" spans="1:16" s="363" customFormat="1" ht="26.25" customHeight="1">
      <c r="A608" s="358"/>
      <c r="B608" s="1630"/>
      <c r="C608" s="1898"/>
      <c r="D608" s="1898"/>
      <c r="E608" s="1898"/>
      <c r="F608" s="1898"/>
      <c r="G608" s="1898"/>
      <c r="H608" s="1898"/>
      <c r="I608" s="1899"/>
      <c r="J608" s="1630"/>
      <c r="K608" s="1898"/>
      <c r="L608" s="1898"/>
      <c r="M608" s="1898"/>
      <c r="N608" s="1899"/>
      <c r="O608" s="820"/>
      <c r="P608" s="1338">
        <f t="shared" si="40"/>
        <v>0</v>
      </c>
    </row>
    <row r="609" spans="1:16" s="363" customFormat="1" ht="26.25" customHeight="1" thickBot="1">
      <c r="A609" s="358"/>
      <c r="B609" s="1941"/>
      <c r="C609" s="1942"/>
      <c r="D609" s="1942"/>
      <c r="E609" s="1942"/>
      <c r="F609" s="1942"/>
      <c r="G609" s="1942"/>
      <c r="H609" s="1942"/>
      <c r="I609" s="1943"/>
      <c r="J609" s="1941"/>
      <c r="K609" s="1942"/>
      <c r="L609" s="1942"/>
      <c r="M609" s="1942"/>
      <c r="N609" s="1943"/>
      <c r="O609" s="820"/>
      <c r="P609" s="1338">
        <f t="shared" si="40"/>
        <v>0</v>
      </c>
    </row>
    <row r="610" spans="1:16" s="363" customFormat="1" ht="26.25" customHeight="1" thickBot="1">
      <c r="A610" s="358"/>
      <c r="B610" s="421" t="s">
        <v>2029</v>
      </c>
      <c r="C610" s="364"/>
      <c r="D610" s="1622" t="s">
        <v>1111</v>
      </c>
      <c r="E610" s="1622"/>
      <c r="F610" s="1622"/>
      <c r="G610" s="1622"/>
      <c r="H610" s="1622"/>
      <c r="I610" s="1622"/>
      <c r="J610" s="1622"/>
      <c r="K610" s="1622"/>
      <c r="L610" s="1622"/>
      <c r="M610" s="1622"/>
      <c r="N610" s="1623"/>
      <c r="O610" s="820"/>
      <c r="P610" s="1341"/>
    </row>
    <row r="611" spans="1:16" s="348" customFormat="1" ht="19.5" customHeight="1" thickBot="1">
      <c r="A611" s="403"/>
      <c r="B611" s="404"/>
      <c r="C611" s="404"/>
      <c r="D611" s="404"/>
      <c r="E611" s="404"/>
      <c r="F611" s="404"/>
      <c r="G611" s="404"/>
      <c r="H611" s="405"/>
      <c r="I611" s="404"/>
      <c r="J611" s="404"/>
      <c r="K611" s="404"/>
      <c r="L611" s="406"/>
      <c r="M611" s="404"/>
      <c r="N611" s="1320" t="str">
        <f ca="1">$A$1&amp;wersja&amp;INFO("wersja")</f>
        <v>GL_2018.1.15.0</v>
      </c>
      <c r="O611" s="818"/>
      <c r="P611" s="1341"/>
    </row>
    <row r="612" spans="1:16" ht="20.25" customHeight="1" thickTop="1" thickBot="1">
      <c r="A612" s="577" t="s">
        <v>1819</v>
      </c>
      <c r="H612" s="502"/>
      <c r="L612" s="520"/>
      <c r="N612" s="592" t="str">
        <f>$N$1</f>
        <v>Załącznik Nr 5 do Uchwały Nr XL/396/17 Rady Miejskiej w Kluczborku z dnia 27 września 2017r.</v>
      </c>
      <c r="O612" s="804"/>
      <c r="P612" s="1341"/>
    </row>
    <row r="613" spans="1:16" s="2" customFormat="1" ht="22.5" customHeight="1" thickTop="1">
      <c r="A613" s="1688" t="s">
        <v>854</v>
      </c>
      <c r="B613" s="1689"/>
      <c r="C613" s="1689"/>
      <c r="D613" s="1690"/>
      <c r="E613" s="1691" t="s">
        <v>987</v>
      </c>
      <c r="F613" s="1691"/>
      <c r="G613" s="1691"/>
      <c r="H613" s="1691"/>
      <c r="I613" s="1691"/>
      <c r="J613" s="1691"/>
      <c r="K613" s="1691"/>
      <c r="L613" s="1691"/>
      <c r="M613" s="1691"/>
      <c r="N613" s="1691"/>
      <c r="O613" s="1692"/>
      <c r="P613" s="1341"/>
    </row>
    <row r="614" spans="1:16" s="2" customFormat="1" ht="26.25" customHeight="1" thickBot="1">
      <c r="A614" s="1695"/>
      <c r="B614" s="1696"/>
      <c r="C614" s="1696"/>
      <c r="D614" s="1697"/>
      <c r="E614" s="1693"/>
      <c r="F614" s="1693"/>
      <c r="G614" s="1693"/>
      <c r="H614" s="1693"/>
      <c r="I614" s="1693"/>
      <c r="J614" s="1693"/>
      <c r="K614" s="1693"/>
      <c r="L614" s="1693"/>
      <c r="M614" s="1693"/>
      <c r="N614" s="1693"/>
      <c r="O614" s="1694"/>
      <c r="P614" s="1341"/>
    </row>
    <row r="615" spans="1:16" s="2" customFormat="1" ht="9" customHeight="1">
      <c r="A615" s="580"/>
      <c r="B615" s="581"/>
      <c r="C615" s="581"/>
      <c r="D615" s="582"/>
      <c r="E615" s="582"/>
      <c r="F615" s="582"/>
      <c r="G615" s="582"/>
      <c r="H615" s="583"/>
      <c r="I615" s="583"/>
      <c r="J615" s="583"/>
      <c r="K615" s="583"/>
      <c r="L615" s="584"/>
      <c r="M615" s="583"/>
      <c r="N615" s="585"/>
      <c r="O615" s="805"/>
      <c r="P615" s="1341"/>
    </row>
    <row r="616" spans="1:16" s="1" customFormat="1" ht="24.75" customHeight="1">
      <c r="A616" s="1675" t="s">
        <v>1923</v>
      </c>
      <c r="B616" s="1676"/>
      <c r="C616" s="1676"/>
      <c r="D616" s="1676"/>
      <c r="E616" s="1676"/>
      <c r="F616" s="1676"/>
      <c r="G616" s="1676"/>
      <c r="H616" s="1676"/>
      <c r="I616" s="1676"/>
      <c r="J616" s="1676"/>
      <c r="K616" s="1676"/>
      <c r="L616" s="1676"/>
      <c r="M616" s="1676"/>
      <c r="N616" s="1676"/>
      <c r="O616" s="1677"/>
      <c r="P616" s="1338"/>
    </row>
    <row r="617" spans="1:16" s="2" customFormat="1" ht="9" customHeight="1" thickBot="1">
      <c r="A617" s="587"/>
      <c r="B617" s="588"/>
      <c r="C617" s="588"/>
      <c r="D617" s="588"/>
      <c r="E617" s="588"/>
      <c r="F617" s="588"/>
      <c r="G617" s="588"/>
      <c r="H617" s="588"/>
      <c r="I617" s="588"/>
      <c r="J617" s="588"/>
      <c r="K617" s="589"/>
      <c r="L617" s="590"/>
      <c r="M617" s="583"/>
      <c r="N617" s="583"/>
      <c r="O617" s="806"/>
      <c r="P617" s="1341"/>
    </row>
    <row r="618" spans="1:16" s="306" customFormat="1" ht="6" customHeight="1" thickTop="1" thickBot="1">
      <c r="A618" s="300"/>
      <c r="B618" s="301"/>
      <c r="C618" s="301"/>
      <c r="D618" s="301"/>
      <c r="E618" s="302"/>
      <c r="F618" s="302"/>
      <c r="G618" s="302"/>
      <c r="H618" s="303"/>
      <c r="I618" s="302"/>
      <c r="J618" s="304"/>
      <c r="K618" s="302"/>
      <c r="L618" s="305"/>
      <c r="M618" s="302"/>
      <c r="N618" s="304"/>
      <c r="O618" s="807"/>
      <c r="P618" s="1341"/>
    </row>
    <row r="619" spans="1:16" s="306" customFormat="1" ht="26.25" customHeight="1" thickBot="1">
      <c r="A619" s="308"/>
      <c r="B619" s="1678" t="s">
        <v>1925</v>
      </c>
      <c r="C619" s="1678"/>
      <c r="D619" s="1678"/>
      <c r="E619" s="1678"/>
      <c r="F619" s="1678"/>
      <c r="G619" s="1678"/>
      <c r="H619" s="1678"/>
      <c r="I619" s="1678"/>
      <c r="J619" s="1679"/>
      <c r="K619" s="235" t="s">
        <v>1870</v>
      </c>
      <c r="L619" s="309"/>
      <c r="M619" s="1680" t="str">
        <f>IF(O627=1,SUM($O$1:O627),"")</f>
        <v/>
      </c>
      <c r="N619" s="1681"/>
      <c r="O619" s="808"/>
      <c r="P619" s="1340"/>
    </row>
    <row r="620" spans="1:16" s="306" customFormat="1" ht="6" customHeight="1" thickBot="1">
      <c r="A620" s="310"/>
      <c r="B620" s="311"/>
      <c r="C620" s="311"/>
      <c r="D620" s="311"/>
      <c r="E620" s="311"/>
      <c r="F620" s="311"/>
      <c r="G620" s="311"/>
      <c r="H620" s="313"/>
      <c r="I620" s="312"/>
      <c r="J620" s="314"/>
      <c r="K620" s="312"/>
      <c r="L620" s="315"/>
      <c r="M620" s="312"/>
      <c r="N620" s="314"/>
      <c r="O620" s="809"/>
      <c r="P620" s="1342"/>
    </row>
    <row r="621" spans="1:16" s="306" customFormat="1" ht="20.25" customHeight="1" thickTop="1" thickBot="1">
      <c r="A621" s="369" t="s">
        <v>1783</v>
      </c>
      <c r="B621" s="323"/>
      <c r="C621" s="323"/>
      <c r="D621" s="323"/>
      <c r="E621" s="323"/>
      <c r="F621" s="323"/>
      <c r="G621" s="323"/>
      <c r="H621" s="323"/>
      <c r="I621" s="323"/>
      <c r="J621" s="323"/>
      <c r="K621" s="323"/>
      <c r="L621" s="323"/>
      <c r="M621" s="323"/>
      <c r="N621" s="323"/>
      <c r="O621" s="810"/>
      <c r="P621" s="1338"/>
    </row>
    <row r="622" spans="1:16" s="306" customFormat="1" ht="12.75" customHeight="1">
      <c r="A622" s="317"/>
      <c r="B622" s="374" t="s">
        <v>1666</v>
      </c>
      <c r="C622" s="375"/>
      <c r="D622" s="375"/>
      <c r="E622" s="375"/>
      <c r="F622" s="375"/>
      <c r="G622" s="375"/>
      <c r="H622" s="376"/>
      <c r="I622" s="375"/>
      <c r="J622" s="377"/>
      <c r="K622" s="378" t="s">
        <v>1750</v>
      </c>
      <c r="L622" s="375"/>
      <c r="M622" s="375"/>
      <c r="N622" s="379"/>
      <c r="O622" s="811"/>
      <c r="P622" s="1338"/>
    </row>
    <row r="623" spans="1:16" s="320" customFormat="1" ht="34.5" customHeight="1" thickBot="1">
      <c r="A623" s="319"/>
      <c r="B623" s="1935" t="str">
        <f>IF($B$12="","",$B$12)</f>
        <v/>
      </c>
      <c r="C623" s="1936"/>
      <c r="D623" s="1936"/>
      <c r="E623" s="1936"/>
      <c r="F623" s="1936"/>
      <c r="G623" s="1936"/>
      <c r="H623" s="1936"/>
      <c r="I623" s="1936"/>
      <c r="J623" s="1937"/>
      <c r="K623" s="1938" t="str">
        <f>IF($K$12="","",$K$12)</f>
        <v/>
      </c>
      <c r="L623" s="1939"/>
      <c r="M623" s="1939"/>
      <c r="N623" s="1940"/>
      <c r="O623" s="811"/>
      <c r="P623" s="1338">
        <f>IF(B623&amp;K623="",0,1)</f>
        <v>0</v>
      </c>
    </row>
    <row r="624" spans="1:16" s="306" customFormat="1" ht="6" customHeight="1" thickBot="1">
      <c r="A624" s="321"/>
      <c r="B624" s="322"/>
      <c r="C624" s="322"/>
      <c r="D624" s="322"/>
      <c r="E624" s="312"/>
      <c r="F624" s="312"/>
      <c r="G624" s="312"/>
      <c r="H624" s="313"/>
      <c r="I624" s="312"/>
      <c r="J624" s="314"/>
      <c r="K624" s="312"/>
      <c r="L624" s="315"/>
      <c r="M624" s="312"/>
      <c r="N624" s="314"/>
      <c r="O624" s="809"/>
      <c r="P624" s="1338"/>
    </row>
    <row r="625" spans="1:16" s="328" customFormat="1" ht="20.25" customHeight="1" thickTop="1" thickBot="1">
      <c r="A625" s="370" t="s">
        <v>2165</v>
      </c>
      <c r="B625" s="323"/>
      <c r="C625" s="323"/>
      <c r="D625" s="323"/>
      <c r="E625" s="323"/>
      <c r="F625" s="323"/>
      <c r="G625" s="323"/>
      <c r="H625" s="324"/>
      <c r="I625" s="323"/>
      <c r="J625" s="325"/>
      <c r="K625" s="323"/>
      <c r="L625" s="326"/>
      <c r="M625" s="323"/>
      <c r="N625" s="822">
        <f>SUM(O:O)</f>
        <v>0</v>
      </c>
      <c r="O625" s="810"/>
      <c r="P625" s="1338"/>
    </row>
    <row r="626" spans="1:16" s="328" customFormat="1" ht="8.25" customHeight="1">
      <c r="A626" s="98"/>
      <c r="B626" s="381"/>
      <c r="C626" s="382"/>
      <c r="D626" s="382"/>
      <c r="E626" s="382"/>
      <c r="F626" s="382"/>
      <c r="G626" s="382"/>
      <c r="H626" s="383"/>
      <c r="I626" s="382"/>
      <c r="J626" s="384"/>
      <c r="K626" s="382"/>
      <c r="L626" s="385"/>
      <c r="M626" s="382"/>
      <c r="N626" s="386"/>
      <c r="O626" s="812"/>
      <c r="P626" s="1338"/>
    </row>
    <row r="627" spans="1:16" s="328" customFormat="1" ht="26.25" customHeight="1">
      <c r="A627" s="396" t="s">
        <v>291</v>
      </c>
      <c r="B627" s="1666" t="s">
        <v>123</v>
      </c>
      <c r="C627" s="1667"/>
      <c r="D627" s="1668"/>
      <c r="E627" s="1934"/>
      <c r="F627" s="477"/>
      <c r="G627" s="478"/>
      <c r="H627" s="478"/>
      <c r="I627" s="478"/>
      <c r="J627" s="478"/>
      <c r="K627" s="478"/>
      <c r="L627" s="478"/>
      <c r="M627" s="478"/>
      <c r="N627" s="397"/>
      <c r="O627" s="812">
        <f>IF(D627&lt;&gt;"",1,0)</f>
        <v>0</v>
      </c>
      <c r="P627" s="1338">
        <f>IF(D627="",0,1)</f>
        <v>0</v>
      </c>
    </row>
    <row r="628" spans="1:16" s="328" customFormat="1" ht="8.25" customHeight="1" thickBot="1">
      <c r="A628" s="98"/>
      <c r="B628" s="387"/>
      <c r="C628" s="388"/>
      <c r="D628" s="388"/>
      <c r="E628" s="388"/>
      <c r="F628" s="388"/>
      <c r="G628" s="388"/>
      <c r="H628" s="389"/>
      <c r="I628" s="388"/>
      <c r="J628" s="390"/>
      <c r="K628" s="388"/>
      <c r="L628" s="391"/>
      <c r="M628" s="388"/>
      <c r="N628" s="392"/>
      <c r="O628" s="812"/>
      <c r="P628" s="1338"/>
    </row>
    <row r="629" spans="1:16" s="328" customFormat="1" ht="27" customHeight="1" thickBot="1">
      <c r="A629" s="308"/>
      <c r="B629" s="1716" t="s">
        <v>1065</v>
      </c>
      <c r="C629" s="1717"/>
      <c r="D629" s="1717"/>
      <c r="E629" s="1885"/>
      <c r="F629" s="763" t="s">
        <v>1770</v>
      </c>
      <c r="G629" s="763" t="s">
        <v>1748</v>
      </c>
      <c r="H629" s="1945" t="s">
        <v>1520</v>
      </c>
      <c r="I629" s="1946"/>
      <c r="J629" s="1662" t="s">
        <v>233</v>
      </c>
      <c r="K629" s="1722"/>
      <c r="L629" s="1722"/>
      <c r="M629" s="1722"/>
      <c r="N629" s="1944"/>
      <c r="O629" s="813"/>
      <c r="P629" s="1338"/>
    </row>
    <row r="630" spans="1:16" s="328" customFormat="1" ht="26.25" customHeight="1">
      <c r="A630" s="308"/>
      <c r="B630" s="1659" t="s">
        <v>1663</v>
      </c>
      <c r="C630" s="1910" t="s">
        <v>1809</v>
      </c>
      <c r="D630" s="1911"/>
      <c r="E630" s="1912"/>
      <c r="F630" s="1072"/>
      <c r="G630" s="1072"/>
      <c r="H630" s="1913"/>
      <c r="I630" s="1914"/>
      <c r="J630" s="480" t="s">
        <v>1771</v>
      </c>
      <c r="K630" s="1915" t="str">
        <f>IF(D627="","",SUM(F630:I630))</f>
        <v/>
      </c>
      <c r="L630" s="1915"/>
      <c r="M630" s="1915"/>
      <c r="N630" s="333" t="s">
        <v>599</v>
      </c>
      <c r="O630" s="813"/>
      <c r="P630" s="1338">
        <f>IF(F630&amp;G630&amp;H630="",0,1)</f>
        <v>0</v>
      </c>
    </row>
    <row r="631" spans="1:16" s="328" customFormat="1" ht="31.5" customHeight="1">
      <c r="A631" s="308"/>
      <c r="B631" s="1660"/>
      <c r="C631" s="1916" t="s">
        <v>1810</v>
      </c>
      <c r="D631" s="1917"/>
      <c r="E631" s="1918"/>
      <c r="F631" s="1073"/>
      <c r="G631" s="1073"/>
      <c r="H631" s="1919"/>
      <c r="I631" s="1920"/>
      <c r="J631" s="481" t="s">
        <v>1390</v>
      </c>
      <c r="K631" s="1921" t="str">
        <f>IF(D627="","",SUM(F631:I631))</f>
        <v/>
      </c>
      <c r="L631" s="1921"/>
      <c r="M631" s="1921"/>
      <c r="N631" s="331" t="s">
        <v>599</v>
      </c>
      <c r="O631" s="813"/>
      <c r="P631" s="1338">
        <f t="shared" ref="P631:P633" si="41">IF(F631&amp;G631&amp;H631="",0,1)</f>
        <v>0</v>
      </c>
    </row>
    <row r="632" spans="1:16" s="328" customFormat="1" ht="26.25" customHeight="1">
      <c r="A632" s="308"/>
      <c r="B632" s="1660"/>
      <c r="C632" s="1916" t="s">
        <v>1811</v>
      </c>
      <c r="D632" s="1917"/>
      <c r="E632" s="1918"/>
      <c r="F632" s="1073"/>
      <c r="G632" s="1073"/>
      <c r="H632" s="1919"/>
      <c r="I632" s="1920"/>
      <c r="J632" s="481" t="s">
        <v>406</v>
      </c>
      <c r="K632" s="1921" t="str">
        <f>IF(D627="","",SUM(F632:I632))</f>
        <v/>
      </c>
      <c r="L632" s="1921"/>
      <c r="M632" s="1921"/>
      <c r="N632" s="331" t="s">
        <v>599</v>
      </c>
      <c r="O632" s="813"/>
      <c r="P632" s="1338">
        <f t="shared" si="41"/>
        <v>0</v>
      </c>
    </row>
    <row r="633" spans="1:16" s="328" customFormat="1" ht="26.25" customHeight="1" thickBot="1">
      <c r="A633" s="308"/>
      <c r="B633" s="1660"/>
      <c r="C633" s="1922" t="s">
        <v>579</v>
      </c>
      <c r="D633" s="1923"/>
      <c r="E633" s="1924"/>
      <c r="F633" s="1074"/>
      <c r="G633" s="1074"/>
      <c r="H633" s="1947"/>
      <c r="I633" s="1948"/>
      <c r="J633" s="482" t="s">
        <v>407</v>
      </c>
      <c r="K633" s="1927" t="str">
        <f>IF(D627="","",SUM(F633:I633))</f>
        <v/>
      </c>
      <c r="L633" s="1927"/>
      <c r="M633" s="1927"/>
      <c r="N633" s="332" t="s">
        <v>599</v>
      </c>
      <c r="O633" s="813"/>
      <c r="P633" s="1338">
        <f t="shared" si="41"/>
        <v>0</v>
      </c>
    </row>
    <row r="634" spans="1:16" s="337" customFormat="1" ht="26.25" customHeight="1" thickBot="1">
      <c r="A634" s="334"/>
      <c r="B634" s="1661"/>
      <c r="C634" s="1906" t="s">
        <v>233</v>
      </c>
      <c r="D634" s="1711"/>
      <c r="E634" s="1712"/>
      <c r="F634" s="884" t="str">
        <f>IF(D627="","",SUM(F630:F633))</f>
        <v/>
      </c>
      <c r="G634" s="884" t="str">
        <f>IF(D627="","",SUM(G630:G633))</f>
        <v/>
      </c>
      <c r="H634" s="1907" t="str">
        <f>IF(D627="","",SUM(H630:H633))</f>
        <v/>
      </c>
      <c r="I634" s="1908"/>
      <c r="J634" s="483" t="s">
        <v>408</v>
      </c>
      <c r="K634" s="1909" t="str">
        <f>IF(D627="","",SUM(F634:I634))</f>
        <v/>
      </c>
      <c r="L634" s="1909"/>
      <c r="M634" s="1909"/>
      <c r="N634" s="479" t="s">
        <v>599</v>
      </c>
      <c r="O634" s="814"/>
      <c r="P634" s="1338"/>
    </row>
    <row r="635" spans="1:16" s="328" customFormat="1" ht="26.25" customHeight="1">
      <c r="A635" s="308"/>
      <c r="B635" s="1659" t="s">
        <v>232</v>
      </c>
      <c r="C635" s="1910" t="s">
        <v>1809</v>
      </c>
      <c r="D635" s="1911"/>
      <c r="E635" s="1912"/>
      <c r="F635" s="1072"/>
      <c r="G635" s="1072"/>
      <c r="H635" s="1913"/>
      <c r="I635" s="1914"/>
      <c r="J635" s="480" t="s">
        <v>409</v>
      </c>
      <c r="K635" s="1915" t="str">
        <f>IF(D627="","",SUM(F635:I635))</f>
        <v/>
      </c>
      <c r="L635" s="1915"/>
      <c r="M635" s="1915"/>
      <c r="N635" s="333" t="s">
        <v>599</v>
      </c>
      <c r="O635" s="813"/>
      <c r="P635" s="1338">
        <f>IF(F635&amp;G635&amp;H635="",0,1)</f>
        <v>0</v>
      </c>
    </row>
    <row r="636" spans="1:16" s="328" customFormat="1" ht="31.5" customHeight="1">
      <c r="A636" s="308"/>
      <c r="B636" s="1660"/>
      <c r="C636" s="1916" t="s">
        <v>1810</v>
      </c>
      <c r="D636" s="1917"/>
      <c r="E636" s="1918"/>
      <c r="F636" s="1073"/>
      <c r="G636" s="1073"/>
      <c r="H636" s="1919"/>
      <c r="I636" s="1920"/>
      <c r="J636" s="481" t="s">
        <v>410</v>
      </c>
      <c r="K636" s="1921" t="str">
        <f>IF(D627="","",SUM(F636:I636))</f>
        <v/>
      </c>
      <c r="L636" s="1921"/>
      <c r="M636" s="1921"/>
      <c r="N636" s="331" t="s">
        <v>599</v>
      </c>
      <c r="O636" s="813"/>
      <c r="P636" s="1338">
        <f t="shared" ref="P636:P638" si="42">IF(F636&amp;G636&amp;H636="",0,1)</f>
        <v>0</v>
      </c>
    </row>
    <row r="637" spans="1:16" s="328" customFormat="1" ht="26.25" customHeight="1">
      <c r="A637" s="308"/>
      <c r="B637" s="1660"/>
      <c r="C637" s="1916" t="s">
        <v>1811</v>
      </c>
      <c r="D637" s="1917"/>
      <c r="E637" s="1918"/>
      <c r="F637" s="1073"/>
      <c r="G637" s="1073"/>
      <c r="H637" s="1919"/>
      <c r="I637" s="1920"/>
      <c r="J637" s="481" t="s">
        <v>411</v>
      </c>
      <c r="K637" s="1921" t="str">
        <f>IF(D627="","",SUM(F637:I637))</f>
        <v/>
      </c>
      <c r="L637" s="1921"/>
      <c r="M637" s="1921"/>
      <c r="N637" s="331" t="s">
        <v>599</v>
      </c>
      <c r="O637" s="813"/>
      <c r="P637" s="1338">
        <f t="shared" si="42"/>
        <v>0</v>
      </c>
    </row>
    <row r="638" spans="1:16" s="328" customFormat="1" ht="26.25" customHeight="1" thickBot="1">
      <c r="A638" s="308"/>
      <c r="B638" s="1660"/>
      <c r="C638" s="1922" t="s">
        <v>579</v>
      </c>
      <c r="D638" s="1923"/>
      <c r="E638" s="1924"/>
      <c r="F638" s="1074"/>
      <c r="G638" s="1074"/>
      <c r="H638" s="1925"/>
      <c r="I638" s="1926"/>
      <c r="J638" s="482" t="s">
        <v>412</v>
      </c>
      <c r="K638" s="1927" t="str">
        <f>IF(D627="","",SUM(F638:I638))</f>
        <v/>
      </c>
      <c r="L638" s="1927"/>
      <c r="M638" s="1927"/>
      <c r="N638" s="332" t="s">
        <v>599</v>
      </c>
      <c r="O638" s="813"/>
      <c r="P638" s="1338">
        <f t="shared" si="42"/>
        <v>0</v>
      </c>
    </row>
    <row r="639" spans="1:16" s="337" customFormat="1" ht="26.25" customHeight="1" thickBot="1">
      <c r="A639" s="334"/>
      <c r="B639" s="1661"/>
      <c r="C639" s="1906" t="s">
        <v>233</v>
      </c>
      <c r="D639" s="1711"/>
      <c r="E639" s="1712"/>
      <c r="F639" s="884" t="str">
        <f>IF(D627="","",SUM(F635:F638))</f>
        <v/>
      </c>
      <c r="G639" s="884" t="str">
        <f>IF(D627="","",SUM(G635:G638))</f>
        <v/>
      </c>
      <c r="H639" s="1907" t="str">
        <f>IF(D627="","",SUM(H635:H638))</f>
        <v/>
      </c>
      <c r="I639" s="1908"/>
      <c r="J639" s="483" t="s">
        <v>413</v>
      </c>
      <c r="K639" s="1909" t="str">
        <f>IF(D627="","",SUM(F639:I639))</f>
        <v/>
      </c>
      <c r="L639" s="1909"/>
      <c r="M639" s="1909"/>
      <c r="N639" s="479" t="s">
        <v>599</v>
      </c>
      <c r="O639" s="814"/>
      <c r="P639" s="1338"/>
    </row>
    <row r="640" spans="1:16" ht="6" customHeight="1" thickBot="1">
      <c r="A640" s="338"/>
      <c r="B640" s="339"/>
      <c r="C640" s="339"/>
      <c r="D640" s="339"/>
      <c r="E640" s="339"/>
      <c r="F640" s="496"/>
      <c r="G640" s="496"/>
      <c r="H640" s="496"/>
      <c r="I640" s="496"/>
      <c r="J640" s="484"/>
      <c r="K640" s="339"/>
      <c r="L640" s="340"/>
      <c r="M640" s="339"/>
      <c r="N640" s="339"/>
      <c r="O640" s="815"/>
      <c r="P640" s="1338"/>
    </row>
    <row r="641" spans="1:16" s="152" customFormat="1" ht="20.25" customHeight="1" thickTop="1" thickBot="1">
      <c r="A641" s="370" t="s">
        <v>1784</v>
      </c>
      <c r="B641" s="342"/>
      <c r="C641" s="342"/>
      <c r="D641" s="342"/>
      <c r="E641" s="342"/>
      <c r="F641" s="342"/>
      <c r="G641" s="342"/>
      <c r="H641" s="343"/>
      <c r="I641" s="342"/>
      <c r="J641" s="344"/>
      <c r="K641" s="342"/>
      <c r="L641" s="345"/>
      <c r="M641" s="342"/>
      <c r="N641" s="344"/>
      <c r="O641" s="816"/>
      <c r="P641" s="1338"/>
    </row>
    <row r="642" spans="1:16" s="348" customFormat="1" ht="31.5" customHeight="1">
      <c r="A642" s="346"/>
      <c r="B642" s="1931" t="s">
        <v>1881</v>
      </c>
      <c r="C642" s="1932"/>
      <c r="D642" s="1932"/>
      <c r="E642" s="1932"/>
      <c r="F642" s="1932"/>
      <c r="G642" s="1932"/>
      <c r="H642" s="545"/>
      <c r="I642" s="401" t="s">
        <v>1786</v>
      </c>
      <c r="J642" s="485" t="s">
        <v>414</v>
      </c>
      <c r="K642" s="1642" t="str">
        <f>IF(D627="","",SUM(F633:I633))</f>
        <v/>
      </c>
      <c r="L642" s="1642"/>
      <c r="M642" s="1642"/>
      <c r="N642" s="423" t="s">
        <v>599</v>
      </c>
      <c r="O642" s="817"/>
      <c r="P642" s="1338"/>
    </row>
    <row r="643" spans="1:16" s="348" customFormat="1" ht="26.25" customHeight="1">
      <c r="A643" s="346"/>
      <c r="B643" s="546" t="s">
        <v>1876</v>
      </c>
      <c r="C643" s="547"/>
      <c r="D643" s="547"/>
      <c r="E643" s="547"/>
      <c r="F643" s="547"/>
      <c r="G643" s="547"/>
      <c r="H643" s="350"/>
      <c r="I643" s="548"/>
      <c r="J643" s="486" t="s">
        <v>415</v>
      </c>
      <c r="K643" s="1933">
        <f>ROUND(Info!$J$3*0.11,4)</f>
        <v>21.676600000000001</v>
      </c>
      <c r="L643" s="1646"/>
      <c r="M643" s="1646"/>
      <c r="N643" s="424" t="s">
        <v>1144</v>
      </c>
      <c r="O643" s="817"/>
      <c r="P643" s="1338"/>
    </row>
    <row r="644" spans="1:16" s="348" customFormat="1" ht="26.25" customHeight="1">
      <c r="A644" s="346"/>
      <c r="B644" s="409" t="s">
        <v>1882</v>
      </c>
      <c r="C644" s="349"/>
      <c r="D644" s="349"/>
      <c r="E644" s="349"/>
      <c r="F644" s="349"/>
      <c r="G644" s="349"/>
      <c r="H644" s="350"/>
      <c r="I644" s="399" t="s">
        <v>2026</v>
      </c>
      <c r="J644" s="486" t="s">
        <v>416</v>
      </c>
      <c r="K644" s="1646" t="str">
        <f>IF(D627="","",SUM(F638:I638))</f>
        <v/>
      </c>
      <c r="L644" s="1646"/>
      <c r="M644" s="1646"/>
      <c r="N644" s="424" t="s">
        <v>599</v>
      </c>
      <c r="O644" s="817"/>
      <c r="P644" s="1338"/>
    </row>
    <row r="645" spans="1:16" s="348" customFormat="1" ht="26.25" customHeight="1" thickBot="1">
      <c r="A645" s="346"/>
      <c r="B645" s="497" t="s">
        <v>1877</v>
      </c>
      <c r="C645" s="489"/>
      <c r="D645" s="489"/>
      <c r="E645" s="489"/>
      <c r="F645" s="489"/>
      <c r="G645" s="489"/>
      <c r="H645" s="490"/>
      <c r="I645" s="491"/>
      <c r="J645" s="492" t="s">
        <v>417</v>
      </c>
      <c r="K645" s="1900">
        <f>ROUND(Info!$J$3*0.22,4)</f>
        <v>43.353200000000001</v>
      </c>
      <c r="L645" s="1901"/>
      <c r="M645" s="1901"/>
      <c r="N645" s="493" t="s">
        <v>1144</v>
      </c>
      <c r="O645" s="817"/>
      <c r="P645" s="1338"/>
    </row>
    <row r="646" spans="1:16" s="348" customFormat="1" ht="31.5" customHeight="1" thickBot="1">
      <c r="A646" s="346"/>
      <c r="B646" s="1902" t="s">
        <v>1878</v>
      </c>
      <c r="C646" s="1903"/>
      <c r="D646" s="1903"/>
      <c r="E646" s="1903"/>
      <c r="F646" s="1903"/>
      <c r="G646" s="418"/>
      <c r="H646" s="419"/>
      <c r="I646" s="402" t="s">
        <v>2027</v>
      </c>
      <c r="J646" s="487" t="s">
        <v>418</v>
      </c>
      <c r="K646" s="1634" t="str">
        <f>IF(D627="","",ROUND(K642*K643+K644*K645,2))</f>
        <v/>
      </c>
      <c r="L646" s="1634"/>
      <c r="M646" s="1634"/>
      <c r="N646" s="427" t="s">
        <v>1144</v>
      </c>
      <c r="O646" s="817"/>
      <c r="P646" s="1338"/>
    </row>
    <row r="647" spans="1:16" s="348" customFormat="1" ht="26.25" customHeight="1" thickBot="1">
      <c r="A647" s="346"/>
      <c r="B647" s="413" t="s">
        <v>1879</v>
      </c>
      <c r="C647" s="414"/>
      <c r="D647" s="414"/>
      <c r="E647" s="414"/>
      <c r="F647" s="414"/>
      <c r="G647" s="414"/>
      <c r="H647" s="415"/>
      <c r="I647" s="416"/>
      <c r="J647" s="488" t="s">
        <v>419</v>
      </c>
      <c r="K647" s="1904"/>
      <c r="L647" s="1905"/>
      <c r="M647" s="1905"/>
      <c r="N647" s="428" t="s">
        <v>1144</v>
      </c>
      <c r="O647" s="817"/>
      <c r="P647" s="1338">
        <f>IF(K647="",0,1)</f>
        <v>0</v>
      </c>
    </row>
    <row r="648" spans="1:16" s="348" customFormat="1" ht="26.25" customHeight="1" thickBot="1">
      <c r="A648" s="346"/>
      <c r="B648" s="412" t="s">
        <v>1880</v>
      </c>
      <c r="C648" s="393"/>
      <c r="D648" s="393"/>
      <c r="E648" s="393"/>
      <c r="F648" s="393"/>
      <c r="G648" s="393"/>
      <c r="H648" s="394"/>
      <c r="I648" s="402" t="s">
        <v>2028</v>
      </c>
      <c r="J648" s="487" t="s">
        <v>420</v>
      </c>
      <c r="K648" s="1638" t="str">
        <f>IF(D627="","",IF(SUM(K646,-K647)&lt;0,"BŁĄD !!!",ROUND(K646-K647,2)))</f>
        <v/>
      </c>
      <c r="L648" s="1638"/>
      <c r="M648" s="1638"/>
      <c r="N648" s="429" t="s">
        <v>1144</v>
      </c>
      <c r="O648" s="817"/>
      <c r="P648" s="1338"/>
    </row>
    <row r="649" spans="1:16" s="348" customFormat="1" ht="6" customHeight="1" thickBot="1">
      <c r="A649" s="403"/>
      <c r="B649" s="404"/>
      <c r="C649" s="404"/>
      <c r="D649" s="404"/>
      <c r="E649" s="404"/>
      <c r="F649" s="404"/>
      <c r="G649" s="404"/>
      <c r="H649" s="405"/>
      <c r="I649" s="404"/>
      <c r="J649" s="404"/>
      <c r="K649" s="404"/>
      <c r="L649" s="406"/>
      <c r="M649" s="404"/>
      <c r="N649" s="404"/>
      <c r="O649" s="818"/>
      <c r="P649" s="1338"/>
    </row>
    <row r="650" spans="1:16" s="357" customFormat="1" ht="20.25" customHeight="1" thickTop="1" thickBot="1">
      <c r="A650" s="371" t="s">
        <v>1785</v>
      </c>
      <c r="B650" s="352"/>
      <c r="C650" s="352"/>
      <c r="D650" s="352"/>
      <c r="E650" s="352"/>
      <c r="F650" s="352"/>
      <c r="G650" s="352"/>
      <c r="H650" s="353"/>
      <c r="I650" s="352"/>
      <c r="J650" s="354"/>
      <c r="K650" s="352"/>
      <c r="L650" s="355"/>
      <c r="M650" s="352"/>
      <c r="N650" s="354"/>
      <c r="O650" s="819"/>
      <c r="P650" s="1338"/>
    </row>
    <row r="651" spans="1:16" s="363" customFormat="1" ht="16.5" customHeight="1">
      <c r="A651" s="358"/>
      <c r="B651" s="372" t="s">
        <v>2025</v>
      </c>
      <c r="C651" s="359"/>
      <c r="D651" s="359"/>
      <c r="E651" s="359"/>
      <c r="F651" s="360"/>
      <c r="G651" s="360"/>
      <c r="H651" s="360"/>
      <c r="I651" s="361"/>
      <c r="J651" s="1928" t="s">
        <v>2024</v>
      </c>
      <c r="K651" s="1929"/>
      <c r="L651" s="1929"/>
      <c r="M651" s="1929"/>
      <c r="N651" s="1930"/>
      <c r="O651" s="820"/>
      <c r="P651" s="1338"/>
    </row>
    <row r="652" spans="1:16" s="363" customFormat="1" ht="26.25" customHeight="1">
      <c r="A652" s="358"/>
      <c r="B652" s="1630"/>
      <c r="C652" s="1898"/>
      <c r="D652" s="1898"/>
      <c r="E652" s="1898"/>
      <c r="F652" s="1898"/>
      <c r="G652" s="1898"/>
      <c r="H652" s="1898"/>
      <c r="I652" s="1899"/>
      <c r="J652" s="1630"/>
      <c r="K652" s="1898"/>
      <c r="L652" s="1898"/>
      <c r="M652" s="1898"/>
      <c r="N652" s="1899"/>
      <c r="O652" s="820"/>
      <c r="P652" s="1338">
        <f>IF(J652&amp;B652="",0,1)</f>
        <v>0</v>
      </c>
    </row>
    <row r="653" spans="1:16" s="363" customFormat="1" ht="26.25" customHeight="1">
      <c r="A653" s="358"/>
      <c r="B653" s="1630"/>
      <c r="C653" s="1898"/>
      <c r="D653" s="1898"/>
      <c r="E653" s="1898"/>
      <c r="F653" s="1898"/>
      <c r="G653" s="1898"/>
      <c r="H653" s="1898"/>
      <c r="I653" s="1899"/>
      <c r="J653" s="1630"/>
      <c r="K653" s="1898"/>
      <c r="L653" s="1898"/>
      <c r="M653" s="1898"/>
      <c r="N653" s="1899"/>
      <c r="O653" s="820"/>
      <c r="P653" s="1338">
        <f t="shared" ref="P653:P656" si="43">IF(J653&amp;B653="",0,1)</f>
        <v>0</v>
      </c>
    </row>
    <row r="654" spans="1:16" s="363" customFormat="1" ht="26.25" customHeight="1">
      <c r="A654" s="358"/>
      <c r="B654" s="1630"/>
      <c r="C654" s="1898"/>
      <c r="D654" s="1898"/>
      <c r="E654" s="1898"/>
      <c r="F654" s="1898"/>
      <c r="G654" s="1898"/>
      <c r="H654" s="1898"/>
      <c r="I654" s="1899"/>
      <c r="J654" s="1630"/>
      <c r="K654" s="1898"/>
      <c r="L654" s="1898"/>
      <c r="M654" s="1898"/>
      <c r="N654" s="1899"/>
      <c r="O654" s="820"/>
      <c r="P654" s="1338">
        <f t="shared" si="43"/>
        <v>0</v>
      </c>
    </row>
    <row r="655" spans="1:16" s="363" customFormat="1" ht="26.25" customHeight="1">
      <c r="A655" s="358"/>
      <c r="B655" s="1630"/>
      <c r="C655" s="1898"/>
      <c r="D655" s="1898"/>
      <c r="E655" s="1898"/>
      <c r="F655" s="1898"/>
      <c r="G655" s="1898"/>
      <c r="H655" s="1898"/>
      <c r="I655" s="1899"/>
      <c r="J655" s="1630"/>
      <c r="K655" s="1898"/>
      <c r="L655" s="1898"/>
      <c r="M655" s="1898"/>
      <c r="N655" s="1899"/>
      <c r="O655" s="820"/>
      <c r="P655" s="1338">
        <f t="shared" si="43"/>
        <v>0</v>
      </c>
    </row>
    <row r="656" spans="1:16" s="363" customFormat="1" ht="26.25" customHeight="1" thickBot="1">
      <c r="A656" s="358"/>
      <c r="B656" s="1941"/>
      <c r="C656" s="1942"/>
      <c r="D656" s="1942"/>
      <c r="E656" s="1942"/>
      <c r="F656" s="1942"/>
      <c r="G656" s="1942"/>
      <c r="H656" s="1942"/>
      <c r="I656" s="1943"/>
      <c r="J656" s="1941"/>
      <c r="K656" s="1942"/>
      <c r="L656" s="1942"/>
      <c r="M656" s="1942"/>
      <c r="N656" s="1943"/>
      <c r="O656" s="820"/>
      <c r="P656" s="1338">
        <f t="shared" si="43"/>
        <v>0</v>
      </c>
    </row>
    <row r="657" spans="1:16" s="363" customFormat="1" ht="26.25" customHeight="1" thickBot="1">
      <c r="A657" s="358"/>
      <c r="B657" s="421" t="s">
        <v>2029</v>
      </c>
      <c r="C657" s="364"/>
      <c r="D657" s="1622" t="s">
        <v>1111</v>
      </c>
      <c r="E657" s="1622"/>
      <c r="F657" s="1622"/>
      <c r="G657" s="1622"/>
      <c r="H657" s="1622"/>
      <c r="I657" s="1622"/>
      <c r="J657" s="1622"/>
      <c r="K657" s="1622"/>
      <c r="L657" s="1622"/>
      <c r="M657" s="1622"/>
      <c r="N657" s="1623"/>
      <c r="O657" s="820"/>
    </row>
    <row r="658" spans="1:16" s="348" customFormat="1" ht="19.5" customHeight="1" thickBot="1">
      <c r="A658" s="403"/>
      <c r="B658" s="404"/>
      <c r="C658" s="404"/>
      <c r="D658" s="404"/>
      <c r="E658" s="404"/>
      <c r="F658" s="404"/>
      <c r="G658" s="404"/>
      <c r="H658" s="405"/>
      <c r="I658" s="404"/>
      <c r="J658" s="404"/>
      <c r="K658" s="404"/>
      <c r="L658" s="406"/>
      <c r="M658" s="404"/>
      <c r="N658" s="1320" t="str">
        <f ca="1">$A$1&amp;wersja&amp;INFO("wersja")</f>
        <v>GL_2018.1.15.0</v>
      </c>
      <c r="O658" s="818"/>
    </row>
    <row r="659" spans="1:16" ht="20.25" customHeight="1" thickTop="1" thickBot="1">
      <c r="A659" s="577" t="s">
        <v>1819</v>
      </c>
      <c r="H659" s="502"/>
      <c r="L659" s="520"/>
      <c r="N659" s="592" t="str">
        <f>$N$1</f>
        <v>Załącznik Nr 5 do Uchwały Nr XL/396/17 Rady Miejskiej w Kluczborku z dnia 27 września 2017r.</v>
      </c>
      <c r="O659" s="804"/>
    </row>
    <row r="660" spans="1:16" s="2" customFormat="1" ht="22.5" customHeight="1" thickTop="1">
      <c r="A660" s="1688" t="s">
        <v>854</v>
      </c>
      <c r="B660" s="1689"/>
      <c r="C660" s="1689"/>
      <c r="D660" s="1690"/>
      <c r="E660" s="1691" t="s">
        <v>987</v>
      </c>
      <c r="F660" s="1691"/>
      <c r="G660" s="1691"/>
      <c r="H660" s="1691"/>
      <c r="I660" s="1691"/>
      <c r="J660" s="1691"/>
      <c r="K660" s="1691"/>
      <c r="L660" s="1691"/>
      <c r="M660" s="1691"/>
      <c r="N660" s="1691"/>
      <c r="O660" s="1692"/>
    </row>
    <row r="661" spans="1:16" s="2" customFormat="1" ht="26.25" customHeight="1" thickBot="1">
      <c r="A661" s="1695"/>
      <c r="B661" s="1696"/>
      <c r="C661" s="1696"/>
      <c r="D661" s="1697"/>
      <c r="E661" s="1693"/>
      <c r="F661" s="1693"/>
      <c r="G661" s="1693"/>
      <c r="H661" s="1693"/>
      <c r="I661" s="1693"/>
      <c r="J661" s="1693"/>
      <c r="K661" s="1693"/>
      <c r="L661" s="1693"/>
      <c r="M661" s="1693"/>
      <c r="N661" s="1693"/>
      <c r="O661" s="1694"/>
    </row>
    <row r="662" spans="1:16" s="2" customFormat="1" ht="9" customHeight="1">
      <c r="A662" s="580"/>
      <c r="B662" s="581"/>
      <c r="C662" s="581"/>
      <c r="D662" s="582"/>
      <c r="E662" s="582"/>
      <c r="F662" s="582"/>
      <c r="G662" s="582"/>
      <c r="H662" s="583"/>
      <c r="I662" s="583"/>
      <c r="J662" s="583"/>
      <c r="K662" s="583"/>
      <c r="L662" s="584"/>
      <c r="M662" s="583"/>
      <c r="N662" s="585"/>
      <c r="O662" s="805"/>
    </row>
    <row r="663" spans="1:16" s="1" customFormat="1" ht="24.75" customHeight="1">
      <c r="A663" s="1675" t="s">
        <v>1923</v>
      </c>
      <c r="B663" s="1676"/>
      <c r="C663" s="1676"/>
      <c r="D663" s="1676"/>
      <c r="E663" s="1676"/>
      <c r="F663" s="1676"/>
      <c r="G663" s="1676"/>
      <c r="H663" s="1676"/>
      <c r="I663" s="1676"/>
      <c r="J663" s="1676"/>
      <c r="K663" s="1676"/>
      <c r="L663" s="1676"/>
      <c r="M663" s="1676"/>
      <c r="N663" s="1676"/>
      <c r="O663" s="1677"/>
    </row>
    <row r="664" spans="1:16" s="2" customFormat="1" ht="9" customHeight="1" thickBot="1">
      <c r="A664" s="587"/>
      <c r="B664" s="588"/>
      <c r="C664" s="588"/>
      <c r="D664" s="588"/>
      <c r="E664" s="588"/>
      <c r="F664" s="588"/>
      <c r="G664" s="588"/>
      <c r="H664" s="588"/>
      <c r="I664" s="588"/>
      <c r="J664" s="588"/>
      <c r="K664" s="589"/>
      <c r="L664" s="590"/>
      <c r="M664" s="583"/>
      <c r="N664" s="583"/>
      <c r="O664" s="806"/>
    </row>
    <row r="665" spans="1:16" s="306" customFormat="1" ht="6" customHeight="1" thickTop="1" thickBot="1">
      <c r="A665" s="300"/>
      <c r="B665" s="301"/>
      <c r="C665" s="301"/>
      <c r="D665" s="301"/>
      <c r="E665" s="302"/>
      <c r="F665" s="302"/>
      <c r="G665" s="302"/>
      <c r="H665" s="303"/>
      <c r="I665" s="302"/>
      <c r="J665" s="304"/>
      <c r="K665" s="302"/>
      <c r="L665" s="305"/>
      <c r="M665" s="302"/>
      <c r="N665" s="304"/>
      <c r="O665" s="807"/>
    </row>
    <row r="666" spans="1:16" s="306" customFormat="1" ht="26.25" customHeight="1" thickBot="1">
      <c r="A666" s="308"/>
      <c r="B666" s="1678" t="s">
        <v>1925</v>
      </c>
      <c r="C666" s="1678"/>
      <c r="D666" s="1678"/>
      <c r="E666" s="1678"/>
      <c r="F666" s="1678"/>
      <c r="G666" s="1678"/>
      <c r="H666" s="1678"/>
      <c r="I666" s="1678"/>
      <c r="J666" s="1679"/>
      <c r="K666" s="235" t="s">
        <v>1870</v>
      </c>
      <c r="L666" s="309"/>
      <c r="M666" s="1680" t="str">
        <f>IF(O674=1,SUM($O$1:O674),"")</f>
        <v/>
      </c>
      <c r="N666" s="1681"/>
      <c r="O666" s="808"/>
    </row>
    <row r="667" spans="1:16" s="306" customFormat="1" ht="6" customHeight="1" thickBot="1">
      <c r="A667" s="310"/>
      <c r="B667" s="311"/>
      <c r="C667" s="311"/>
      <c r="D667" s="311"/>
      <c r="E667" s="311"/>
      <c r="F667" s="311"/>
      <c r="G667" s="311"/>
      <c r="H667" s="313"/>
      <c r="I667" s="312"/>
      <c r="J667" s="314"/>
      <c r="K667" s="312"/>
      <c r="L667" s="315"/>
      <c r="M667" s="312"/>
      <c r="N667" s="314"/>
      <c r="O667" s="809"/>
    </row>
    <row r="668" spans="1:16" s="306" customFormat="1" ht="20.25" customHeight="1" thickTop="1" thickBot="1">
      <c r="A668" s="369" t="s">
        <v>1783</v>
      </c>
      <c r="B668" s="323"/>
      <c r="C668" s="323"/>
      <c r="D668" s="323"/>
      <c r="E668" s="323"/>
      <c r="F668" s="323"/>
      <c r="G668" s="323"/>
      <c r="H668" s="323"/>
      <c r="I668" s="323"/>
      <c r="J668" s="323"/>
      <c r="K668" s="323"/>
      <c r="L668" s="323"/>
      <c r="M668" s="323"/>
      <c r="N668" s="323"/>
      <c r="O668" s="810"/>
    </row>
    <row r="669" spans="1:16" s="306" customFormat="1" ht="12.75" customHeight="1">
      <c r="A669" s="317"/>
      <c r="B669" s="374" t="s">
        <v>1666</v>
      </c>
      <c r="C669" s="375"/>
      <c r="D669" s="375"/>
      <c r="E669" s="375"/>
      <c r="F669" s="375"/>
      <c r="G669" s="375"/>
      <c r="H669" s="376"/>
      <c r="I669" s="375"/>
      <c r="J669" s="377"/>
      <c r="K669" s="378" t="s">
        <v>1750</v>
      </c>
      <c r="L669" s="375"/>
      <c r="M669" s="375"/>
      <c r="N669" s="379"/>
      <c r="O669" s="811"/>
    </row>
    <row r="670" spans="1:16" s="320" customFormat="1" ht="34.5" customHeight="1" thickBot="1">
      <c r="A670" s="319"/>
      <c r="B670" s="1935" t="str">
        <f>IF($B$12="","",$B$12)</f>
        <v/>
      </c>
      <c r="C670" s="1936"/>
      <c r="D670" s="1936"/>
      <c r="E670" s="1936"/>
      <c r="F670" s="1936"/>
      <c r="G670" s="1936"/>
      <c r="H670" s="1936"/>
      <c r="I670" s="1936"/>
      <c r="J670" s="1937"/>
      <c r="K670" s="1938" t="str">
        <f>IF($K$12="","",$K$12)</f>
        <v/>
      </c>
      <c r="L670" s="1939"/>
      <c r="M670" s="1939"/>
      <c r="N670" s="1940"/>
      <c r="O670" s="811"/>
      <c r="P670" s="1338">
        <f>IF(B670&amp;K670="",0,1)</f>
        <v>0</v>
      </c>
    </row>
    <row r="671" spans="1:16" s="306" customFormat="1" ht="6" customHeight="1" thickBot="1">
      <c r="A671" s="321"/>
      <c r="B671" s="322"/>
      <c r="C671" s="322"/>
      <c r="D671" s="322"/>
      <c r="E671" s="312"/>
      <c r="F671" s="312"/>
      <c r="G671" s="312"/>
      <c r="H671" s="313"/>
      <c r="I671" s="312"/>
      <c r="J671" s="314"/>
      <c r="K671" s="312"/>
      <c r="L671" s="315"/>
      <c r="M671" s="312"/>
      <c r="N671" s="314"/>
      <c r="O671" s="809"/>
      <c r="P671" s="1338"/>
    </row>
    <row r="672" spans="1:16" s="328" customFormat="1" ht="20.25" customHeight="1" thickTop="1" thickBot="1">
      <c r="A672" s="370" t="s">
        <v>2165</v>
      </c>
      <c r="B672" s="323"/>
      <c r="C672" s="323"/>
      <c r="D672" s="323"/>
      <c r="E672" s="323"/>
      <c r="F672" s="323"/>
      <c r="G672" s="323"/>
      <c r="H672" s="324"/>
      <c r="I672" s="323"/>
      <c r="J672" s="325"/>
      <c r="K672" s="323"/>
      <c r="L672" s="326"/>
      <c r="M672" s="323"/>
      <c r="N672" s="822">
        <f>SUM(O:O)</f>
        <v>0</v>
      </c>
      <c r="O672" s="810"/>
      <c r="P672" s="1338"/>
    </row>
    <row r="673" spans="1:16" s="328" customFormat="1" ht="8.25" customHeight="1">
      <c r="A673" s="98"/>
      <c r="B673" s="381"/>
      <c r="C673" s="382"/>
      <c r="D673" s="382"/>
      <c r="E673" s="382"/>
      <c r="F673" s="382"/>
      <c r="G673" s="382"/>
      <c r="H673" s="383"/>
      <c r="I673" s="382"/>
      <c r="J673" s="384"/>
      <c r="K673" s="382"/>
      <c r="L673" s="385"/>
      <c r="M673" s="382"/>
      <c r="N673" s="386"/>
      <c r="O673" s="812"/>
      <c r="P673" s="1338"/>
    </row>
    <row r="674" spans="1:16" s="328" customFormat="1" ht="26.25" customHeight="1">
      <c r="A674" s="396" t="s">
        <v>291</v>
      </c>
      <c r="B674" s="1666" t="s">
        <v>123</v>
      </c>
      <c r="C674" s="1667"/>
      <c r="D674" s="1668"/>
      <c r="E674" s="1934"/>
      <c r="F674" s="477"/>
      <c r="G674" s="478"/>
      <c r="H674" s="478"/>
      <c r="I674" s="478"/>
      <c r="J674" s="478"/>
      <c r="K674" s="478"/>
      <c r="L674" s="478"/>
      <c r="M674" s="478"/>
      <c r="N674" s="397"/>
      <c r="O674" s="812">
        <f>IF(D674&lt;&gt;"",1,0)</f>
        <v>0</v>
      </c>
      <c r="P674" s="1338">
        <f>IF(D674="",0,1)</f>
        <v>0</v>
      </c>
    </row>
    <row r="675" spans="1:16" s="328" customFormat="1" ht="8.25" customHeight="1" thickBot="1">
      <c r="A675" s="98"/>
      <c r="B675" s="387"/>
      <c r="C675" s="388"/>
      <c r="D675" s="388"/>
      <c r="E675" s="388"/>
      <c r="F675" s="388"/>
      <c r="G675" s="388"/>
      <c r="H675" s="389"/>
      <c r="I675" s="388"/>
      <c r="J675" s="390"/>
      <c r="K675" s="388"/>
      <c r="L675" s="391"/>
      <c r="M675" s="388"/>
      <c r="N675" s="392"/>
      <c r="O675" s="812"/>
      <c r="P675" s="1338"/>
    </row>
    <row r="676" spans="1:16" s="328" customFormat="1" ht="27" customHeight="1" thickBot="1">
      <c r="A676" s="308"/>
      <c r="B676" s="1716" t="s">
        <v>1065</v>
      </c>
      <c r="C676" s="1717"/>
      <c r="D676" s="1717"/>
      <c r="E676" s="1885"/>
      <c r="F676" s="763" t="s">
        <v>1770</v>
      </c>
      <c r="G676" s="763" t="s">
        <v>1748</v>
      </c>
      <c r="H676" s="1945" t="s">
        <v>1520</v>
      </c>
      <c r="I676" s="1946"/>
      <c r="J676" s="1662" t="s">
        <v>233</v>
      </c>
      <c r="K676" s="1722"/>
      <c r="L676" s="1722"/>
      <c r="M676" s="1722"/>
      <c r="N676" s="1944"/>
      <c r="O676" s="813"/>
      <c r="P676" s="1338"/>
    </row>
    <row r="677" spans="1:16" s="328" customFormat="1" ht="26.25" customHeight="1">
      <c r="A677" s="308"/>
      <c r="B677" s="1659" t="s">
        <v>1663</v>
      </c>
      <c r="C677" s="1910" t="s">
        <v>1809</v>
      </c>
      <c r="D677" s="1911"/>
      <c r="E677" s="1912"/>
      <c r="F677" s="1072"/>
      <c r="G677" s="1072"/>
      <c r="H677" s="1913"/>
      <c r="I677" s="1914"/>
      <c r="J677" s="480" t="s">
        <v>1771</v>
      </c>
      <c r="K677" s="1915" t="str">
        <f>IF(D674="","",SUM(F677:I677))</f>
        <v/>
      </c>
      <c r="L677" s="1915"/>
      <c r="M677" s="1915"/>
      <c r="N677" s="333" t="s">
        <v>599</v>
      </c>
      <c r="O677" s="813"/>
      <c r="P677" s="1338">
        <f>IF(F677&amp;G677&amp;H677="",0,1)</f>
        <v>0</v>
      </c>
    </row>
    <row r="678" spans="1:16" s="328" customFormat="1" ht="31.5" customHeight="1">
      <c r="A678" s="308"/>
      <c r="B678" s="1660"/>
      <c r="C678" s="1916" t="s">
        <v>1810</v>
      </c>
      <c r="D678" s="1917"/>
      <c r="E678" s="1918"/>
      <c r="F678" s="1073"/>
      <c r="G678" s="1073"/>
      <c r="H678" s="1919"/>
      <c r="I678" s="1920"/>
      <c r="J678" s="481" t="s">
        <v>1390</v>
      </c>
      <c r="K678" s="1921" t="str">
        <f>IF(D674="","",SUM(F678:I678))</f>
        <v/>
      </c>
      <c r="L678" s="1921"/>
      <c r="M678" s="1921"/>
      <c r="N678" s="331" t="s">
        <v>599</v>
      </c>
      <c r="O678" s="813"/>
      <c r="P678" s="1338">
        <f t="shared" ref="P678:P680" si="44">IF(F678&amp;G678&amp;H678="",0,1)</f>
        <v>0</v>
      </c>
    </row>
    <row r="679" spans="1:16" s="328" customFormat="1" ht="26.25" customHeight="1">
      <c r="A679" s="308"/>
      <c r="B679" s="1660"/>
      <c r="C679" s="1916" t="s">
        <v>1811</v>
      </c>
      <c r="D679" s="1917"/>
      <c r="E679" s="1918"/>
      <c r="F679" s="1073"/>
      <c r="G679" s="1073"/>
      <c r="H679" s="1919"/>
      <c r="I679" s="1920"/>
      <c r="J679" s="481" t="s">
        <v>406</v>
      </c>
      <c r="K679" s="1921" t="str">
        <f>IF(D674="","",SUM(F679:I679))</f>
        <v/>
      </c>
      <c r="L679" s="1921"/>
      <c r="M679" s="1921"/>
      <c r="N679" s="331" t="s">
        <v>599</v>
      </c>
      <c r="O679" s="813"/>
      <c r="P679" s="1338">
        <f t="shared" si="44"/>
        <v>0</v>
      </c>
    </row>
    <row r="680" spans="1:16" s="328" customFormat="1" ht="26.25" customHeight="1" thickBot="1">
      <c r="A680" s="308"/>
      <c r="B680" s="1660"/>
      <c r="C680" s="1922" t="s">
        <v>579</v>
      </c>
      <c r="D680" s="1923"/>
      <c r="E680" s="1924"/>
      <c r="F680" s="1074"/>
      <c r="G680" s="1074"/>
      <c r="H680" s="1947"/>
      <c r="I680" s="1948"/>
      <c r="J680" s="482" t="s">
        <v>407</v>
      </c>
      <c r="K680" s="1927" t="str">
        <f>IF(D674="","",SUM(F680:I680))</f>
        <v/>
      </c>
      <c r="L680" s="1927"/>
      <c r="M680" s="1927"/>
      <c r="N680" s="332" t="s">
        <v>599</v>
      </c>
      <c r="O680" s="813"/>
      <c r="P680" s="1338">
        <f t="shared" si="44"/>
        <v>0</v>
      </c>
    </row>
    <row r="681" spans="1:16" s="337" customFormat="1" ht="26.25" customHeight="1" thickBot="1">
      <c r="A681" s="334"/>
      <c r="B681" s="1661"/>
      <c r="C681" s="1906" t="s">
        <v>233</v>
      </c>
      <c r="D681" s="1711"/>
      <c r="E681" s="1712"/>
      <c r="F681" s="884" t="str">
        <f>IF(D674="","",SUM(F677:F680))</f>
        <v/>
      </c>
      <c r="G681" s="884" t="str">
        <f>IF(D674="","",SUM(G677:G680))</f>
        <v/>
      </c>
      <c r="H681" s="1907" t="str">
        <f>IF(D674="","",SUM(H677:H680))</f>
        <v/>
      </c>
      <c r="I681" s="1908"/>
      <c r="J681" s="483" t="s">
        <v>408</v>
      </c>
      <c r="K681" s="1909" t="str">
        <f>IF(D674="","",SUM(F681:I681))</f>
        <v/>
      </c>
      <c r="L681" s="1909"/>
      <c r="M681" s="1909"/>
      <c r="N681" s="479" t="s">
        <v>599</v>
      </c>
      <c r="O681" s="814"/>
      <c r="P681" s="1338"/>
    </row>
    <row r="682" spans="1:16" s="328" customFormat="1" ht="26.25" customHeight="1">
      <c r="A682" s="308"/>
      <c r="B682" s="1659" t="s">
        <v>232</v>
      </c>
      <c r="C682" s="1910" t="s">
        <v>1809</v>
      </c>
      <c r="D682" s="1911"/>
      <c r="E682" s="1912"/>
      <c r="F682" s="1072"/>
      <c r="G682" s="1072"/>
      <c r="H682" s="1913"/>
      <c r="I682" s="1914"/>
      <c r="J682" s="480" t="s">
        <v>409</v>
      </c>
      <c r="K682" s="1915" t="str">
        <f>IF(D674="","",SUM(F682:I682))</f>
        <v/>
      </c>
      <c r="L682" s="1915"/>
      <c r="M682" s="1915"/>
      <c r="N682" s="333" t="s">
        <v>599</v>
      </c>
      <c r="O682" s="813"/>
      <c r="P682" s="1338">
        <f>IF(F682&amp;G682&amp;H682="",0,1)</f>
        <v>0</v>
      </c>
    </row>
    <row r="683" spans="1:16" s="328" customFormat="1" ht="31.5" customHeight="1">
      <c r="A683" s="308"/>
      <c r="B683" s="1660"/>
      <c r="C683" s="1916" t="s">
        <v>1810</v>
      </c>
      <c r="D683" s="1917"/>
      <c r="E683" s="1918"/>
      <c r="F683" s="1073"/>
      <c r="G683" s="1073"/>
      <c r="H683" s="1919"/>
      <c r="I683" s="1920"/>
      <c r="J683" s="481" t="s">
        <v>410</v>
      </c>
      <c r="K683" s="1921" t="str">
        <f>IF(D674="","",SUM(F683:I683))</f>
        <v/>
      </c>
      <c r="L683" s="1921"/>
      <c r="M683" s="1921"/>
      <c r="N683" s="331" t="s">
        <v>599</v>
      </c>
      <c r="O683" s="813"/>
      <c r="P683" s="1338">
        <f t="shared" ref="P683:P685" si="45">IF(F683&amp;G683&amp;H683="",0,1)</f>
        <v>0</v>
      </c>
    </row>
    <row r="684" spans="1:16" s="328" customFormat="1" ht="26.25" customHeight="1">
      <c r="A684" s="308"/>
      <c r="B684" s="1660"/>
      <c r="C684" s="1916" t="s">
        <v>1811</v>
      </c>
      <c r="D684" s="1917"/>
      <c r="E684" s="1918"/>
      <c r="F684" s="1073"/>
      <c r="G684" s="1073"/>
      <c r="H684" s="1919"/>
      <c r="I684" s="1920"/>
      <c r="J684" s="481" t="s">
        <v>411</v>
      </c>
      <c r="K684" s="1921" t="str">
        <f>IF(D674="","",SUM(F684:I684))</f>
        <v/>
      </c>
      <c r="L684" s="1921"/>
      <c r="M684" s="1921"/>
      <c r="N684" s="331" t="s">
        <v>599</v>
      </c>
      <c r="O684" s="813"/>
      <c r="P684" s="1338">
        <f t="shared" si="45"/>
        <v>0</v>
      </c>
    </row>
    <row r="685" spans="1:16" s="328" customFormat="1" ht="26.25" customHeight="1" thickBot="1">
      <c r="A685" s="308"/>
      <c r="B685" s="1660"/>
      <c r="C685" s="1922" t="s">
        <v>579</v>
      </c>
      <c r="D685" s="1923"/>
      <c r="E685" s="1924"/>
      <c r="F685" s="1074"/>
      <c r="G685" s="1074"/>
      <c r="H685" s="1925"/>
      <c r="I685" s="1926"/>
      <c r="J685" s="482" t="s">
        <v>412</v>
      </c>
      <c r="K685" s="1927" t="str">
        <f>IF(D674="","",SUM(F685:I685))</f>
        <v/>
      </c>
      <c r="L685" s="1927"/>
      <c r="M685" s="1927"/>
      <c r="N685" s="332" t="s">
        <v>599</v>
      </c>
      <c r="O685" s="813"/>
      <c r="P685" s="1338">
        <f t="shared" si="45"/>
        <v>0</v>
      </c>
    </row>
    <row r="686" spans="1:16" s="337" customFormat="1" ht="26.25" customHeight="1" thickBot="1">
      <c r="A686" s="334"/>
      <c r="B686" s="1661"/>
      <c r="C686" s="1906" t="s">
        <v>233</v>
      </c>
      <c r="D686" s="1711"/>
      <c r="E686" s="1712"/>
      <c r="F686" s="884" t="str">
        <f>IF(D674="","",SUM(F682:F685))</f>
        <v/>
      </c>
      <c r="G686" s="884" t="str">
        <f>IF(D674="","",SUM(G682:G685))</f>
        <v/>
      </c>
      <c r="H686" s="1907" t="str">
        <f>IF(D674="","",SUM(H682:H685))</f>
        <v/>
      </c>
      <c r="I686" s="1908"/>
      <c r="J686" s="483" t="s">
        <v>413</v>
      </c>
      <c r="K686" s="1909" t="str">
        <f>IF(D674="","",SUM(F686:I686))</f>
        <v/>
      </c>
      <c r="L686" s="1909"/>
      <c r="M686" s="1909"/>
      <c r="N686" s="479" t="s">
        <v>599</v>
      </c>
      <c r="O686" s="814"/>
      <c r="P686" s="1338"/>
    </row>
    <row r="687" spans="1:16" ht="6" customHeight="1" thickBot="1">
      <c r="A687" s="338"/>
      <c r="B687" s="339"/>
      <c r="C687" s="339"/>
      <c r="D687" s="339"/>
      <c r="E687" s="339"/>
      <c r="F687" s="496"/>
      <c r="G687" s="496"/>
      <c r="H687" s="496"/>
      <c r="I687" s="496"/>
      <c r="J687" s="484"/>
      <c r="K687" s="339"/>
      <c r="L687" s="340"/>
      <c r="M687" s="339"/>
      <c r="N687" s="339"/>
      <c r="O687" s="815"/>
      <c r="P687" s="1338"/>
    </row>
    <row r="688" spans="1:16" s="152" customFormat="1" ht="20.25" customHeight="1" thickTop="1" thickBot="1">
      <c r="A688" s="370" t="s">
        <v>1784</v>
      </c>
      <c r="B688" s="342"/>
      <c r="C688" s="342"/>
      <c r="D688" s="342"/>
      <c r="E688" s="342"/>
      <c r="F688" s="342"/>
      <c r="G688" s="342"/>
      <c r="H688" s="343"/>
      <c r="I688" s="342"/>
      <c r="J688" s="344"/>
      <c r="K688" s="342"/>
      <c r="L688" s="345"/>
      <c r="M688" s="342"/>
      <c r="N688" s="344"/>
      <c r="O688" s="816"/>
      <c r="P688" s="1338"/>
    </row>
    <row r="689" spans="1:16" s="348" customFormat="1" ht="31.5" customHeight="1">
      <c r="A689" s="346"/>
      <c r="B689" s="1931" t="s">
        <v>1881</v>
      </c>
      <c r="C689" s="1932"/>
      <c r="D689" s="1932"/>
      <c r="E689" s="1932"/>
      <c r="F689" s="1932"/>
      <c r="G689" s="1932"/>
      <c r="H689" s="545"/>
      <c r="I689" s="401" t="s">
        <v>1786</v>
      </c>
      <c r="J689" s="485" t="s">
        <v>414</v>
      </c>
      <c r="K689" s="1642" t="str">
        <f>IF(D674="","",SUM(F680:I680))</f>
        <v/>
      </c>
      <c r="L689" s="1642"/>
      <c r="M689" s="1642"/>
      <c r="N689" s="423" t="s">
        <v>599</v>
      </c>
      <c r="O689" s="817"/>
      <c r="P689" s="1338"/>
    </row>
    <row r="690" spans="1:16" s="348" customFormat="1" ht="26.25" customHeight="1">
      <c r="A690" s="346"/>
      <c r="B690" s="546" t="s">
        <v>1876</v>
      </c>
      <c r="C690" s="547"/>
      <c r="D690" s="547"/>
      <c r="E690" s="547"/>
      <c r="F690" s="547"/>
      <c r="G690" s="547"/>
      <c r="H690" s="350"/>
      <c r="I690" s="548"/>
      <c r="J690" s="486" t="s">
        <v>415</v>
      </c>
      <c r="K690" s="1933">
        <f>ROUND(Info!$J$3*0.11,4)</f>
        <v>21.676600000000001</v>
      </c>
      <c r="L690" s="1646"/>
      <c r="M690" s="1646"/>
      <c r="N690" s="424" t="s">
        <v>1144</v>
      </c>
      <c r="O690" s="817"/>
      <c r="P690" s="1338"/>
    </row>
    <row r="691" spans="1:16" s="348" customFormat="1" ht="26.25" customHeight="1">
      <c r="A691" s="346"/>
      <c r="B691" s="409" t="s">
        <v>1882</v>
      </c>
      <c r="C691" s="349"/>
      <c r="D691" s="349"/>
      <c r="E691" s="349"/>
      <c r="F691" s="349"/>
      <c r="G691" s="349"/>
      <c r="H691" s="350"/>
      <c r="I691" s="399" t="s">
        <v>2026</v>
      </c>
      <c r="J691" s="486" t="s">
        <v>416</v>
      </c>
      <c r="K691" s="1646" t="str">
        <f>IF(D674="","",SUM(F685:I685))</f>
        <v/>
      </c>
      <c r="L691" s="1646"/>
      <c r="M691" s="1646"/>
      <c r="N691" s="424" t="s">
        <v>599</v>
      </c>
      <c r="O691" s="817"/>
      <c r="P691" s="1338"/>
    </row>
    <row r="692" spans="1:16" s="348" customFormat="1" ht="26.25" customHeight="1" thickBot="1">
      <c r="A692" s="346"/>
      <c r="B692" s="497" t="s">
        <v>1877</v>
      </c>
      <c r="C692" s="489"/>
      <c r="D692" s="489"/>
      <c r="E692" s="489"/>
      <c r="F692" s="489"/>
      <c r="G692" s="489"/>
      <c r="H692" s="490"/>
      <c r="I692" s="491"/>
      <c r="J692" s="492" t="s">
        <v>417</v>
      </c>
      <c r="K692" s="1900">
        <f>ROUND(Info!$J$3*0.22,4)</f>
        <v>43.353200000000001</v>
      </c>
      <c r="L692" s="1901"/>
      <c r="M692" s="1901"/>
      <c r="N692" s="493" t="s">
        <v>1144</v>
      </c>
      <c r="O692" s="817"/>
      <c r="P692" s="1338"/>
    </row>
    <row r="693" spans="1:16" s="348" customFormat="1" ht="31.5" customHeight="1" thickBot="1">
      <c r="A693" s="346"/>
      <c r="B693" s="1902" t="s">
        <v>1878</v>
      </c>
      <c r="C693" s="1903"/>
      <c r="D693" s="1903"/>
      <c r="E693" s="1903"/>
      <c r="F693" s="1903"/>
      <c r="G693" s="418"/>
      <c r="H693" s="419"/>
      <c r="I693" s="402" t="s">
        <v>2027</v>
      </c>
      <c r="J693" s="487" t="s">
        <v>418</v>
      </c>
      <c r="K693" s="1634" t="str">
        <f>IF(D674="","",ROUND(K689*K690+K691*K692,2))</f>
        <v/>
      </c>
      <c r="L693" s="1634"/>
      <c r="M693" s="1634"/>
      <c r="N693" s="427" t="s">
        <v>1144</v>
      </c>
      <c r="O693" s="817"/>
      <c r="P693" s="1338"/>
    </row>
    <row r="694" spans="1:16" s="348" customFormat="1" ht="26.25" customHeight="1" thickBot="1">
      <c r="A694" s="346"/>
      <c r="B694" s="413" t="s">
        <v>1879</v>
      </c>
      <c r="C694" s="414"/>
      <c r="D694" s="414"/>
      <c r="E694" s="414"/>
      <c r="F694" s="414"/>
      <c r="G694" s="414"/>
      <c r="H694" s="415"/>
      <c r="I694" s="416"/>
      <c r="J694" s="488" t="s">
        <v>419</v>
      </c>
      <c r="K694" s="1904"/>
      <c r="L694" s="1905"/>
      <c r="M694" s="1905"/>
      <c r="N694" s="428" t="s">
        <v>1144</v>
      </c>
      <c r="O694" s="817"/>
      <c r="P694" s="1338">
        <f>IF(K694="",0,1)</f>
        <v>0</v>
      </c>
    </row>
    <row r="695" spans="1:16" s="348" customFormat="1" ht="26.25" customHeight="1" thickBot="1">
      <c r="A695" s="346"/>
      <c r="B695" s="412" t="s">
        <v>1880</v>
      </c>
      <c r="C695" s="393"/>
      <c r="D695" s="393"/>
      <c r="E695" s="393"/>
      <c r="F695" s="393"/>
      <c r="G695" s="393"/>
      <c r="H695" s="394"/>
      <c r="I695" s="402" t="s">
        <v>2028</v>
      </c>
      <c r="J695" s="487" t="s">
        <v>420</v>
      </c>
      <c r="K695" s="1638" t="str">
        <f>IF(D674="","",IF(SUM(K693,-K694)&lt;0,"BŁĄD !!!",ROUND(K693-K694,2)))</f>
        <v/>
      </c>
      <c r="L695" s="1638"/>
      <c r="M695" s="1638"/>
      <c r="N695" s="429" t="s">
        <v>1144</v>
      </c>
      <c r="O695" s="817"/>
      <c r="P695" s="1338"/>
    </row>
    <row r="696" spans="1:16" s="348" customFormat="1" ht="6" customHeight="1" thickBot="1">
      <c r="A696" s="403"/>
      <c r="B696" s="404"/>
      <c r="C696" s="404"/>
      <c r="D696" s="404"/>
      <c r="E696" s="404"/>
      <c r="F696" s="404"/>
      <c r="G696" s="404"/>
      <c r="H696" s="405"/>
      <c r="I696" s="404"/>
      <c r="J696" s="404"/>
      <c r="K696" s="404"/>
      <c r="L696" s="406"/>
      <c r="M696" s="404"/>
      <c r="N696" s="404"/>
      <c r="O696" s="818"/>
      <c r="P696" s="1338"/>
    </row>
    <row r="697" spans="1:16" s="357" customFormat="1" ht="20.25" customHeight="1" thickTop="1" thickBot="1">
      <c r="A697" s="371" t="s">
        <v>1785</v>
      </c>
      <c r="B697" s="352"/>
      <c r="C697" s="352"/>
      <c r="D697" s="352"/>
      <c r="E697" s="352"/>
      <c r="F697" s="352"/>
      <c r="G697" s="352"/>
      <c r="H697" s="353"/>
      <c r="I697" s="352"/>
      <c r="J697" s="354"/>
      <c r="K697" s="352"/>
      <c r="L697" s="355"/>
      <c r="M697" s="352"/>
      <c r="N697" s="354"/>
      <c r="O697" s="819"/>
      <c r="P697" s="1338"/>
    </row>
    <row r="698" spans="1:16" s="363" customFormat="1" ht="16.5" customHeight="1">
      <c r="A698" s="358"/>
      <c r="B698" s="372" t="s">
        <v>2025</v>
      </c>
      <c r="C698" s="359"/>
      <c r="D698" s="359"/>
      <c r="E698" s="359"/>
      <c r="F698" s="360"/>
      <c r="G698" s="360"/>
      <c r="H698" s="360"/>
      <c r="I698" s="361"/>
      <c r="J698" s="1928" t="s">
        <v>2024</v>
      </c>
      <c r="K698" s="1929"/>
      <c r="L698" s="1929"/>
      <c r="M698" s="1929"/>
      <c r="N698" s="1930"/>
      <c r="O698" s="820"/>
      <c r="P698" s="1338"/>
    </row>
    <row r="699" spans="1:16" s="363" customFormat="1" ht="26.25" customHeight="1">
      <c r="A699" s="358"/>
      <c r="B699" s="1630"/>
      <c r="C699" s="1898"/>
      <c r="D699" s="1898"/>
      <c r="E699" s="1898"/>
      <c r="F699" s="1898"/>
      <c r="G699" s="1898"/>
      <c r="H699" s="1898"/>
      <c r="I699" s="1899"/>
      <c r="J699" s="1630"/>
      <c r="K699" s="1898"/>
      <c r="L699" s="1898"/>
      <c r="M699" s="1898"/>
      <c r="N699" s="1899"/>
      <c r="O699" s="820"/>
      <c r="P699" s="1338">
        <f>IF(J699&amp;B699="",0,1)</f>
        <v>0</v>
      </c>
    </row>
    <row r="700" spans="1:16" s="363" customFormat="1" ht="26.25" customHeight="1">
      <c r="A700" s="358"/>
      <c r="B700" s="1630"/>
      <c r="C700" s="1898"/>
      <c r="D700" s="1898"/>
      <c r="E700" s="1898"/>
      <c r="F700" s="1898"/>
      <c r="G700" s="1898"/>
      <c r="H700" s="1898"/>
      <c r="I700" s="1899"/>
      <c r="J700" s="1630"/>
      <c r="K700" s="1898"/>
      <c r="L700" s="1898"/>
      <c r="M700" s="1898"/>
      <c r="N700" s="1899"/>
      <c r="O700" s="820"/>
      <c r="P700" s="1338">
        <f t="shared" ref="P700:P703" si="46">IF(J700&amp;B700="",0,1)</f>
        <v>0</v>
      </c>
    </row>
    <row r="701" spans="1:16" s="363" customFormat="1" ht="26.25" customHeight="1">
      <c r="A701" s="358"/>
      <c r="B701" s="1630"/>
      <c r="C701" s="1898"/>
      <c r="D701" s="1898"/>
      <c r="E701" s="1898"/>
      <c r="F701" s="1898"/>
      <c r="G701" s="1898"/>
      <c r="H701" s="1898"/>
      <c r="I701" s="1899"/>
      <c r="J701" s="1630"/>
      <c r="K701" s="1898"/>
      <c r="L701" s="1898"/>
      <c r="M701" s="1898"/>
      <c r="N701" s="1899"/>
      <c r="O701" s="820"/>
      <c r="P701" s="1338">
        <f t="shared" si="46"/>
        <v>0</v>
      </c>
    </row>
    <row r="702" spans="1:16" s="363" customFormat="1" ht="26.25" customHeight="1">
      <c r="A702" s="358"/>
      <c r="B702" s="1630"/>
      <c r="C702" s="1898"/>
      <c r="D702" s="1898"/>
      <c r="E702" s="1898"/>
      <c r="F702" s="1898"/>
      <c r="G702" s="1898"/>
      <c r="H702" s="1898"/>
      <c r="I702" s="1899"/>
      <c r="J702" s="1630"/>
      <c r="K702" s="1898"/>
      <c r="L702" s="1898"/>
      <c r="M702" s="1898"/>
      <c r="N702" s="1899"/>
      <c r="O702" s="820"/>
      <c r="P702" s="1338">
        <f t="shared" si="46"/>
        <v>0</v>
      </c>
    </row>
    <row r="703" spans="1:16" s="363" customFormat="1" ht="26.25" customHeight="1" thickBot="1">
      <c r="A703" s="358"/>
      <c r="B703" s="1941"/>
      <c r="C703" s="1942"/>
      <c r="D703" s="1942"/>
      <c r="E703" s="1942"/>
      <c r="F703" s="1942"/>
      <c r="G703" s="1942"/>
      <c r="H703" s="1942"/>
      <c r="I703" s="1943"/>
      <c r="J703" s="1941"/>
      <c r="K703" s="1942"/>
      <c r="L703" s="1942"/>
      <c r="M703" s="1942"/>
      <c r="N703" s="1943"/>
      <c r="O703" s="820"/>
      <c r="P703" s="1338">
        <f t="shared" si="46"/>
        <v>0</v>
      </c>
    </row>
    <row r="704" spans="1:16" s="363" customFormat="1" ht="26.25" customHeight="1" thickBot="1">
      <c r="A704" s="358"/>
      <c r="B704" s="421" t="s">
        <v>2029</v>
      </c>
      <c r="C704" s="364"/>
      <c r="D704" s="1622" t="s">
        <v>1111</v>
      </c>
      <c r="E704" s="1622"/>
      <c r="F704" s="1622"/>
      <c r="G704" s="1622"/>
      <c r="H704" s="1622"/>
      <c r="I704" s="1622"/>
      <c r="J704" s="1622"/>
      <c r="K704" s="1622"/>
      <c r="L704" s="1622"/>
      <c r="M704" s="1622"/>
      <c r="N704" s="1623"/>
      <c r="O704" s="820"/>
    </row>
    <row r="705" spans="1:16" s="348" customFormat="1" ht="19.5" customHeight="1" thickBot="1">
      <c r="A705" s="403"/>
      <c r="B705" s="404"/>
      <c r="C705" s="404"/>
      <c r="D705" s="404"/>
      <c r="E705" s="404"/>
      <c r="F705" s="404"/>
      <c r="G705" s="404"/>
      <c r="H705" s="405"/>
      <c r="I705" s="404"/>
      <c r="J705" s="404"/>
      <c r="K705" s="404"/>
      <c r="L705" s="406"/>
      <c r="M705" s="404"/>
      <c r="N705" s="1320" t="str">
        <f ca="1">$A$1&amp;wersja&amp;INFO("wersja")</f>
        <v>GL_2018.1.15.0</v>
      </c>
      <c r="O705" s="818"/>
    </row>
    <row r="706" spans="1:16" ht="20.25" customHeight="1" thickTop="1" thickBot="1">
      <c r="A706" s="577" t="s">
        <v>1819</v>
      </c>
      <c r="H706" s="502"/>
      <c r="L706" s="520"/>
      <c r="N706" s="592" t="str">
        <f>$N$1</f>
        <v>Załącznik Nr 5 do Uchwały Nr XL/396/17 Rady Miejskiej w Kluczborku z dnia 27 września 2017r.</v>
      </c>
      <c r="O706" s="804"/>
    </row>
    <row r="707" spans="1:16" s="2" customFormat="1" ht="22.5" customHeight="1" thickTop="1">
      <c r="A707" s="1688" t="s">
        <v>854</v>
      </c>
      <c r="B707" s="1689"/>
      <c r="C707" s="1689"/>
      <c r="D707" s="1690"/>
      <c r="E707" s="1691" t="s">
        <v>987</v>
      </c>
      <c r="F707" s="1691"/>
      <c r="G707" s="1691"/>
      <c r="H707" s="1691"/>
      <c r="I707" s="1691"/>
      <c r="J707" s="1691"/>
      <c r="K707" s="1691"/>
      <c r="L707" s="1691"/>
      <c r="M707" s="1691"/>
      <c r="N707" s="1691"/>
      <c r="O707" s="1692"/>
    </row>
    <row r="708" spans="1:16" s="2" customFormat="1" ht="26.25" customHeight="1" thickBot="1">
      <c r="A708" s="1695"/>
      <c r="B708" s="1696"/>
      <c r="C708" s="1696"/>
      <c r="D708" s="1697"/>
      <c r="E708" s="1693"/>
      <c r="F708" s="1693"/>
      <c r="G708" s="1693"/>
      <c r="H708" s="1693"/>
      <c r="I708" s="1693"/>
      <c r="J708" s="1693"/>
      <c r="K708" s="1693"/>
      <c r="L708" s="1693"/>
      <c r="M708" s="1693"/>
      <c r="N708" s="1693"/>
      <c r="O708" s="1694"/>
    </row>
    <row r="709" spans="1:16" s="2" customFormat="1" ht="9" customHeight="1">
      <c r="A709" s="580"/>
      <c r="B709" s="581"/>
      <c r="C709" s="581"/>
      <c r="D709" s="582"/>
      <c r="E709" s="582"/>
      <c r="F709" s="582"/>
      <c r="G709" s="582"/>
      <c r="H709" s="583"/>
      <c r="I709" s="583"/>
      <c r="J709" s="583"/>
      <c r="K709" s="583"/>
      <c r="L709" s="584"/>
      <c r="M709" s="583"/>
      <c r="N709" s="585"/>
      <c r="O709" s="805"/>
    </row>
    <row r="710" spans="1:16" s="1" customFormat="1" ht="24.75" customHeight="1">
      <c r="A710" s="1675" t="s">
        <v>1923</v>
      </c>
      <c r="B710" s="1676"/>
      <c r="C710" s="1676"/>
      <c r="D710" s="1676"/>
      <c r="E710" s="1676"/>
      <c r="F710" s="1676"/>
      <c r="G710" s="1676"/>
      <c r="H710" s="1676"/>
      <c r="I710" s="1676"/>
      <c r="J710" s="1676"/>
      <c r="K710" s="1676"/>
      <c r="L710" s="1676"/>
      <c r="M710" s="1676"/>
      <c r="N710" s="1676"/>
      <c r="O710" s="1677"/>
    </row>
    <row r="711" spans="1:16" s="2" customFormat="1" ht="9" customHeight="1" thickBot="1">
      <c r="A711" s="587"/>
      <c r="B711" s="588"/>
      <c r="C711" s="588"/>
      <c r="D711" s="588"/>
      <c r="E711" s="588"/>
      <c r="F711" s="588"/>
      <c r="G711" s="588"/>
      <c r="H711" s="588"/>
      <c r="I711" s="588"/>
      <c r="J711" s="588"/>
      <c r="K711" s="589"/>
      <c r="L711" s="590"/>
      <c r="M711" s="583"/>
      <c r="N711" s="583"/>
      <c r="O711" s="806"/>
    </row>
    <row r="712" spans="1:16" s="306" customFormat="1" ht="6" customHeight="1" thickTop="1" thickBot="1">
      <c r="A712" s="300"/>
      <c r="B712" s="301"/>
      <c r="C712" s="301"/>
      <c r="D712" s="301"/>
      <c r="E712" s="302"/>
      <c r="F712" s="302"/>
      <c r="G712" s="302"/>
      <c r="H712" s="303"/>
      <c r="I712" s="302"/>
      <c r="J712" s="304"/>
      <c r="K712" s="302"/>
      <c r="L712" s="305"/>
      <c r="M712" s="302"/>
      <c r="N712" s="304"/>
      <c r="O712" s="807"/>
    </row>
    <row r="713" spans="1:16" s="306" customFormat="1" ht="26.25" customHeight="1" thickBot="1">
      <c r="A713" s="308"/>
      <c r="B713" s="1678" t="s">
        <v>1925</v>
      </c>
      <c r="C713" s="1678"/>
      <c r="D713" s="1678"/>
      <c r="E713" s="1678"/>
      <c r="F713" s="1678"/>
      <c r="G713" s="1678"/>
      <c r="H713" s="1678"/>
      <c r="I713" s="1678"/>
      <c r="J713" s="1679"/>
      <c r="K713" s="235" t="s">
        <v>1870</v>
      </c>
      <c r="L713" s="309"/>
      <c r="M713" s="1680" t="str">
        <f>IF(O721=1,SUM($O$1:O721),"")</f>
        <v/>
      </c>
      <c r="N713" s="1681"/>
      <c r="O713" s="808"/>
    </row>
    <row r="714" spans="1:16" s="306" customFormat="1" ht="6" customHeight="1" thickBot="1">
      <c r="A714" s="310"/>
      <c r="B714" s="311"/>
      <c r="C714" s="311"/>
      <c r="D714" s="311"/>
      <c r="E714" s="311"/>
      <c r="F714" s="311"/>
      <c r="G714" s="311"/>
      <c r="H714" s="313"/>
      <c r="I714" s="312"/>
      <c r="J714" s="314"/>
      <c r="K714" s="312"/>
      <c r="L714" s="315"/>
      <c r="M714" s="312"/>
      <c r="N714" s="314"/>
      <c r="O714" s="809"/>
    </row>
    <row r="715" spans="1:16" s="306" customFormat="1" ht="20.25" customHeight="1" thickTop="1" thickBot="1">
      <c r="A715" s="369" t="s">
        <v>1783</v>
      </c>
      <c r="B715" s="323"/>
      <c r="C715" s="323"/>
      <c r="D715" s="323"/>
      <c r="E715" s="323"/>
      <c r="F715" s="323"/>
      <c r="G715" s="323"/>
      <c r="H715" s="323"/>
      <c r="I715" s="323"/>
      <c r="J715" s="323"/>
      <c r="K715" s="323"/>
      <c r="L715" s="323"/>
      <c r="M715" s="323"/>
      <c r="N715" s="323"/>
      <c r="O715" s="810"/>
    </row>
    <row r="716" spans="1:16" s="306" customFormat="1" ht="12.75" customHeight="1">
      <c r="A716" s="317"/>
      <c r="B716" s="374" t="s">
        <v>1666</v>
      </c>
      <c r="C716" s="375"/>
      <c r="D716" s="375"/>
      <c r="E716" s="375"/>
      <c r="F716" s="375"/>
      <c r="G716" s="375"/>
      <c r="H716" s="376"/>
      <c r="I716" s="375"/>
      <c r="J716" s="377"/>
      <c r="K716" s="378" t="s">
        <v>1750</v>
      </c>
      <c r="L716" s="375"/>
      <c r="M716" s="375"/>
      <c r="N716" s="379"/>
      <c r="O716" s="811"/>
    </row>
    <row r="717" spans="1:16" s="320" customFormat="1" ht="34.5" customHeight="1" thickBot="1">
      <c r="A717" s="319"/>
      <c r="B717" s="1935" t="str">
        <f>IF($B$12="","",$B$12)</f>
        <v/>
      </c>
      <c r="C717" s="1936"/>
      <c r="D717" s="1936"/>
      <c r="E717" s="1936"/>
      <c r="F717" s="1936"/>
      <c r="G717" s="1936"/>
      <c r="H717" s="1936"/>
      <c r="I717" s="1936"/>
      <c r="J717" s="1937"/>
      <c r="K717" s="1938" t="str">
        <f>IF($K$12="","",$K$12)</f>
        <v/>
      </c>
      <c r="L717" s="1939"/>
      <c r="M717" s="1939"/>
      <c r="N717" s="1940"/>
      <c r="O717" s="811"/>
      <c r="P717" s="1338">
        <f>IF(B717&amp;K717="",0,1)</f>
        <v>0</v>
      </c>
    </row>
    <row r="718" spans="1:16" s="306" customFormat="1" ht="6" customHeight="1" thickBot="1">
      <c r="A718" s="321"/>
      <c r="B718" s="322"/>
      <c r="C718" s="322"/>
      <c r="D718" s="322"/>
      <c r="E718" s="312"/>
      <c r="F718" s="312"/>
      <c r="G718" s="312"/>
      <c r="H718" s="313"/>
      <c r="I718" s="312"/>
      <c r="J718" s="314"/>
      <c r="K718" s="312"/>
      <c r="L718" s="315"/>
      <c r="M718" s="312"/>
      <c r="N718" s="314"/>
      <c r="O718" s="809"/>
      <c r="P718" s="1338"/>
    </row>
    <row r="719" spans="1:16" s="328" customFormat="1" ht="20.25" customHeight="1" thickTop="1" thickBot="1">
      <c r="A719" s="370" t="s">
        <v>2165</v>
      </c>
      <c r="B719" s="323"/>
      <c r="C719" s="323"/>
      <c r="D719" s="323"/>
      <c r="E719" s="323"/>
      <c r="F719" s="323"/>
      <c r="G719" s="323"/>
      <c r="H719" s="324"/>
      <c r="I719" s="323"/>
      <c r="J719" s="325"/>
      <c r="K719" s="323"/>
      <c r="L719" s="326"/>
      <c r="M719" s="323"/>
      <c r="N719" s="822">
        <f>SUM(O:O)</f>
        <v>0</v>
      </c>
      <c r="O719" s="810"/>
      <c r="P719" s="1338"/>
    </row>
    <row r="720" spans="1:16" s="328" customFormat="1" ht="8.25" customHeight="1">
      <c r="A720" s="98"/>
      <c r="B720" s="381"/>
      <c r="C720" s="382"/>
      <c r="D720" s="382"/>
      <c r="E720" s="382"/>
      <c r="F720" s="382"/>
      <c r="G720" s="382"/>
      <c r="H720" s="383"/>
      <c r="I720" s="382"/>
      <c r="J720" s="384"/>
      <c r="K720" s="382"/>
      <c r="L720" s="385"/>
      <c r="M720" s="382"/>
      <c r="N720" s="386"/>
      <c r="O720" s="812"/>
      <c r="P720" s="1338"/>
    </row>
    <row r="721" spans="1:16" s="328" customFormat="1" ht="26.25" customHeight="1">
      <c r="A721" s="396" t="s">
        <v>291</v>
      </c>
      <c r="B721" s="1666" t="s">
        <v>123</v>
      </c>
      <c r="C721" s="1667"/>
      <c r="D721" s="1668"/>
      <c r="E721" s="1934"/>
      <c r="F721" s="477"/>
      <c r="G721" s="478"/>
      <c r="H721" s="478"/>
      <c r="I721" s="478"/>
      <c r="J721" s="478"/>
      <c r="K721" s="478"/>
      <c r="L721" s="478"/>
      <c r="M721" s="478"/>
      <c r="N721" s="397"/>
      <c r="O721" s="812">
        <f>IF(D721&lt;&gt;"",1,0)</f>
        <v>0</v>
      </c>
      <c r="P721" s="1338">
        <f>IF(D721="",0,1)</f>
        <v>0</v>
      </c>
    </row>
    <row r="722" spans="1:16" s="328" customFormat="1" ht="8.25" customHeight="1" thickBot="1">
      <c r="A722" s="98"/>
      <c r="B722" s="387"/>
      <c r="C722" s="388"/>
      <c r="D722" s="388"/>
      <c r="E722" s="388"/>
      <c r="F722" s="388"/>
      <c r="G722" s="388"/>
      <c r="H722" s="389"/>
      <c r="I722" s="388"/>
      <c r="J722" s="390"/>
      <c r="K722" s="388"/>
      <c r="L722" s="391"/>
      <c r="M722" s="388"/>
      <c r="N722" s="392"/>
      <c r="O722" s="812"/>
      <c r="P722" s="1338"/>
    </row>
    <row r="723" spans="1:16" s="328" customFormat="1" ht="27" customHeight="1" thickBot="1">
      <c r="A723" s="308"/>
      <c r="B723" s="1716" t="s">
        <v>1065</v>
      </c>
      <c r="C723" s="1717"/>
      <c r="D723" s="1717"/>
      <c r="E723" s="1885"/>
      <c r="F723" s="763" t="s">
        <v>1770</v>
      </c>
      <c r="G723" s="763" t="s">
        <v>1748</v>
      </c>
      <c r="H723" s="1945" t="s">
        <v>1520</v>
      </c>
      <c r="I723" s="1946"/>
      <c r="J723" s="1662" t="s">
        <v>233</v>
      </c>
      <c r="K723" s="1722"/>
      <c r="L723" s="1722"/>
      <c r="M723" s="1722"/>
      <c r="N723" s="1944"/>
      <c r="O723" s="813"/>
      <c r="P723" s="1338"/>
    </row>
    <row r="724" spans="1:16" s="328" customFormat="1" ht="26.25" customHeight="1">
      <c r="A724" s="308"/>
      <c r="B724" s="1659" t="s">
        <v>1663</v>
      </c>
      <c r="C724" s="1910" t="s">
        <v>1809</v>
      </c>
      <c r="D724" s="1911"/>
      <c r="E724" s="1912"/>
      <c r="F724" s="1072"/>
      <c r="G724" s="1072"/>
      <c r="H724" s="1913"/>
      <c r="I724" s="1914"/>
      <c r="J724" s="480" t="s">
        <v>1771</v>
      </c>
      <c r="K724" s="1915" t="str">
        <f>IF(D721="","",SUM(F724:I724))</f>
        <v/>
      </c>
      <c r="L724" s="1915"/>
      <c r="M724" s="1915"/>
      <c r="N724" s="333" t="s">
        <v>599</v>
      </c>
      <c r="O724" s="813"/>
      <c r="P724" s="1338">
        <f>IF(F724&amp;G724&amp;H724="",0,1)</f>
        <v>0</v>
      </c>
    </row>
    <row r="725" spans="1:16" s="328" customFormat="1" ht="31.5" customHeight="1">
      <c r="A725" s="308"/>
      <c r="B725" s="1660"/>
      <c r="C725" s="1916" t="s">
        <v>1810</v>
      </c>
      <c r="D725" s="1917"/>
      <c r="E725" s="1918"/>
      <c r="F725" s="1073"/>
      <c r="G725" s="1073"/>
      <c r="H725" s="1919"/>
      <c r="I725" s="1920"/>
      <c r="J725" s="481" t="s">
        <v>1390</v>
      </c>
      <c r="K725" s="1921" t="str">
        <f>IF(D721="","",SUM(F725:I725))</f>
        <v/>
      </c>
      <c r="L725" s="1921"/>
      <c r="M725" s="1921"/>
      <c r="N725" s="331" t="s">
        <v>599</v>
      </c>
      <c r="O725" s="813"/>
      <c r="P725" s="1338">
        <f t="shared" ref="P725:P727" si="47">IF(F725&amp;G725&amp;H725="",0,1)</f>
        <v>0</v>
      </c>
    </row>
    <row r="726" spans="1:16" s="328" customFormat="1" ht="26.25" customHeight="1">
      <c r="A726" s="308"/>
      <c r="B726" s="1660"/>
      <c r="C726" s="1916" t="s">
        <v>1811</v>
      </c>
      <c r="D726" s="1917"/>
      <c r="E726" s="1918"/>
      <c r="F726" s="1073"/>
      <c r="G726" s="1073"/>
      <c r="H726" s="1919"/>
      <c r="I726" s="1920"/>
      <c r="J726" s="481" t="s">
        <v>406</v>
      </c>
      <c r="K726" s="1921" t="str">
        <f>IF(D721="","",SUM(F726:I726))</f>
        <v/>
      </c>
      <c r="L726" s="1921"/>
      <c r="M726" s="1921"/>
      <c r="N726" s="331" t="s">
        <v>599</v>
      </c>
      <c r="O726" s="813"/>
      <c r="P726" s="1338">
        <f t="shared" si="47"/>
        <v>0</v>
      </c>
    </row>
    <row r="727" spans="1:16" s="328" customFormat="1" ht="26.25" customHeight="1" thickBot="1">
      <c r="A727" s="308"/>
      <c r="B727" s="1660"/>
      <c r="C727" s="1922" t="s">
        <v>579</v>
      </c>
      <c r="D727" s="1923"/>
      <c r="E727" s="1924"/>
      <c r="F727" s="1074"/>
      <c r="G727" s="1074"/>
      <c r="H727" s="1947"/>
      <c r="I727" s="1948"/>
      <c r="J727" s="482" t="s">
        <v>407</v>
      </c>
      <c r="K727" s="1927" t="str">
        <f>IF(D721="","",SUM(F727:I727))</f>
        <v/>
      </c>
      <c r="L727" s="1927"/>
      <c r="M727" s="1927"/>
      <c r="N727" s="332" t="s">
        <v>599</v>
      </c>
      <c r="O727" s="813"/>
      <c r="P727" s="1338">
        <f t="shared" si="47"/>
        <v>0</v>
      </c>
    </row>
    <row r="728" spans="1:16" s="337" customFormat="1" ht="26.25" customHeight="1" thickBot="1">
      <c r="A728" s="334"/>
      <c r="B728" s="1661"/>
      <c r="C728" s="1906" t="s">
        <v>233</v>
      </c>
      <c r="D728" s="1711"/>
      <c r="E728" s="1712"/>
      <c r="F728" s="884" t="str">
        <f>IF(D721="","",SUM(F724:F727))</f>
        <v/>
      </c>
      <c r="G728" s="884" t="str">
        <f>IF(D721="","",SUM(G724:G727))</f>
        <v/>
      </c>
      <c r="H728" s="1907" t="str">
        <f>IF(D721="","",SUM(H724:H727))</f>
        <v/>
      </c>
      <c r="I728" s="1908"/>
      <c r="J728" s="483" t="s">
        <v>408</v>
      </c>
      <c r="K728" s="1909" t="str">
        <f>IF(D721="","",SUM(F728:I728))</f>
        <v/>
      </c>
      <c r="L728" s="1909"/>
      <c r="M728" s="1909"/>
      <c r="N728" s="479" t="s">
        <v>599</v>
      </c>
      <c r="O728" s="814"/>
      <c r="P728" s="1338"/>
    </row>
    <row r="729" spans="1:16" s="328" customFormat="1" ht="26.25" customHeight="1">
      <c r="A729" s="308"/>
      <c r="B729" s="1659" t="s">
        <v>232</v>
      </c>
      <c r="C729" s="1910" t="s">
        <v>1809</v>
      </c>
      <c r="D729" s="1911"/>
      <c r="E729" s="1912"/>
      <c r="F729" s="1072"/>
      <c r="G729" s="1072"/>
      <c r="H729" s="1913"/>
      <c r="I729" s="1914"/>
      <c r="J729" s="480" t="s">
        <v>409</v>
      </c>
      <c r="K729" s="1915" t="str">
        <f>IF(D721="","",SUM(F729:I729))</f>
        <v/>
      </c>
      <c r="L729" s="1915"/>
      <c r="M729" s="1915"/>
      <c r="N729" s="333" t="s">
        <v>599</v>
      </c>
      <c r="O729" s="813"/>
      <c r="P729" s="1338">
        <f>IF(F729&amp;G729&amp;H729="",0,1)</f>
        <v>0</v>
      </c>
    </row>
    <row r="730" spans="1:16" s="328" customFormat="1" ht="31.5" customHeight="1">
      <c r="A730" s="308"/>
      <c r="B730" s="1660"/>
      <c r="C730" s="1916" t="s">
        <v>1810</v>
      </c>
      <c r="D730" s="1917"/>
      <c r="E730" s="1918"/>
      <c r="F730" s="1073"/>
      <c r="G730" s="1073"/>
      <c r="H730" s="1919"/>
      <c r="I730" s="1920"/>
      <c r="J730" s="481" t="s">
        <v>410</v>
      </c>
      <c r="K730" s="1921" t="str">
        <f>IF(D721="","",SUM(F730:I730))</f>
        <v/>
      </c>
      <c r="L730" s="1921"/>
      <c r="M730" s="1921"/>
      <c r="N730" s="331" t="s">
        <v>599</v>
      </c>
      <c r="O730" s="813"/>
      <c r="P730" s="1338">
        <f t="shared" ref="P730:P732" si="48">IF(F730&amp;G730&amp;H730="",0,1)</f>
        <v>0</v>
      </c>
    </row>
    <row r="731" spans="1:16" s="328" customFormat="1" ht="26.25" customHeight="1">
      <c r="A731" s="308"/>
      <c r="B731" s="1660"/>
      <c r="C731" s="1916" t="s">
        <v>1811</v>
      </c>
      <c r="D731" s="1917"/>
      <c r="E731" s="1918"/>
      <c r="F731" s="1073"/>
      <c r="G731" s="1073"/>
      <c r="H731" s="1919"/>
      <c r="I731" s="1920"/>
      <c r="J731" s="481" t="s">
        <v>411</v>
      </c>
      <c r="K731" s="1921" t="str">
        <f>IF(D721="","",SUM(F731:I731))</f>
        <v/>
      </c>
      <c r="L731" s="1921"/>
      <c r="M731" s="1921"/>
      <c r="N731" s="331" t="s">
        <v>599</v>
      </c>
      <c r="O731" s="813"/>
      <c r="P731" s="1338">
        <f t="shared" si="48"/>
        <v>0</v>
      </c>
    </row>
    <row r="732" spans="1:16" s="328" customFormat="1" ht="26.25" customHeight="1" thickBot="1">
      <c r="A732" s="308"/>
      <c r="B732" s="1660"/>
      <c r="C732" s="1922" t="s">
        <v>579</v>
      </c>
      <c r="D732" s="1923"/>
      <c r="E732" s="1924"/>
      <c r="F732" s="1074"/>
      <c r="G732" s="1074"/>
      <c r="H732" s="1925"/>
      <c r="I732" s="1926"/>
      <c r="J732" s="482" t="s">
        <v>412</v>
      </c>
      <c r="K732" s="1927" t="str">
        <f>IF(D721="","",SUM(F732:I732))</f>
        <v/>
      </c>
      <c r="L732" s="1927"/>
      <c r="M732" s="1927"/>
      <c r="N732" s="332" t="s">
        <v>599</v>
      </c>
      <c r="O732" s="813"/>
      <c r="P732" s="1338">
        <f t="shared" si="48"/>
        <v>0</v>
      </c>
    </row>
    <row r="733" spans="1:16" s="337" customFormat="1" ht="26.25" customHeight="1" thickBot="1">
      <c r="A733" s="334"/>
      <c r="B733" s="1661"/>
      <c r="C733" s="1906" t="s">
        <v>233</v>
      </c>
      <c r="D733" s="1711"/>
      <c r="E733" s="1712"/>
      <c r="F733" s="884" t="str">
        <f>IF(D721="","",SUM(F729:F732))</f>
        <v/>
      </c>
      <c r="G733" s="884" t="str">
        <f>IF(D721="","",SUM(G729:G732))</f>
        <v/>
      </c>
      <c r="H733" s="1907" t="str">
        <f>IF(D721="","",SUM(H729:H732))</f>
        <v/>
      </c>
      <c r="I733" s="1908"/>
      <c r="J733" s="483" t="s">
        <v>413</v>
      </c>
      <c r="K733" s="1909" t="str">
        <f>IF(D721="","",SUM(F733:I733))</f>
        <v/>
      </c>
      <c r="L733" s="1909"/>
      <c r="M733" s="1909"/>
      <c r="N733" s="479" t="s">
        <v>599</v>
      </c>
      <c r="O733" s="814"/>
      <c r="P733" s="1338"/>
    </row>
    <row r="734" spans="1:16" ht="6" customHeight="1" thickBot="1">
      <c r="A734" s="338"/>
      <c r="B734" s="339"/>
      <c r="C734" s="339"/>
      <c r="D734" s="339"/>
      <c r="E734" s="339"/>
      <c r="F734" s="496"/>
      <c r="G734" s="496"/>
      <c r="H734" s="496"/>
      <c r="I734" s="496"/>
      <c r="J734" s="484"/>
      <c r="K734" s="339"/>
      <c r="L734" s="340"/>
      <c r="M734" s="339"/>
      <c r="N734" s="339"/>
      <c r="O734" s="815"/>
      <c r="P734" s="1338"/>
    </row>
    <row r="735" spans="1:16" s="152" customFormat="1" ht="20.25" customHeight="1" thickTop="1" thickBot="1">
      <c r="A735" s="370" t="s">
        <v>1784</v>
      </c>
      <c r="B735" s="342"/>
      <c r="C735" s="342"/>
      <c r="D735" s="342"/>
      <c r="E735" s="342"/>
      <c r="F735" s="342"/>
      <c r="G735" s="342"/>
      <c r="H735" s="343"/>
      <c r="I735" s="342"/>
      <c r="J735" s="344"/>
      <c r="K735" s="342"/>
      <c r="L735" s="345"/>
      <c r="M735" s="342"/>
      <c r="N735" s="344"/>
      <c r="O735" s="816"/>
      <c r="P735" s="1338"/>
    </row>
    <row r="736" spans="1:16" s="348" customFormat="1" ht="31.5" customHeight="1">
      <c r="A736" s="346"/>
      <c r="B736" s="1931" t="s">
        <v>1881</v>
      </c>
      <c r="C736" s="1932"/>
      <c r="D736" s="1932"/>
      <c r="E736" s="1932"/>
      <c r="F736" s="1932"/>
      <c r="G736" s="1932"/>
      <c r="H736" s="545"/>
      <c r="I736" s="401" t="s">
        <v>1786</v>
      </c>
      <c r="J736" s="485" t="s">
        <v>414</v>
      </c>
      <c r="K736" s="1642" t="str">
        <f>IF(D721="","",SUM(F727:I727))</f>
        <v/>
      </c>
      <c r="L736" s="1642"/>
      <c r="M736" s="1642"/>
      <c r="N736" s="423" t="s">
        <v>599</v>
      </c>
      <c r="O736" s="817"/>
      <c r="P736" s="1338"/>
    </row>
    <row r="737" spans="1:16" s="348" customFormat="1" ht="26.25" customHeight="1">
      <c r="A737" s="346"/>
      <c r="B737" s="546" t="s">
        <v>1876</v>
      </c>
      <c r="C737" s="547"/>
      <c r="D737" s="547"/>
      <c r="E737" s="547"/>
      <c r="F737" s="547"/>
      <c r="G737" s="547"/>
      <c r="H737" s="350"/>
      <c r="I737" s="548"/>
      <c r="J737" s="486" t="s">
        <v>415</v>
      </c>
      <c r="K737" s="1933">
        <f>ROUND(Info!$J$3*0.11,4)</f>
        <v>21.676600000000001</v>
      </c>
      <c r="L737" s="1646"/>
      <c r="M737" s="1646"/>
      <c r="N737" s="424" t="s">
        <v>1144</v>
      </c>
      <c r="O737" s="817"/>
      <c r="P737" s="1338"/>
    </row>
    <row r="738" spans="1:16" s="348" customFormat="1" ht="26.25" customHeight="1">
      <c r="A738" s="346"/>
      <c r="B738" s="409" t="s">
        <v>1882</v>
      </c>
      <c r="C738" s="349"/>
      <c r="D738" s="349"/>
      <c r="E738" s="349"/>
      <c r="F738" s="349"/>
      <c r="G738" s="349"/>
      <c r="H738" s="350"/>
      <c r="I738" s="399" t="s">
        <v>2026</v>
      </c>
      <c r="J738" s="486" t="s">
        <v>416</v>
      </c>
      <c r="K738" s="1646" t="str">
        <f>IF(D721="","",SUM(F732:I732))</f>
        <v/>
      </c>
      <c r="L738" s="1646"/>
      <c r="M738" s="1646"/>
      <c r="N738" s="424" t="s">
        <v>599</v>
      </c>
      <c r="O738" s="817"/>
      <c r="P738" s="1338"/>
    </row>
    <row r="739" spans="1:16" s="348" customFormat="1" ht="26.25" customHeight="1" thickBot="1">
      <c r="A739" s="346"/>
      <c r="B739" s="497" t="s">
        <v>1877</v>
      </c>
      <c r="C739" s="489"/>
      <c r="D739" s="489"/>
      <c r="E739" s="489"/>
      <c r="F739" s="489"/>
      <c r="G739" s="489"/>
      <c r="H739" s="490"/>
      <c r="I739" s="491"/>
      <c r="J739" s="492" t="s">
        <v>417</v>
      </c>
      <c r="K739" s="1900">
        <f>ROUND(Info!$J$3*0.22,4)</f>
        <v>43.353200000000001</v>
      </c>
      <c r="L739" s="1901"/>
      <c r="M739" s="1901"/>
      <c r="N739" s="493" t="s">
        <v>1144</v>
      </c>
      <c r="O739" s="817"/>
      <c r="P739" s="1338"/>
    </row>
    <row r="740" spans="1:16" s="348" customFormat="1" ht="31.5" customHeight="1" thickBot="1">
      <c r="A740" s="346"/>
      <c r="B740" s="1902" t="s">
        <v>1878</v>
      </c>
      <c r="C740" s="1903"/>
      <c r="D740" s="1903"/>
      <c r="E740" s="1903"/>
      <c r="F740" s="1903"/>
      <c r="G740" s="418"/>
      <c r="H740" s="419"/>
      <c r="I740" s="402" t="s">
        <v>2027</v>
      </c>
      <c r="J740" s="487" t="s">
        <v>418</v>
      </c>
      <c r="K740" s="1634" t="str">
        <f>IF(D721="","",ROUND(K736*K737+K738*K739,2))</f>
        <v/>
      </c>
      <c r="L740" s="1634"/>
      <c r="M740" s="1634"/>
      <c r="N740" s="427" t="s">
        <v>1144</v>
      </c>
      <c r="O740" s="817"/>
      <c r="P740" s="1338"/>
    </row>
    <row r="741" spans="1:16" s="348" customFormat="1" ht="26.25" customHeight="1" thickBot="1">
      <c r="A741" s="346"/>
      <c r="B741" s="413" t="s">
        <v>1879</v>
      </c>
      <c r="C741" s="414"/>
      <c r="D741" s="414"/>
      <c r="E741" s="414"/>
      <c r="F741" s="414"/>
      <c r="G741" s="414"/>
      <c r="H741" s="415"/>
      <c r="I741" s="416"/>
      <c r="J741" s="488" t="s">
        <v>419</v>
      </c>
      <c r="K741" s="1904"/>
      <c r="L741" s="1905"/>
      <c r="M741" s="1905"/>
      <c r="N741" s="428" t="s">
        <v>1144</v>
      </c>
      <c r="O741" s="817"/>
      <c r="P741" s="1338">
        <f>IF(K741="",0,1)</f>
        <v>0</v>
      </c>
    </row>
    <row r="742" spans="1:16" s="348" customFormat="1" ht="26.25" customHeight="1" thickBot="1">
      <c r="A742" s="346"/>
      <c r="B742" s="412" t="s">
        <v>1880</v>
      </c>
      <c r="C742" s="393"/>
      <c r="D742" s="393"/>
      <c r="E742" s="393"/>
      <c r="F742" s="393"/>
      <c r="G742" s="393"/>
      <c r="H742" s="394"/>
      <c r="I742" s="402" t="s">
        <v>2028</v>
      </c>
      <c r="J742" s="487" t="s">
        <v>420</v>
      </c>
      <c r="K742" s="1638" t="str">
        <f>IF(D721="","",IF(SUM(K740,-K741)&lt;0,"BŁĄD !!!",ROUND(K740-K741,2)))</f>
        <v/>
      </c>
      <c r="L742" s="1638"/>
      <c r="M742" s="1638"/>
      <c r="N742" s="429" t="s">
        <v>1144</v>
      </c>
      <c r="O742" s="817"/>
      <c r="P742" s="1338"/>
    </row>
    <row r="743" spans="1:16" s="348" customFormat="1" ht="6" customHeight="1" thickBot="1">
      <c r="A743" s="403"/>
      <c r="B743" s="404"/>
      <c r="C743" s="404"/>
      <c r="D743" s="404"/>
      <c r="E743" s="404"/>
      <c r="F743" s="404"/>
      <c r="G743" s="404"/>
      <c r="H743" s="405"/>
      <c r="I743" s="404"/>
      <c r="J743" s="404"/>
      <c r="K743" s="404"/>
      <c r="L743" s="406"/>
      <c r="M743" s="404"/>
      <c r="N743" s="404"/>
      <c r="O743" s="818"/>
      <c r="P743" s="1338"/>
    </row>
    <row r="744" spans="1:16" s="357" customFormat="1" ht="20.25" customHeight="1" thickTop="1" thickBot="1">
      <c r="A744" s="371" t="s">
        <v>1785</v>
      </c>
      <c r="B744" s="352"/>
      <c r="C744" s="352"/>
      <c r="D744" s="352"/>
      <c r="E744" s="352"/>
      <c r="F744" s="352"/>
      <c r="G744" s="352"/>
      <c r="H744" s="353"/>
      <c r="I744" s="352"/>
      <c r="J744" s="354"/>
      <c r="K744" s="352"/>
      <c r="L744" s="355"/>
      <c r="M744" s="352"/>
      <c r="N744" s="354"/>
      <c r="O744" s="819"/>
      <c r="P744" s="1338"/>
    </row>
    <row r="745" spans="1:16" s="363" customFormat="1" ht="16.5" customHeight="1">
      <c r="A745" s="358"/>
      <c r="B745" s="372" t="s">
        <v>2025</v>
      </c>
      <c r="C745" s="359"/>
      <c r="D745" s="359"/>
      <c r="E745" s="359"/>
      <c r="F745" s="360"/>
      <c r="G745" s="360"/>
      <c r="H745" s="360"/>
      <c r="I745" s="361"/>
      <c r="J745" s="1928" t="s">
        <v>2024</v>
      </c>
      <c r="K745" s="1929"/>
      <c r="L745" s="1929"/>
      <c r="M745" s="1929"/>
      <c r="N745" s="1930"/>
      <c r="O745" s="820"/>
      <c r="P745" s="1338"/>
    </row>
    <row r="746" spans="1:16" s="363" customFormat="1" ht="26.25" customHeight="1">
      <c r="A746" s="358"/>
      <c r="B746" s="1630"/>
      <c r="C746" s="1898"/>
      <c r="D746" s="1898"/>
      <c r="E746" s="1898"/>
      <c r="F746" s="1898"/>
      <c r="G746" s="1898"/>
      <c r="H746" s="1898"/>
      <c r="I746" s="1899"/>
      <c r="J746" s="1630"/>
      <c r="K746" s="1898"/>
      <c r="L746" s="1898"/>
      <c r="M746" s="1898"/>
      <c r="N746" s="1899"/>
      <c r="O746" s="820"/>
      <c r="P746" s="1338">
        <f>IF(J746&amp;B746="",0,1)</f>
        <v>0</v>
      </c>
    </row>
    <row r="747" spans="1:16" s="363" customFormat="1" ht="26.25" customHeight="1">
      <c r="A747" s="358"/>
      <c r="B747" s="1630"/>
      <c r="C747" s="1898"/>
      <c r="D747" s="1898"/>
      <c r="E747" s="1898"/>
      <c r="F747" s="1898"/>
      <c r="G747" s="1898"/>
      <c r="H747" s="1898"/>
      <c r="I747" s="1899"/>
      <c r="J747" s="1630"/>
      <c r="K747" s="1898"/>
      <c r="L747" s="1898"/>
      <c r="M747" s="1898"/>
      <c r="N747" s="1899"/>
      <c r="O747" s="820"/>
      <c r="P747" s="1338">
        <f t="shared" ref="P747:P750" si="49">IF(J747&amp;B747="",0,1)</f>
        <v>0</v>
      </c>
    </row>
    <row r="748" spans="1:16" s="363" customFormat="1" ht="26.25" customHeight="1">
      <c r="A748" s="358"/>
      <c r="B748" s="1630"/>
      <c r="C748" s="1898"/>
      <c r="D748" s="1898"/>
      <c r="E748" s="1898"/>
      <c r="F748" s="1898"/>
      <c r="G748" s="1898"/>
      <c r="H748" s="1898"/>
      <c r="I748" s="1899"/>
      <c r="J748" s="1630"/>
      <c r="K748" s="1898"/>
      <c r="L748" s="1898"/>
      <c r="M748" s="1898"/>
      <c r="N748" s="1899"/>
      <c r="O748" s="820"/>
      <c r="P748" s="1338">
        <f t="shared" si="49"/>
        <v>0</v>
      </c>
    </row>
    <row r="749" spans="1:16" s="363" customFormat="1" ht="26.25" customHeight="1">
      <c r="A749" s="358"/>
      <c r="B749" s="1630"/>
      <c r="C749" s="1898"/>
      <c r="D749" s="1898"/>
      <c r="E749" s="1898"/>
      <c r="F749" s="1898"/>
      <c r="G749" s="1898"/>
      <c r="H749" s="1898"/>
      <c r="I749" s="1899"/>
      <c r="J749" s="1630"/>
      <c r="K749" s="1898"/>
      <c r="L749" s="1898"/>
      <c r="M749" s="1898"/>
      <c r="N749" s="1899"/>
      <c r="O749" s="820"/>
      <c r="P749" s="1338">
        <f t="shared" si="49"/>
        <v>0</v>
      </c>
    </row>
    <row r="750" spans="1:16" s="363" customFormat="1" ht="26.25" customHeight="1" thickBot="1">
      <c r="A750" s="358"/>
      <c r="B750" s="1941"/>
      <c r="C750" s="1942"/>
      <c r="D750" s="1942"/>
      <c r="E750" s="1942"/>
      <c r="F750" s="1942"/>
      <c r="G750" s="1942"/>
      <c r="H750" s="1942"/>
      <c r="I750" s="1943"/>
      <c r="J750" s="1941"/>
      <c r="K750" s="1942"/>
      <c r="L750" s="1942"/>
      <c r="M750" s="1942"/>
      <c r="N750" s="1943"/>
      <c r="O750" s="820"/>
      <c r="P750" s="1338">
        <f t="shared" si="49"/>
        <v>0</v>
      </c>
    </row>
    <row r="751" spans="1:16" s="363" customFormat="1" ht="26.25" customHeight="1" thickBot="1">
      <c r="A751" s="358"/>
      <c r="B751" s="421" t="s">
        <v>2029</v>
      </c>
      <c r="C751" s="364"/>
      <c r="D751" s="1622" t="s">
        <v>1111</v>
      </c>
      <c r="E751" s="1622"/>
      <c r="F751" s="1622"/>
      <c r="G751" s="1622"/>
      <c r="H751" s="1622"/>
      <c r="I751" s="1622"/>
      <c r="J751" s="1622"/>
      <c r="K751" s="1622"/>
      <c r="L751" s="1622"/>
      <c r="M751" s="1622"/>
      <c r="N751" s="1623"/>
      <c r="O751" s="820"/>
      <c r="P751" s="1341"/>
    </row>
    <row r="752" spans="1:16" s="348" customFormat="1" ht="19.5" customHeight="1" thickBot="1">
      <c r="A752" s="403"/>
      <c r="B752" s="404"/>
      <c r="C752" s="404"/>
      <c r="D752" s="404"/>
      <c r="E752" s="404"/>
      <c r="F752" s="404"/>
      <c r="G752" s="404"/>
      <c r="H752" s="405"/>
      <c r="I752" s="404"/>
      <c r="J752" s="404"/>
      <c r="K752" s="404"/>
      <c r="L752" s="406"/>
      <c r="M752" s="404"/>
      <c r="N752" s="1320" t="str">
        <f ca="1">$A$1&amp;wersja&amp;INFO("wersja")</f>
        <v>GL_2018.1.15.0</v>
      </c>
      <c r="O752" s="818"/>
      <c r="P752" s="1341"/>
    </row>
    <row r="753" spans="1:16" ht="20.25" customHeight="1" thickTop="1" thickBot="1">
      <c r="A753" s="577" t="s">
        <v>1819</v>
      </c>
      <c r="H753" s="502"/>
      <c r="L753" s="520"/>
      <c r="N753" s="592" t="str">
        <f>$N$1</f>
        <v>Załącznik Nr 5 do Uchwały Nr XL/396/17 Rady Miejskiej w Kluczborku z dnia 27 września 2017r.</v>
      </c>
      <c r="O753" s="804"/>
      <c r="P753" s="1341"/>
    </row>
    <row r="754" spans="1:16" s="2" customFormat="1" ht="22.5" customHeight="1" thickTop="1">
      <c r="A754" s="1688" t="s">
        <v>854</v>
      </c>
      <c r="B754" s="1689"/>
      <c r="C754" s="1689"/>
      <c r="D754" s="1690"/>
      <c r="E754" s="1691" t="s">
        <v>987</v>
      </c>
      <c r="F754" s="1691"/>
      <c r="G754" s="1691"/>
      <c r="H754" s="1691"/>
      <c r="I754" s="1691"/>
      <c r="J754" s="1691"/>
      <c r="K754" s="1691"/>
      <c r="L754" s="1691"/>
      <c r="M754" s="1691"/>
      <c r="N754" s="1691"/>
      <c r="O754" s="1692"/>
      <c r="P754" s="1341"/>
    </row>
    <row r="755" spans="1:16" s="2" customFormat="1" ht="26.25" customHeight="1" thickBot="1">
      <c r="A755" s="1695"/>
      <c r="B755" s="1696"/>
      <c r="C755" s="1696"/>
      <c r="D755" s="1697"/>
      <c r="E755" s="1693"/>
      <c r="F755" s="1693"/>
      <c r="G755" s="1693"/>
      <c r="H755" s="1693"/>
      <c r="I755" s="1693"/>
      <c r="J755" s="1693"/>
      <c r="K755" s="1693"/>
      <c r="L755" s="1693"/>
      <c r="M755" s="1693"/>
      <c r="N755" s="1693"/>
      <c r="O755" s="1694"/>
      <c r="P755" s="1341"/>
    </row>
    <row r="756" spans="1:16" s="2" customFormat="1" ht="9" customHeight="1">
      <c r="A756" s="580"/>
      <c r="B756" s="581"/>
      <c r="C756" s="581"/>
      <c r="D756" s="582"/>
      <c r="E756" s="582"/>
      <c r="F756" s="582"/>
      <c r="G756" s="582"/>
      <c r="H756" s="583"/>
      <c r="I756" s="583"/>
      <c r="J756" s="583"/>
      <c r="K756" s="583"/>
      <c r="L756" s="584"/>
      <c r="M756" s="583"/>
      <c r="N756" s="585"/>
      <c r="O756" s="805"/>
      <c r="P756" s="1341"/>
    </row>
    <row r="757" spans="1:16" s="1" customFormat="1" ht="24.75" customHeight="1">
      <c r="A757" s="1675" t="s">
        <v>1923</v>
      </c>
      <c r="B757" s="1676"/>
      <c r="C757" s="1676"/>
      <c r="D757" s="1676"/>
      <c r="E757" s="1676"/>
      <c r="F757" s="1676"/>
      <c r="G757" s="1676"/>
      <c r="H757" s="1676"/>
      <c r="I757" s="1676"/>
      <c r="J757" s="1676"/>
      <c r="K757" s="1676"/>
      <c r="L757" s="1676"/>
      <c r="M757" s="1676"/>
      <c r="N757" s="1676"/>
      <c r="O757" s="1677"/>
      <c r="P757" s="1338"/>
    </row>
    <row r="758" spans="1:16" s="2" customFormat="1" ht="9" customHeight="1" thickBot="1">
      <c r="A758" s="587"/>
      <c r="B758" s="588"/>
      <c r="C758" s="588"/>
      <c r="D758" s="588"/>
      <c r="E758" s="588"/>
      <c r="F758" s="588"/>
      <c r="G758" s="588"/>
      <c r="H758" s="588"/>
      <c r="I758" s="588"/>
      <c r="J758" s="588"/>
      <c r="K758" s="589"/>
      <c r="L758" s="590"/>
      <c r="M758" s="583"/>
      <c r="N758" s="583"/>
      <c r="O758" s="806"/>
      <c r="P758" s="1341"/>
    </row>
    <row r="759" spans="1:16" s="306" customFormat="1" ht="6" customHeight="1" thickTop="1" thickBot="1">
      <c r="A759" s="300"/>
      <c r="B759" s="301"/>
      <c r="C759" s="301"/>
      <c r="D759" s="301"/>
      <c r="E759" s="302"/>
      <c r="F759" s="302"/>
      <c r="G759" s="302"/>
      <c r="H759" s="303"/>
      <c r="I759" s="302"/>
      <c r="J759" s="304"/>
      <c r="K759" s="302"/>
      <c r="L759" s="305"/>
      <c r="M759" s="302"/>
      <c r="N759" s="304"/>
      <c r="O759" s="807"/>
      <c r="P759" s="1341"/>
    </row>
    <row r="760" spans="1:16" s="306" customFormat="1" ht="26.25" customHeight="1" thickBot="1">
      <c r="A760" s="308"/>
      <c r="B760" s="1678" t="s">
        <v>1925</v>
      </c>
      <c r="C760" s="1678"/>
      <c r="D760" s="1678"/>
      <c r="E760" s="1678"/>
      <c r="F760" s="1678"/>
      <c r="G760" s="1678"/>
      <c r="H760" s="1678"/>
      <c r="I760" s="1678"/>
      <c r="J760" s="1679"/>
      <c r="K760" s="235" t="s">
        <v>1870</v>
      </c>
      <c r="L760" s="309"/>
      <c r="M760" s="1680" t="str">
        <f>IF(O768=1,SUM($O$1:O768),"")</f>
        <v/>
      </c>
      <c r="N760" s="1681"/>
      <c r="O760" s="808"/>
      <c r="P760" s="1340"/>
    </row>
    <row r="761" spans="1:16" s="306" customFormat="1" ht="6" customHeight="1" thickBot="1">
      <c r="A761" s="310"/>
      <c r="B761" s="311"/>
      <c r="C761" s="311"/>
      <c r="D761" s="311"/>
      <c r="E761" s="311"/>
      <c r="F761" s="311"/>
      <c r="G761" s="311"/>
      <c r="H761" s="313"/>
      <c r="I761" s="312"/>
      <c r="J761" s="314"/>
      <c r="K761" s="312"/>
      <c r="L761" s="315"/>
      <c r="M761" s="312"/>
      <c r="N761" s="314"/>
      <c r="O761" s="809"/>
      <c r="P761" s="1342"/>
    </row>
    <row r="762" spans="1:16" s="306" customFormat="1" ht="20.25" customHeight="1" thickTop="1" thickBot="1">
      <c r="A762" s="369" t="s">
        <v>1783</v>
      </c>
      <c r="B762" s="323"/>
      <c r="C762" s="323"/>
      <c r="D762" s="323"/>
      <c r="E762" s="323"/>
      <c r="F762" s="323"/>
      <c r="G762" s="323"/>
      <c r="H762" s="323"/>
      <c r="I762" s="323"/>
      <c r="J762" s="323"/>
      <c r="K762" s="323"/>
      <c r="L762" s="323"/>
      <c r="M762" s="323"/>
      <c r="N762" s="323"/>
      <c r="O762" s="810"/>
      <c r="P762" s="1338"/>
    </row>
    <row r="763" spans="1:16" s="306" customFormat="1" ht="12.75" customHeight="1">
      <c r="A763" s="317"/>
      <c r="B763" s="374" t="s">
        <v>1666</v>
      </c>
      <c r="C763" s="375"/>
      <c r="D763" s="375"/>
      <c r="E763" s="375"/>
      <c r="F763" s="375"/>
      <c r="G763" s="375"/>
      <c r="H763" s="376"/>
      <c r="I763" s="375"/>
      <c r="J763" s="377"/>
      <c r="K763" s="378" t="s">
        <v>1750</v>
      </c>
      <c r="L763" s="375"/>
      <c r="M763" s="375"/>
      <c r="N763" s="379"/>
      <c r="O763" s="811"/>
      <c r="P763" s="1338"/>
    </row>
    <row r="764" spans="1:16" s="320" customFormat="1" ht="34.5" customHeight="1" thickBot="1">
      <c r="A764" s="319"/>
      <c r="B764" s="1935" t="str">
        <f>IF($B$12="","",$B$12)</f>
        <v/>
      </c>
      <c r="C764" s="1936"/>
      <c r="D764" s="1936"/>
      <c r="E764" s="1936"/>
      <c r="F764" s="1936"/>
      <c r="G764" s="1936"/>
      <c r="H764" s="1936"/>
      <c r="I764" s="1936"/>
      <c r="J764" s="1937"/>
      <c r="K764" s="1938" t="str">
        <f>IF($K$12="","",$K$12)</f>
        <v/>
      </c>
      <c r="L764" s="1939"/>
      <c r="M764" s="1939"/>
      <c r="N764" s="1940"/>
      <c r="O764" s="811"/>
      <c r="P764" s="1338">
        <f>IF(B764&amp;K764="",0,1)</f>
        <v>0</v>
      </c>
    </row>
    <row r="765" spans="1:16" s="306" customFormat="1" ht="6" customHeight="1" thickBot="1">
      <c r="A765" s="321"/>
      <c r="B765" s="322"/>
      <c r="C765" s="322"/>
      <c r="D765" s="322"/>
      <c r="E765" s="312"/>
      <c r="F765" s="312"/>
      <c r="G765" s="312"/>
      <c r="H765" s="313"/>
      <c r="I765" s="312"/>
      <c r="J765" s="314"/>
      <c r="K765" s="312"/>
      <c r="L765" s="315"/>
      <c r="M765" s="312"/>
      <c r="N765" s="314"/>
      <c r="O765" s="809"/>
      <c r="P765" s="1338"/>
    </row>
    <row r="766" spans="1:16" s="328" customFormat="1" ht="20.25" customHeight="1" thickTop="1" thickBot="1">
      <c r="A766" s="370" t="s">
        <v>2165</v>
      </c>
      <c r="B766" s="323"/>
      <c r="C766" s="323"/>
      <c r="D766" s="323"/>
      <c r="E766" s="323"/>
      <c r="F766" s="323"/>
      <c r="G766" s="323"/>
      <c r="H766" s="324"/>
      <c r="I766" s="323"/>
      <c r="J766" s="325"/>
      <c r="K766" s="323"/>
      <c r="L766" s="326"/>
      <c r="M766" s="323"/>
      <c r="N766" s="822">
        <f>SUM(O:O)</f>
        <v>0</v>
      </c>
      <c r="O766" s="810"/>
      <c r="P766" s="1338"/>
    </row>
    <row r="767" spans="1:16" s="328" customFormat="1" ht="8.25" customHeight="1">
      <c r="A767" s="98"/>
      <c r="B767" s="381"/>
      <c r="C767" s="382"/>
      <c r="D767" s="382"/>
      <c r="E767" s="382"/>
      <c r="F767" s="382"/>
      <c r="G767" s="382"/>
      <c r="H767" s="383"/>
      <c r="I767" s="382"/>
      <c r="J767" s="384"/>
      <c r="K767" s="382"/>
      <c r="L767" s="385"/>
      <c r="M767" s="382"/>
      <c r="N767" s="386"/>
      <c r="O767" s="812"/>
      <c r="P767" s="1338"/>
    </row>
    <row r="768" spans="1:16" s="328" customFormat="1" ht="26.25" customHeight="1">
      <c r="A768" s="396" t="s">
        <v>291</v>
      </c>
      <c r="B768" s="1666" t="s">
        <v>123</v>
      </c>
      <c r="C768" s="1667"/>
      <c r="D768" s="1668"/>
      <c r="E768" s="1934"/>
      <c r="F768" s="477"/>
      <c r="G768" s="478"/>
      <c r="H768" s="478"/>
      <c r="I768" s="478"/>
      <c r="J768" s="478"/>
      <c r="K768" s="478"/>
      <c r="L768" s="478"/>
      <c r="M768" s="478"/>
      <c r="N768" s="397"/>
      <c r="O768" s="812">
        <f>IF(D768&lt;&gt;"",1,0)</f>
        <v>0</v>
      </c>
      <c r="P768" s="1338">
        <f>IF(D768="",0,1)</f>
        <v>0</v>
      </c>
    </row>
    <row r="769" spans="1:16" s="328" customFormat="1" ht="8.25" customHeight="1" thickBot="1">
      <c r="A769" s="98"/>
      <c r="B769" s="387"/>
      <c r="C769" s="388"/>
      <c r="D769" s="388"/>
      <c r="E769" s="388"/>
      <c r="F769" s="388"/>
      <c r="G769" s="388"/>
      <c r="H769" s="389"/>
      <c r="I769" s="388"/>
      <c r="J769" s="390"/>
      <c r="K769" s="388"/>
      <c r="L769" s="391"/>
      <c r="M769" s="388"/>
      <c r="N769" s="392"/>
      <c r="O769" s="812"/>
      <c r="P769" s="1338"/>
    </row>
    <row r="770" spans="1:16" s="328" customFormat="1" ht="27" customHeight="1" thickBot="1">
      <c r="A770" s="308"/>
      <c r="B770" s="1716" t="s">
        <v>1065</v>
      </c>
      <c r="C770" s="1717"/>
      <c r="D770" s="1717"/>
      <c r="E770" s="1885"/>
      <c r="F770" s="763" t="s">
        <v>1770</v>
      </c>
      <c r="G770" s="763" t="s">
        <v>1748</v>
      </c>
      <c r="H770" s="1945" t="s">
        <v>1520</v>
      </c>
      <c r="I770" s="1946"/>
      <c r="J770" s="1662" t="s">
        <v>233</v>
      </c>
      <c r="K770" s="1722"/>
      <c r="L770" s="1722"/>
      <c r="M770" s="1722"/>
      <c r="N770" s="1944"/>
      <c r="O770" s="813"/>
      <c r="P770" s="1338"/>
    </row>
    <row r="771" spans="1:16" s="328" customFormat="1" ht="26.25" customHeight="1">
      <c r="A771" s="308"/>
      <c r="B771" s="1659" t="s">
        <v>1663</v>
      </c>
      <c r="C771" s="1910" t="s">
        <v>1809</v>
      </c>
      <c r="D771" s="1911"/>
      <c r="E771" s="1912"/>
      <c r="F771" s="1072"/>
      <c r="G771" s="1072"/>
      <c r="H771" s="1913"/>
      <c r="I771" s="1914"/>
      <c r="J771" s="480" t="s">
        <v>1771</v>
      </c>
      <c r="K771" s="1915" t="str">
        <f>IF(D768="","",SUM(F771:I771))</f>
        <v/>
      </c>
      <c r="L771" s="1915"/>
      <c r="M771" s="1915"/>
      <c r="N771" s="333" t="s">
        <v>599</v>
      </c>
      <c r="O771" s="813"/>
      <c r="P771" s="1338">
        <f>IF(F771&amp;G771&amp;H771="",0,1)</f>
        <v>0</v>
      </c>
    </row>
    <row r="772" spans="1:16" s="328" customFormat="1" ht="31.5" customHeight="1">
      <c r="A772" s="308"/>
      <c r="B772" s="1660"/>
      <c r="C772" s="1916" t="s">
        <v>1810</v>
      </c>
      <c r="D772" s="1917"/>
      <c r="E772" s="1918"/>
      <c r="F772" s="1073"/>
      <c r="G772" s="1073"/>
      <c r="H772" s="1919"/>
      <c r="I772" s="1920"/>
      <c r="J772" s="481" t="s">
        <v>1390</v>
      </c>
      <c r="K772" s="1921" t="str">
        <f>IF(D768="","",SUM(F772:I772))</f>
        <v/>
      </c>
      <c r="L772" s="1921"/>
      <c r="M772" s="1921"/>
      <c r="N772" s="331" t="s">
        <v>599</v>
      </c>
      <c r="O772" s="813"/>
      <c r="P772" s="1338">
        <f t="shared" ref="P772:P774" si="50">IF(F772&amp;G772&amp;H772="",0,1)</f>
        <v>0</v>
      </c>
    </row>
    <row r="773" spans="1:16" s="328" customFormat="1" ht="26.25" customHeight="1">
      <c r="A773" s="308"/>
      <c r="B773" s="1660"/>
      <c r="C773" s="1916" t="s">
        <v>1811</v>
      </c>
      <c r="D773" s="1917"/>
      <c r="E773" s="1918"/>
      <c r="F773" s="1073"/>
      <c r="G773" s="1073"/>
      <c r="H773" s="1919"/>
      <c r="I773" s="1920"/>
      <c r="J773" s="481" t="s">
        <v>406</v>
      </c>
      <c r="K773" s="1921" t="str">
        <f>IF(D768="","",SUM(F773:I773))</f>
        <v/>
      </c>
      <c r="L773" s="1921"/>
      <c r="M773" s="1921"/>
      <c r="N773" s="331" t="s">
        <v>599</v>
      </c>
      <c r="O773" s="813"/>
      <c r="P773" s="1338">
        <f t="shared" si="50"/>
        <v>0</v>
      </c>
    </row>
    <row r="774" spans="1:16" s="328" customFormat="1" ht="26.25" customHeight="1" thickBot="1">
      <c r="A774" s="308"/>
      <c r="B774" s="1660"/>
      <c r="C774" s="1922" t="s">
        <v>579</v>
      </c>
      <c r="D774" s="1923"/>
      <c r="E774" s="1924"/>
      <c r="F774" s="1074"/>
      <c r="G774" s="1074"/>
      <c r="H774" s="1947"/>
      <c r="I774" s="1948"/>
      <c r="J774" s="482" t="s">
        <v>407</v>
      </c>
      <c r="K774" s="1927" t="str">
        <f>IF(D768="","",SUM(F774:I774))</f>
        <v/>
      </c>
      <c r="L774" s="1927"/>
      <c r="M774" s="1927"/>
      <c r="N774" s="332" t="s">
        <v>599</v>
      </c>
      <c r="O774" s="813"/>
      <c r="P774" s="1338">
        <f t="shared" si="50"/>
        <v>0</v>
      </c>
    </row>
    <row r="775" spans="1:16" s="337" customFormat="1" ht="26.25" customHeight="1" thickBot="1">
      <c r="A775" s="334"/>
      <c r="B775" s="1661"/>
      <c r="C775" s="1906" t="s">
        <v>233</v>
      </c>
      <c r="D775" s="1711"/>
      <c r="E775" s="1712"/>
      <c r="F775" s="884" t="str">
        <f>IF(D768="","",SUM(F771:F774))</f>
        <v/>
      </c>
      <c r="G775" s="884" t="str">
        <f>IF(D768="","",SUM(G771:G774))</f>
        <v/>
      </c>
      <c r="H775" s="1907" t="str">
        <f>IF(D768="","",SUM(H771:H774))</f>
        <v/>
      </c>
      <c r="I775" s="1908"/>
      <c r="J775" s="483" t="s">
        <v>408</v>
      </c>
      <c r="K775" s="1909" t="str">
        <f>IF(D768="","",SUM(F775:I775))</f>
        <v/>
      </c>
      <c r="L775" s="1909"/>
      <c r="M775" s="1909"/>
      <c r="N775" s="479" t="s">
        <v>599</v>
      </c>
      <c r="O775" s="814"/>
      <c r="P775" s="1338"/>
    </row>
    <row r="776" spans="1:16" s="328" customFormat="1" ht="26.25" customHeight="1">
      <c r="A776" s="308"/>
      <c r="B776" s="1659" t="s">
        <v>232</v>
      </c>
      <c r="C776" s="1910" t="s">
        <v>1809</v>
      </c>
      <c r="D776" s="1911"/>
      <c r="E776" s="1912"/>
      <c r="F776" s="1072"/>
      <c r="G776" s="1072"/>
      <c r="H776" s="1913"/>
      <c r="I776" s="1914"/>
      <c r="J776" s="480" t="s">
        <v>409</v>
      </c>
      <c r="K776" s="1915" t="str">
        <f>IF(D768="","",SUM(F776:I776))</f>
        <v/>
      </c>
      <c r="L776" s="1915"/>
      <c r="M776" s="1915"/>
      <c r="N776" s="333" t="s">
        <v>599</v>
      </c>
      <c r="O776" s="813"/>
      <c r="P776" s="1338">
        <f>IF(F776&amp;G776&amp;H776="",0,1)</f>
        <v>0</v>
      </c>
    </row>
    <row r="777" spans="1:16" s="328" customFormat="1" ht="31.5" customHeight="1">
      <c r="A777" s="308"/>
      <c r="B777" s="1660"/>
      <c r="C777" s="1916" t="s">
        <v>1810</v>
      </c>
      <c r="D777" s="1917"/>
      <c r="E777" s="1918"/>
      <c r="F777" s="1073"/>
      <c r="G777" s="1073"/>
      <c r="H777" s="1919"/>
      <c r="I777" s="1920"/>
      <c r="J777" s="481" t="s">
        <v>410</v>
      </c>
      <c r="K777" s="1921" t="str">
        <f>IF(D768="","",SUM(F777:I777))</f>
        <v/>
      </c>
      <c r="L777" s="1921"/>
      <c r="M777" s="1921"/>
      <c r="N777" s="331" t="s">
        <v>599</v>
      </c>
      <c r="O777" s="813"/>
      <c r="P777" s="1338">
        <f t="shared" ref="P777:P779" si="51">IF(F777&amp;G777&amp;H777="",0,1)</f>
        <v>0</v>
      </c>
    </row>
    <row r="778" spans="1:16" s="328" customFormat="1" ht="26.25" customHeight="1">
      <c r="A778" s="308"/>
      <c r="B778" s="1660"/>
      <c r="C778" s="1916" t="s">
        <v>1811</v>
      </c>
      <c r="D778" s="1917"/>
      <c r="E778" s="1918"/>
      <c r="F778" s="1073"/>
      <c r="G778" s="1073"/>
      <c r="H778" s="1919"/>
      <c r="I778" s="1920"/>
      <c r="J778" s="481" t="s">
        <v>411</v>
      </c>
      <c r="K778" s="1921" t="str">
        <f>IF(D768="","",SUM(F778:I778))</f>
        <v/>
      </c>
      <c r="L778" s="1921"/>
      <c r="M778" s="1921"/>
      <c r="N778" s="331" t="s">
        <v>599</v>
      </c>
      <c r="O778" s="813"/>
      <c r="P778" s="1338">
        <f t="shared" si="51"/>
        <v>0</v>
      </c>
    </row>
    <row r="779" spans="1:16" s="328" customFormat="1" ht="26.25" customHeight="1" thickBot="1">
      <c r="A779" s="308"/>
      <c r="B779" s="1660"/>
      <c r="C779" s="1922" t="s">
        <v>579</v>
      </c>
      <c r="D779" s="1923"/>
      <c r="E779" s="1924"/>
      <c r="F779" s="1074"/>
      <c r="G779" s="1074"/>
      <c r="H779" s="1925"/>
      <c r="I779" s="1926"/>
      <c r="J779" s="482" t="s">
        <v>412</v>
      </c>
      <c r="K779" s="1927" t="str">
        <f>IF(D768="","",SUM(F779:I779))</f>
        <v/>
      </c>
      <c r="L779" s="1927"/>
      <c r="M779" s="1927"/>
      <c r="N779" s="332" t="s">
        <v>599</v>
      </c>
      <c r="O779" s="813"/>
      <c r="P779" s="1338">
        <f t="shared" si="51"/>
        <v>0</v>
      </c>
    </row>
    <row r="780" spans="1:16" s="337" customFormat="1" ht="26.25" customHeight="1" thickBot="1">
      <c r="A780" s="334"/>
      <c r="B780" s="1661"/>
      <c r="C780" s="1906" t="s">
        <v>233</v>
      </c>
      <c r="D780" s="1711"/>
      <c r="E780" s="1712"/>
      <c r="F780" s="884" t="str">
        <f>IF(D768="","",SUM(F776:F779))</f>
        <v/>
      </c>
      <c r="G780" s="884" t="str">
        <f>IF(D768="","",SUM(G776:G779))</f>
        <v/>
      </c>
      <c r="H780" s="1907" t="str">
        <f>IF(D768="","",SUM(H776:H779))</f>
        <v/>
      </c>
      <c r="I780" s="1908"/>
      <c r="J780" s="483" t="s">
        <v>413</v>
      </c>
      <c r="K780" s="1909" t="str">
        <f>IF(D768="","",SUM(F780:I780))</f>
        <v/>
      </c>
      <c r="L780" s="1909"/>
      <c r="M780" s="1909"/>
      <c r="N780" s="479" t="s">
        <v>599</v>
      </c>
      <c r="O780" s="814"/>
      <c r="P780" s="1338"/>
    </row>
    <row r="781" spans="1:16" ht="6" customHeight="1" thickBot="1">
      <c r="A781" s="338"/>
      <c r="B781" s="339"/>
      <c r="C781" s="339"/>
      <c r="D781" s="339"/>
      <c r="E781" s="339"/>
      <c r="F781" s="496"/>
      <c r="G781" s="496"/>
      <c r="H781" s="496"/>
      <c r="I781" s="496"/>
      <c r="J781" s="484"/>
      <c r="K781" s="339"/>
      <c r="L781" s="340"/>
      <c r="M781" s="339"/>
      <c r="N781" s="339"/>
      <c r="O781" s="815"/>
      <c r="P781" s="1338"/>
    </row>
    <row r="782" spans="1:16" s="152" customFormat="1" ht="20.25" customHeight="1" thickTop="1" thickBot="1">
      <c r="A782" s="370" t="s">
        <v>1784</v>
      </c>
      <c r="B782" s="342"/>
      <c r="C782" s="342"/>
      <c r="D782" s="342"/>
      <c r="E782" s="342"/>
      <c r="F782" s="342"/>
      <c r="G782" s="342"/>
      <c r="H782" s="343"/>
      <c r="I782" s="342"/>
      <c r="J782" s="344"/>
      <c r="K782" s="342"/>
      <c r="L782" s="345"/>
      <c r="M782" s="342"/>
      <c r="N782" s="344"/>
      <c r="O782" s="816"/>
      <c r="P782" s="1338"/>
    </row>
    <row r="783" spans="1:16" s="348" customFormat="1" ht="31.5" customHeight="1">
      <c r="A783" s="346"/>
      <c r="B783" s="1931" t="s">
        <v>1881</v>
      </c>
      <c r="C783" s="1932"/>
      <c r="D783" s="1932"/>
      <c r="E783" s="1932"/>
      <c r="F783" s="1932"/>
      <c r="G783" s="1932"/>
      <c r="H783" s="545"/>
      <c r="I783" s="401" t="s">
        <v>1786</v>
      </c>
      <c r="J783" s="485" t="s">
        <v>414</v>
      </c>
      <c r="K783" s="1642" t="str">
        <f>IF(D768="","",SUM(F774:I774))</f>
        <v/>
      </c>
      <c r="L783" s="1642"/>
      <c r="M783" s="1642"/>
      <c r="N783" s="423" t="s">
        <v>599</v>
      </c>
      <c r="O783" s="817"/>
      <c r="P783" s="1338"/>
    </row>
    <row r="784" spans="1:16" s="348" customFormat="1" ht="26.25" customHeight="1">
      <c r="A784" s="346"/>
      <c r="B784" s="546" t="s">
        <v>1876</v>
      </c>
      <c r="C784" s="547"/>
      <c r="D784" s="547"/>
      <c r="E784" s="547"/>
      <c r="F784" s="547"/>
      <c r="G784" s="547"/>
      <c r="H784" s="350"/>
      <c r="I784" s="548"/>
      <c r="J784" s="486" t="s">
        <v>415</v>
      </c>
      <c r="K784" s="1933">
        <f>ROUND(Info!$J$3*0.11,4)</f>
        <v>21.676600000000001</v>
      </c>
      <c r="L784" s="1646"/>
      <c r="M784" s="1646"/>
      <c r="N784" s="424" t="s">
        <v>1144</v>
      </c>
      <c r="O784" s="817"/>
      <c r="P784" s="1338"/>
    </row>
    <row r="785" spans="1:16" s="348" customFormat="1" ht="26.25" customHeight="1">
      <c r="A785" s="346"/>
      <c r="B785" s="409" t="s">
        <v>1882</v>
      </c>
      <c r="C785" s="349"/>
      <c r="D785" s="349"/>
      <c r="E785" s="349"/>
      <c r="F785" s="349"/>
      <c r="G785" s="349"/>
      <c r="H785" s="350"/>
      <c r="I785" s="399" t="s">
        <v>2026</v>
      </c>
      <c r="J785" s="486" t="s">
        <v>416</v>
      </c>
      <c r="K785" s="1646" t="str">
        <f>IF(D768="","",SUM(F779:I779))</f>
        <v/>
      </c>
      <c r="L785" s="1646"/>
      <c r="M785" s="1646"/>
      <c r="N785" s="424" t="s">
        <v>599</v>
      </c>
      <c r="O785" s="817"/>
      <c r="P785" s="1338"/>
    </row>
    <row r="786" spans="1:16" s="348" customFormat="1" ht="26.25" customHeight="1" thickBot="1">
      <c r="A786" s="346"/>
      <c r="B786" s="497" t="s">
        <v>1877</v>
      </c>
      <c r="C786" s="489"/>
      <c r="D786" s="489"/>
      <c r="E786" s="489"/>
      <c r="F786" s="489"/>
      <c r="G786" s="489"/>
      <c r="H786" s="490"/>
      <c r="I786" s="491"/>
      <c r="J786" s="492" t="s">
        <v>417</v>
      </c>
      <c r="K786" s="1900">
        <f>ROUND(Info!$J$3*0.22,4)</f>
        <v>43.353200000000001</v>
      </c>
      <c r="L786" s="1901"/>
      <c r="M786" s="1901"/>
      <c r="N786" s="493" t="s">
        <v>1144</v>
      </c>
      <c r="O786" s="817"/>
      <c r="P786" s="1338"/>
    </row>
    <row r="787" spans="1:16" s="348" customFormat="1" ht="31.5" customHeight="1" thickBot="1">
      <c r="A787" s="346"/>
      <c r="B787" s="1902" t="s">
        <v>1878</v>
      </c>
      <c r="C787" s="1903"/>
      <c r="D787" s="1903"/>
      <c r="E787" s="1903"/>
      <c r="F787" s="1903"/>
      <c r="G787" s="418"/>
      <c r="H787" s="419"/>
      <c r="I787" s="402" t="s">
        <v>2027</v>
      </c>
      <c r="J787" s="487" t="s">
        <v>418</v>
      </c>
      <c r="K787" s="1634" t="str">
        <f>IF(D768="","",ROUND(K783*K784+K785*K786,2))</f>
        <v/>
      </c>
      <c r="L787" s="1634"/>
      <c r="M787" s="1634"/>
      <c r="N787" s="427" t="s">
        <v>1144</v>
      </c>
      <c r="O787" s="817"/>
      <c r="P787" s="1338"/>
    </row>
    <row r="788" spans="1:16" s="348" customFormat="1" ht="26.25" customHeight="1" thickBot="1">
      <c r="A788" s="346"/>
      <c r="B788" s="413" t="s">
        <v>1879</v>
      </c>
      <c r="C788" s="414"/>
      <c r="D788" s="414"/>
      <c r="E788" s="414"/>
      <c r="F788" s="414"/>
      <c r="G788" s="414"/>
      <c r="H788" s="415"/>
      <c r="I788" s="416"/>
      <c r="J788" s="488" t="s">
        <v>419</v>
      </c>
      <c r="K788" s="1904"/>
      <c r="L788" s="1905"/>
      <c r="M788" s="1905"/>
      <c r="N788" s="428" t="s">
        <v>1144</v>
      </c>
      <c r="O788" s="817"/>
      <c r="P788" s="1338">
        <f>IF(K788="",0,1)</f>
        <v>0</v>
      </c>
    </row>
    <row r="789" spans="1:16" s="348" customFormat="1" ht="26.25" customHeight="1" thickBot="1">
      <c r="A789" s="346"/>
      <c r="B789" s="412" t="s">
        <v>1880</v>
      </c>
      <c r="C789" s="393"/>
      <c r="D789" s="393"/>
      <c r="E789" s="393"/>
      <c r="F789" s="393"/>
      <c r="G789" s="393"/>
      <c r="H789" s="394"/>
      <c r="I789" s="402" t="s">
        <v>2028</v>
      </c>
      <c r="J789" s="487" t="s">
        <v>420</v>
      </c>
      <c r="K789" s="1638" t="str">
        <f>IF(D768="","",IF(SUM(K787,-K788)&lt;0,"BŁĄD !!!",ROUND(K787-K788,2)))</f>
        <v/>
      </c>
      <c r="L789" s="1638"/>
      <c r="M789" s="1638"/>
      <c r="N789" s="429" t="s">
        <v>1144</v>
      </c>
      <c r="O789" s="817"/>
      <c r="P789" s="1338"/>
    </row>
    <row r="790" spans="1:16" s="348" customFormat="1" ht="6" customHeight="1" thickBot="1">
      <c r="A790" s="403"/>
      <c r="B790" s="404"/>
      <c r="C790" s="404"/>
      <c r="D790" s="404"/>
      <c r="E790" s="404"/>
      <c r="F790" s="404"/>
      <c r="G790" s="404"/>
      <c r="H790" s="405"/>
      <c r="I790" s="404"/>
      <c r="J790" s="404"/>
      <c r="K790" s="404"/>
      <c r="L790" s="406"/>
      <c r="M790" s="404"/>
      <c r="N790" s="404"/>
      <c r="O790" s="818"/>
      <c r="P790" s="1338"/>
    </row>
    <row r="791" spans="1:16" s="357" customFormat="1" ht="20.25" customHeight="1" thickTop="1" thickBot="1">
      <c r="A791" s="371" t="s">
        <v>1785</v>
      </c>
      <c r="B791" s="352"/>
      <c r="C791" s="352"/>
      <c r="D791" s="352"/>
      <c r="E791" s="352"/>
      <c r="F791" s="352"/>
      <c r="G791" s="352"/>
      <c r="H791" s="353"/>
      <c r="I791" s="352"/>
      <c r="J791" s="354"/>
      <c r="K791" s="352"/>
      <c r="L791" s="355"/>
      <c r="M791" s="352"/>
      <c r="N791" s="354"/>
      <c r="O791" s="819"/>
      <c r="P791" s="1338"/>
    </row>
    <row r="792" spans="1:16" s="363" customFormat="1" ht="16.5" customHeight="1">
      <c r="A792" s="358"/>
      <c r="B792" s="372" t="s">
        <v>2025</v>
      </c>
      <c r="C792" s="359"/>
      <c r="D792" s="359"/>
      <c r="E792" s="359"/>
      <c r="F792" s="360"/>
      <c r="G792" s="360"/>
      <c r="H792" s="360"/>
      <c r="I792" s="361"/>
      <c r="J792" s="1928" t="s">
        <v>2024</v>
      </c>
      <c r="K792" s="1929"/>
      <c r="L792" s="1929"/>
      <c r="M792" s="1929"/>
      <c r="N792" s="1930"/>
      <c r="O792" s="820"/>
      <c r="P792" s="1338"/>
    </row>
    <row r="793" spans="1:16" s="363" customFormat="1" ht="26.25" customHeight="1">
      <c r="A793" s="358"/>
      <c r="B793" s="1630"/>
      <c r="C793" s="1898"/>
      <c r="D793" s="1898"/>
      <c r="E793" s="1898"/>
      <c r="F793" s="1898"/>
      <c r="G793" s="1898"/>
      <c r="H793" s="1898"/>
      <c r="I793" s="1899"/>
      <c r="J793" s="1630"/>
      <c r="K793" s="1898"/>
      <c r="L793" s="1898"/>
      <c r="M793" s="1898"/>
      <c r="N793" s="1899"/>
      <c r="O793" s="820"/>
      <c r="P793" s="1338">
        <f>IF(J793&amp;B793="",0,1)</f>
        <v>0</v>
      </c>
    </row>
    <row r="794" spans="1:16" s="363" customFormat="1" ht="26.25" customHeight="1">
      <c r="A794" s="358"/>
      <c r="B794" s="1630"/>
      <c r="C794" s="1898"/>
      <c r="D794" s="1898"/>
      <c r="E794" s="1898"/>
      <c r="F794" s="1898"/>
      <c r="G794" s="1898"/>
      <c r="H794" s="1898"/>
      <c r="I794" s="1899"/>
      <c r="J794" s="1630"/>
      <c r="K794" s="1898"/>
      <c r="L794" s="1898"/>
      <c r="M794" s="1898"/>
      <c r="N794" s="1899"/>
      <c r="O794" s="820"/>
      <c r="P794" s="1338">
        <f t="shared" ref="P794:P797" si="52">IF(J794&amp;B794="",0,1)</f>
        <v>0</v>
      </c>
    </row>
    <row r="795" spans="1:16" s="363" customFormat="1" ht="26.25" customHeight="1">
      <c r="A795" s="358"/>
      <c r="B795" s="1630"/>
      <c r="C795" s="1898"/>
      <c r="D795" s="1898"/>
      <c r="E795" s="1898"/>
      <c r="F795" s="1898"/>
      <c r="G795" s="1898"/>
      <c r="H795" s="1898"/>
      <c r="I795" s="1899"/>
      <c r="J795" s="1630"/>
      <c r="K795" s="1898"/>
      <c r="L795" s="1898"/>
      <c r="M795" s="1898"/>
      <c r="N795" s="1899"/>
      <c r="O795" s="820"/>
      <c r="P795" s="1338">
        <f t="shared" si="52"/>
        <v>0</v>
      </c>
    </row>
    <row r="796" spans="1:16" s="363" customFormat="1" ht="26.25" customHeight="1">
      <c r="A796" s="358"/>
      <c r="B796" s="1630"/>
      <c r="C796" s="1898"/>
      <c r="D796" s="1898"/>
      <c r="E796" s="1898"/>
      <c r="F796" s="1898"/>
      <c r="G796" s="1898"/>
      <c r="H796" s="1898"/>
      <c r="I796" s="1899"/>
      <c r="J796" s="1630"/>
      <c r="K796" s="1898"/>
      <c r="L796" s="1898"/>
      <c r="M796" s="1898"/>
      <c r="N796" s="1899"/>
      <c r="O796" s="820"/>
      <c r="P796" s="1338">
        <f t="shared" si="52"/>
        <v>0</v>
      </c>
    </row>
    <row r="797" spans="1:16" s="363" customFormat="1" ht="26.25" customHeight="1" thickBot="1">
      <c r="A797" s="358"/>
      <c r="B797" s="1941"/>
      <c r="C797" s="1942"/>
      <c r="D797" s="1942"/>
      <c r="E797" s="1942"/>
      <c r="F797" s="1942"/>
      <c r="G797" s="1942"/>
      <c r="H797" s="1942"/>
      <c r="I797" s="1943"/>
      <c r="J797" s="1941"/>
      <c r="K797" s="1942"/>
      <c r="L797" s="1942"/>
      <c r="M797" s="1942"/>
      <c r="N797" s="1943"/>
      <c r="O797" s="820"/>
      <c r="P797" s="1338">
        <f t="shared" si="52"/>
        <v>0</v>
      </c>
    </row>
    <row r="798" spans="1:16" s="363" customFormat="1" ht="26.25" customHeight="1" thickBot="1">
      <c r="A798" s="358"/>
      <c r="B798" s="421" t="s">
        <v>2029</v>
      </c>
      <c r="C798" s="364"/>
      <c r="D798" s="1622" t="s">
        <v>1111</v>
      </c>
      <c r="E798" s="1622"/>
      <c r="F798" s="1622"/>
      <c r="G798" s="1622"/>
      <c r="H798" s="1622"/>
      <c r="I798" s="1622"/>
      <c r="J798" s="1622"/>
      <c r="K798" s="1622"/>
      <c r="L798" s="1622"/>
      <c r="M798" s="1622"/>
      <c r="N798" s="1623"/>
      <c r="O798" s="820"/>
    </row>
    <row r="799" spans="1:16" s="348" customFormat="1" ht="19.5" customHeight="1" thickBot="1">
      <c r="A799" s="403"/>
      <c r="B799" s="404"/>
      <c r="C799" s="404"/>
      <c r="D799" s="404"/>
      <c r="E799" s="404"/>
      <c r="F799" s="404"/>
      <c r="G799" s="404"/>
      <c r="H799" s="405"/>
      <c r="I799" s="404"/>
      <c r="J799" s="404"/>
      <c r="K799" s="404"/>
      <c r="L799" s="406"/>
      <c r="M799" s="404"/>
      <c r="N799" s="1320" t="str">
        <f ca="1">$A$1&amp;wersja&amp;INFO("wersja")</f>
        <v>GL_2018.1.15.0</v>
      </c>
      <c r="O799" s="818"/>
    </row>
    <row r="800" spans="1:16" ht="20.25" customHeight="1" thickTop="1" thickBot="1">
      <c r="A800" s="577" t="s">
        <v>1819</v>
      </c>
      <c r="H800" s="502"/>
      <c r="L800" s="520"/>
      <c r="N800" s="592" t="str">
        <f>$N$1</f>
        <v>Załącznik Nr 5 do Uchwały Nr XL/396/17 Rady Miejskiej w Kluczborku z dnia 27 września 2017r.</v>
      </c>
      <c r="O800" s="804"/>
    </row>
    <row r="801" spans="1:16" s="2" customFormat="1" ht="22.5" customHeight="1" thickTop="1">
      <c r="A801" s="1688" t="s">
        <v>854</v>
      </c>
      <c r="B801" s="1689"/>
      <c r="C801" s="1689"/>
      <c r="D801" s="1690"/>
      <c r="E801" s="1691" t="s">
        <v>987</v>
      </c>
      <c r="F801" s="1691"/>
      <c r="G801" s="1691"/>
      <c r="H801" s="1691"/>
      <c r="I801" s="1691"/>
      <c r="J801" s="1691"/>
      <c r="K801" s="1691"/>
      <c r="L801" s="1691"/>
      <c r="M801" s="1691"/>
      <c r="N801" s="1691"/>
      <c r="O801" s="1692"/>
    </row>
    <row r="802" spans="1:16" s="2" customFormat="1" ht="26.25" customHeight="1" thickBot="1">
      <c r="A802" s="1695"/>
      <c r="B802" s="1696"/>
      <c r="C802" s="1696"/>
      <c r="D802" s="1697"/>
      <c r="E802" s="1693"/>
      <c r="F802" s="1693"/>
      <c r="G802" s="1693"/>
      <c r="H802" s="1693"/>
      <c r="I802" s="1693"/>
      <c r="J802" s="1693"/>
      <c r="K802" s="1693"/>
      <c r="L802" s="1693"/>
      <c r="M802" s="1693"/>
      <c r="N802" s="1693"/>
      <c r="O802" s="1694"/>
    </row>
    <row r="803" spans="1:16" s="2" customFormat="1" ht="9" customHeight="1">
      <c r="A803" s="580"/>
      <c r="B803" s="581"/>
      <c r="C803" s="581"/>
      <c r="D803" s="582"/>
      <c r="E803" s="582"/>
      <c r="F803" s="582"/>
      <c r="G803" s="582"/>
      <c r="H803" s="583"/>
      <c r="I803" s="583"/>
      <c r="J803" s="583"/>
      <c r="K803" s="583"/>
      <c r="L803" s="584"/>
      <c r="M803" s="583"/>
      <c r="N803" s="585"/>
      <c r="O803" s="805"/>
    </row>
    <row r="804" spans="1:16" s="1" customFormat="1" ht="24.75" customHeight="1">
      <c r="A804" s="1675" t="s">
        <v>1923</v>
      </c>
      <c r="B804" s="1676"/>
      <c r="C804" s="1676"/>
      <c r="D804" s="1676"/>
      <c r="E804" s="1676"/>
      <c r="F804" s="1676"/>
      <c r="G804" s="1676"/>
      <c r="H804" s="1676"/>
      <c r="I804" s="1676"/>
      <c r="J804" s="1676"/>
      <c r="K804" s="1676"/>
      <c r="L804" s="1676"/>
      <c r="M804" s="1676"/>
      <c r="N804" s="1676"/>
      <c r="O804" s="1677"/>
    </row>
    <row r="805" spans="1:16" s="2" customFormat="1" ht="9" customHeight="1" thickBot="1">
      <c r="A805" s="587"/>
      <c r="B805" s="588"/>
      <c r="C805" s="588"/>
      <c r="D805" s="588"/>
      <c r="E805" s="588"/>
      <c r="F805" s="588"/>
      <c r="G805" s="588"/>
      <c r="H805" s="588"/>
      <c r="I805" s="588"/>
      <c r="J805" s="588"/>
      <c r="K805" s="589"/>
      <c r="L805" s="590"/>
      <c r="M805" s="583"/>
      <c r="N805" s="583"/>
      <c r="O805" s="806"/>
    </row>
    <row r="806" spans="1:16" s="306" customFormat="1" ht="6" customHeight="1" thickTop="1" thickBot="1">
      <c r="A806" s="300"/>
      <c r="B806" s="301"/>
      <c r="C806" s="301"/>
      <c r="D806" s="301"/>
      <c r="E806" s="302"/>
      <c r="F806" s="302"/>
      <c r="G806" s="302"/>
      <c r="H806" s="303"/>
      <c r="I806" s="302"/>
      <c r="J806" s="304"/>
      <c r="K806" s="302"/>
      <c r="L806" s="305"/>
      <c r="M806" s="302"/>
      <c r="N806" s="304"/>
      <c r="O806" s="807"/>
    </row>
    <row r="807" spans="1:16" s="306" customFormat="1" ht="26.25" customHeight="1" thickBot="1">
      <c r="A807" s="308"/>
      <c r="B807" s="1678" t="s">
        <v>1925</v>
      </c>
      <c r="C807" s="1678"/>
      <c r="D807" s="1678"/>
      <c r="E807" s="1678"/>
      <c r="F807" s="1678"/>
      <c r="G807" s="1678"/>
      <c r="H807" s="1678"/>
      <c r="I807" s="1678"/>
      <c r="J807" s="1679"/>
      <c r="K807" s="235" t="s">
        <v>1870</v>
      </c>
      <c r="L807" s="309"/>
      <c r="M807" s="1680" t="str">
        <f>IF(O815=1,SUM($O$1:O815),"")</f>
        <v/>
      </c>
      <c r="N807" s="1681"/>
      <c r="O807" s="808"/>
    </row>
    <row r="808" spans="1:16" s="306" customFormat="1" ht="6" customHeight="1" thickBot="1">
      <c r="A808" s="310"/>
      <c r="B808" s="311"/>
      <c r="C808" s="311"/>
      <c r="D808" s="311"/>
      <c r="E808" s="311"/>
      <c r="F808" s="311"/>
      <c r="G808" s="311"/>
      <c r="H808" s="313"/>
      <c r="I808" s="312"/>
      <c r="J808" s="314"/>
      <c r="K808" s="312"/>
      <c r="L808" s="315"/>
      <c r="M808" s="312"/>
      <c r="N808" s="314"/>
      <c r="O808" s="809"/>
    </row>
    <row r="809" spans="1:16" s="306" customFormat="1" ht="20.25" customHeight="1" thickTop="1" thickBot="1">
      <c r="A809" s="369" t="s">
        <v>1783</v>
      </c>
      <c r="B809" s="323"/>
      <c r="C809" s="323"/>
      <c r="D809" s="323"/>
      <c r="E809" s="323"/>
      <c r="F809" s="323"/>
      <c r="G809" s="323"/>
      <c r="H809" s="323"/>
      <c r="I809" s="323"/>
      <c r="J809" s="323"/>
      <c r="K809" s="323"/>
      <c r="L809" s="323"/>
      <c r="M809" s="323"/>
      <c r="N809" s="323"/>
      <c r="O809" s="810"/>
    </row>
    <row r="810" spans="1:16" s="306" customFormat="1" ht="12.75" customHeight="1">
      <c r="A810" s="317"/>
      <c r="B810" s="374" t="s">
        <v>1666</v>
      </c>
      <c r="C810" s="375"/>
      <c r="D810" s="375"/>
      <c r="E810" s="375"/>
      <c r="F810" s="375"/>
      <c r="G810" s="375"/>
      <c r="H810" s="376"/>
      <c r="I810" s="375"/>
      <c r="J810" s="377"/>
      <c r="K810" s="378" t="s">
        <v>1750</v>
      </c>
      <c r="L810" s="375"/>
      <c r="M810" s="375"/>
      <c r="N810" s="379"/>
      <c r="O810" s="811"/>
    </row>
    <row r="811" spans="1:16" s="320" customFormat="1" ht="34.5" customHeight="1" thickBot="1">
      <c r="A811" s="319"/>
      <c r="B811" s="1935" t="str">
        <f>IF($B$12="","",$B$12)</f>
        <v/>
      </c>
      <c r="C811" s="1936"/>
      <c r="D811" s="1936"/>
      <c r="E811" s="1936"/>
      <c r="F811" s="1936"/>
      <c r="G811" s="1936"/>
      <c r="H811" s="1936"/>
      <c r="I811" s="1936"/>
      <c r="J811" s="1937"/>
      <c r="K811" s="1938" t="str">
        <f>IF($K$12="","",$K$12)</f>
        <v/>
      </c>
      <c r="L811" s="1939"/>
      <c r="M811" s="1939"/>
      <c r="N811" s="1940"/>
      <c r="O811" s="811"/>
      <c r="P811" s="1338">
        <f>IF(B811&amp;K811="",0,1)</f>
        <v>0</v>
      </c>
    </row>
    <row r="812" spans="1:16" s="306" customFormat="1" ht="6" customHeight="1" thickBot="1">
      <c r="A812" s="321"/>
      <c r="B812" s="322"/>
      <c r="C812" s="322"/>
      <c r="D812" s="322"/>
      <c r="E812" s="312"/>
      <c r="F812" s="312"/>
      <c r="G812" s="312"/>
      <c r="H812" s="313"/>
      <c r="I812" s="312"/>
      <c r="J812" s="314"/>
      <c r="K812" s="312"/>
      <c r="L812" s="315"/>
      <c r="M812" s="312"/>
      <c r="N812" s="314"/>
      <c r="O812" s="809"/>
      <c r="P812" s="1338"/>
    </row>
    <row r="813" spans="1:16" s="328" customFormat="1" ht="20.25" customHeight="1" thickTop="1" thickBot="1">
      <c r="A813" s="370" t="s">
        <v>2165</v>
      </c>
      <c r="B813" s="323"/>
      <c r="C813" s="323"/>
      <c r="D813" s="323"/>
      <c r="E813" s="323"/>
      <c r="F813" s="323"/>
      <c r="G813" s="323"/>
      <c r="H813" s="324"/>
      <c r="I813" s="323"/>
      <c r="J813" s="325"/>
      <c r="K813" s="323"/>
      <c r="L813" s="326"/>
      <c r="M813" s="323"/>
      <c r="N813" s="822">
        <f>SUM(O:O)</f>
        <v>0</v>
      </c>
      <c r="O813" s="810"/>
      <c r="P813" s="1338"/>
    </row>
    <row r="814" spans="1:16" s="328" customFormat="1" ht="8.25" customHeight="1">
      <c r="A814" s="98"/>
      <c r="B814" s="381"/>
      <c r="C814" s="382"/>
      <c r="D814" s="382"/>
      <c r="E814" s="382"/>
      <c r="F814" s="382"/>
      <c r="G814" s="382"/>
      <c r="H814" s="383"/>
      <c r="I814" s="382"/>
      <c r="J814" s="384"/>
      <c r="K814" s="382"/>
      <c r="L814" s="385"/>
      <c r="M814" s="382"/>
      <c r="N814" s="386"/>
      <c r="O814" s="812"/>
      <c r="P814" s="1338"/>
    </row>
    <row r="815" spans="1:16" s="328" customFormat="1" ht="26.25" customHeight="1">
      <c r="A815" s="396" t="s">
        <v>291</v>
      </c>
      <c r="B815" s="1666" t="s">
        <v>123</v>
      </c>
      <c r="C815" s="1667"/>
      <c r="D815" s="1668"/>
      <c r="E815" s="1934"/>
      <c r="F815" s="477"/>
      <c r="G815" s="478"/>
      <c r="H815" s="478"/>
      <c r="I815" s="478"/>
      <c r="J815" s="478"/>
      <c r="K815" s="478"/>
      <c r="L815" s="478"/>
      <c r="M815" s="478"/>
      <c r="N815" s="397"/>
      <c r="O815" s="812">
        <f>IF(D815&lt;&gt;"",1,0)</f>
        <v>0</v>
      </c>
      <c r="P815" s="1338">
        <f>IF(D815="",0,1)</f>
        <v>0</v>
      </c>
    </row>
    <row r="816" spans="1:16" s="328" customFormat="1" ht="8.25" customHeight="1" thickBot="1">
      <c r="A816" s="98"/>
      <c r="B816" s="387"/>
      <c r="C816" s="388"/>
      <c r="D816" s="388"/>
      <c r="E816" s="388"/>
      <c r="F816" s="388"/>
      <c r="G816" s="388"/>
      <c r="H816" s="389"/>
      <c r="I816" s="388"/>
      <c r="J816" s="390"/>
      <c r="K816" s="388"/>
      <c r="L816" s="391"/>
      <c r="M816" s="388"/>
      <c r="N816" s="392"/>
      <c r="O816" s="812"/>
      <c r="P816" s="1338"/>
    </row>
    <row r="817" spans="1:16" s="328" customFormat="1" ht="27" customHeight="1" thickBot="1">
      <c r="A817" s="308"/>
      <c r="B817" s="1716" t="s">
        <v>1065</v>
      </c>
      <c r="C817" s="1717"/>
      <c r="D817" s="1717"/>
      <c r="E817" s="1885"/>
      <c r="F817" s="763" t="s">
        <v>1770</v>
      </c>
      <c r="G817" s="763" t="s">
        <v>1748</v>
      </c>
      <c r="H817" s="1945" t="s">
        <v>1520</v>
      </c>
      <c r="I817" s="1946"/>
      <c r="J817" s="1662" t="s">
        <v>233</v>
      </c>
      <c r="K817" s="1722"/>
      <c r="L817" s="1722"/>
      <c r="M817" s="1722"/>
      <c r="N817" s="1944"/>
      <c r="O817" s="813"/>
      <c r="P817" s="1338"/>
    </row>
    <row r="818" spans="1:16" s="328" customFormat="1" ht="26.25" customHeight="1">
      <c r="A818" s="308"/>
      <c r="B818" s="1659" t="s">
        <v>1663</v>
      </c>
      <c r="C818" s="1910" t="s">
        <v>1809</v>
      </c>
      <c r="D818" s="1911"/>
      <c r="E818" s="1912"/>
      <c r="F818" s="1072"/>
      <c r="G818" s="1072"/>
      <c r="H818" s="1913"/>
      <c r="I818" s="1914"/>
      <c r="J818" s="480" t="s">
        <v>1771</v>
      </c>
      <c r="K818" s="1915" t="str">
        <f>IF(D815="","",SUM(F818:I818))</f>
        <v/>
      </c>
      <c r="L818" s="1915"/>
      <c r="M818" s="1915"/>
      <c r="N818" s="333" t="s">
        <v>599</v>
      </c>
      <c r="O818" s="813"/>
      <c r="P818" s="1338">
        <f>IF(F818&amp;G818&amp;H818="",0,1)</f>
        <v>0</v>
      </c>
    </row>
    <row r="819" spans="1:16" s="328" customFormat="1" ht="31.5" customHeight="1">
      <c r="A819" s="308"/>
      <c r="B819" s="1660"/>
      <c r="C819" s="1916" t="s">
        <v>1810</v>
      </c>
      <c r="D819" s="1917"/>
      <c r="E819" s="1918"/>
      <c r="F819" s="1073"/>
      <c r="G819" s="1073"/>
      <c r="H819" s="1919"/>
      <c r="I819" s="1920"/>
      <c r="J819" s="481" t="s">
        <v>1390</v>
      </c>
      <c r="K819" s="1921" t="str">
        <f>IF(D815="","",SUM(F819:I819))</f>
        <v/>
      </c>
      <c r="L819" s="1921"/>
      <c r="M819" s="1921"/>
      <c r="N819" s="331" t="s">
        <v>599</v>
      </c>
      <c r="O819" s="813"/>
      <c r="P819" s="1338">
        <f t="shared" ref="P819:P821" si="53">IF(F819&amp;G819&amp;H819="",0,1)</f>
        <v>0</v>
      </c>
    </row>
    <row r="820" spans="1:16" s="328" customFormat="1" ht="26.25" customHeight="1">
      <c r="A820" s="308"/>
      <c r="B820" s="1660"/>
      <c r="C820" s="1916" t="s">
        <v>1811</v>
      </c>
      <c r="D820" s="1917"/>
      <c r="E820" s="1918"/>
      <c r="F820" s="1073"/>
      <c r="G820" s="1073"/>
      <c r="H820" s="1919"/>
      <c r="I820" s="1920"/>
      <c r="J820" s="481" t="s">
        <v>406</v>
      </c>
      <c r="K820" s="1921" t="str">
        <f>IF(D815="","",SUM(F820:I820))</f>
        <v/>
      </c>
      <c r="L820" s="1921"/>
      <c r="M820" s="1921"/>
      <c r="N820" s="331" t="s">
        <v>599</v>
      </c>
      <c r="O820" s="813"/>
      <c r="P820" s="1338">
        <f t="shared" si="53"/>
        <v>0</v>
      </c>
    </row>
    <row r="821" spans="1:16" s="328" customFormat="1" ht="26.25" customHeight="1" thickBot="1">
      <c r="A821" s="308"/>
      <c r="B821" s="1660"/>
      <c r="C821" s="1922" t="s">
        <v>579</v>
      </c>
      <c r="D821" s="1923"/>
      <c r="E821" s="1924"/>
      <c r="F821" s="1074"/>
      <c r="G821" s="1074"/>
      <c r="H821" s="1947"/>
      <c r="I821" s="1948"/>
      <c r="J821" s="482" t="s">
        <v>407</v>
      </c>
      <c r="K821" s="1927" t="str">
        <f>IF(D815="","",SUM(F821:I821))</f>
        <v/>
      </c>
      <c r="L821" s="1927"/>
      <c r="M821" s="1927"/>
      <c r="N821" s="332" t="s">
        <v>599</v>
      </c>
      <c r="O821" s="813"/>
      <c r="P821" s="1338">
        <f t="shared" si="53"/>
        <v>0</v>
      </c>
    </row>
    <row r="822" spans="1:16" s="337" customFormat="1" ht="26.25" customHeight="1" thickBot="1">
      <c r="A822" s="334"/>
      <c r="B822" s="1661"/>
      <c r="C822" s="1906" t="s">
        <v>233</v>
      </c>
      <c r="D822" s="1711"/>
      <c r="E822" s="1712"/>
      <c r="F822" s="884" t="str">
        <f>IF(D815="","",SUM(F818:F821))</f>
        <v/>
      </c>
      <c r="G822" s="884" t="str">
        <f>IF(D815="","",SUM(G818:G821))</f>
        <v/>
      </c>
      <c r="H822" s="1907" t="str">
        <f>IF(D815="","",SUM(H818:H821))</f>
        <v/>
      </c>
      <c r="I822" s="1908"/>
      <c r="J822" s="483" t="s">
        <v>408</v>
      </c>
      <c r="K822" s="1909" t="str">
        <f>IF(D815="","",SUM(F822:I822))</f>
        <v/>
      </c>
      <c r="L822" s="1909"/>
      <c r="M822" s="1909"/>
      <c r="N822" s="479" t="s">
        <v>599</v>
      </c>
      <c r="O822" s="814"/>
      <c r="P822" s="1338"/>
    </row>
    <row r="823" spans="1:16" s="328" customFormat="1" ht="26.25" customHeight="1">
      <c r="A823" s="308"/>
      <c r="B823" s="1659" t="s">
        <v>232</v>
      </c>
      <c r="C823" s="1910" t="s">
        <v>1809</v>
      </c>
      <c r="D823" s="1911"/>
      <c r="E823" s="1912"/>
      <c r="F823" s="1072"/>
      <c r="G823" s="1072"/>
      <c r="H823" s="1913"/>
      <c r="I823" s="1914"/>
      <c r="J823" s="480" t="s">
        <v>409</v>
      </c>
      <c r="K823" s="1915" t="str">
        <f>IF(D815="","",SUM(F823:I823))</f>
        <v/>
      </c>
      <c r="L823" s="1915"/>
      <c r="M823" s="1915"/>
      <c r="N823" s="333" t="s">
        <v>599</v>
      </c>
      <c r="O823" s="813"/>
      <c r="P823" s="1338">
        <f>IF(F823&amp;G823&amp;H823="",0,1)</f>
        <v>0</v>
      </c>
    </row>
    <row r="824" spans="1:16" s="328" customFormat="1" ht="31.5" customHeight="1">
      <c r="A824" s="308"/>
      <c r="B824" s="1660"/>
      <c r="C824" s="1916" t="s">
        <v>1810</v>
      </c>
      <c r="D824" s="1917"/>
      <c r="E824" s="1918"/>
      <c r="F824" s="1073"/>
      <c r="G824" s="1073"/>
      <c r="H824" s="1919"/>
      <c r="I824" s="1920"/>
      <c r="J824" s="481" t="s">
        <v>410</v>
      </c>
      <c r="K824" s="1921" t="str">
        <f>IF(D815="","",SUM(F824:I824))</f>
        <v/>
      </c>
      <c r="L824" s="1921"/>
      <c r="M824" s="1921"/>
      <c r="N824" s="331" t="s">
        <v>599</v>
      </c>
      <c r="O824" s="813"/>
      <c r="P824" s="1338">
        <f t="shared" ref="P824:P826" si="54">IF(F824&amp;G824&amp;H824="",0,1)</f>
        <v>0</v>
      </c>
    </row>
    <row r="825" spans="1:16" s="328" customFormat="1" ht="26.25" customHeight="1">
      <c r="A825" s="308"/>
      <c r="B825" s="1660"/>
      <c r="C825" s="1916" t="s">
        <v>1811</v>
      </c>
      <c r="D825" s="1917"/>
      <c r="E825" s="1918"/>
      <c r="F825" s="1073"/>
      <c r="G825" s="1073"/>
      <c r="H825" s="1919"/>
      <c r="I825" s="1920"/>
      <c r="J825" s="481" t="s">
        <v>411</v>
      </c>
      <c r="K825" s="1921" t="str">
        <f>IF(D815="","",SUM(F825:I825))</f>
        <v/>
      </c>
      <c r="L825" s="1921"/>
      <c r="M825" s="1921"/>
      <c r="N825" s="331" t="s">
        <v>599</v>
      </c>
      <c r="O825" s="813"/>
      <c r="P825" s="1338">
        <f t="shared" si="54"/>
        <v>0</v>
      </c>
    </row>
    <row r="826" spans="1:16" s="328" customFormat="1" ht="26.25" customHeight="1" thickBot="1">
      <c r="A826" s="308"/>
      <c r="B826" s="1660"/>
      <c r="C826" s="1922" t="s">
        <v>579</v>
      </c>
      <c r="D826" s="1923"/>
      <c r="E826" s="1924"/>
      <c r="F826" s="1074"/>
      <c r="G826" s="1074"/>
      <c r="H826" s="1925"/>
      <c r="I826" s="1926"/>
      <c r="J826" s="482" t="s">
        <v>412</v>
      </c>
      <c r="K826" s="1927" t="str">
        <f>IF(D815="","",SUM(F826:I826))</f>
        <v/>
      </c>
      <c r="L826" s="1927"/>
      <c r="M826" s="1927"/>
      <c r="N826" s="332" t="s">
        <v>599</v>
      </c>
      <c r="O826" s="813"/>
      <c r="P826" s="1338">
        <f t="shared" si="54"/>
        <v>0</v>
      </c>
    </row>
    <row r="827" spans="1:16" s="337" customFormat="1" ht="26.25" customHeight="1" thickBot="1">
      <c r="A827" s="334"/>
      <c r="B827" s="1661"/>
      <c r="C827" s="1906" t="s">
        <v>233</v>
      </c>
      <c r="D827" s="1711"/>
      <c r="E827" s="1712"/>
      <c r="F827" s="884" t="str">
        <f>IF(D815="","",SUM(F823:F826))</f>
        <v/>
      </c>
      <c r="G827" s="884" t="str">
        <f>IF(D815="","",SUM(G823:G826))</f>
        <v/>
      </c>
      <c r="H827" s="1907" t="str">
        <f>IF(D815="","",SUM(H823:H826))</f>
        <v/>
      </c>
      <c r="I827" s="1908"/>
      <c r="J827" s="483" t="s">
        <v>413</v>
      </c>
      <c r="K827" s="1909" t="str">
        <f>IF(D815="","",SUM(F827:I827))</f>
        <v/>
      </c>
      <c r="L827" s="1909"/>
      <c r="M827" s="1909"/>
      <c r="N827" s="479" t="s">
        <v>599</v>
      </c>
      <c r="O827" s="814"/>
      <c r="P827" s="1338"/>
    </row>
    <row r="828" spans="1:16" ht="6" customHeight="1" thickBot="1">
      <c r="A828" s="338"/>
      <c r="B828" s="339"/>
      <c r="C828" s="339"/>
      <c r="D828" s="339"/>
      <c r="E828" s="339"/>
      <c r="F828" s="496"/>
      <c r="G828" s="496"/>
      <c r="H828" s="496"/>
      <c r="I828" s="496"/>
      <c r="J828" s="484"/>
      <c r="K828" s="339"/>
      <c r="L828" s="340"/>
      <c r="M828" s="339"/>
      <c r="N828" s="339"/>
      <c r="O828" s="815"/>
      <c r="P828" s="1338"/>
    </row>
    <row r="829" spans="1:16" s="152" customFormat="1" ht="20.25" customHeight="1" thickTop="1" thickBot="1">
      <c r="A829" s="370" t="s">
        <v>1784</v>
      </c>
      <c r="B829" s="342"/>
      <c r="C829" s="342"/>
      <c r="D829" s="342"/>
      <c r="E829" s="342"/>
      <c r="F829" s="342"/>
      <c r="G829" s="342"/>
      <c r="H829" s="343"/>
      <c r="I829" s="342"/>
      <c r="J829" s="344"/>
      <c r="K829" s="342"/>
      <c r="L829" s="345"/>
      <c r="M829" s="342"/>
      <c r="N829" s="344"/>
      <c r="O829" s="816"/>
      <c r="P829" s="1338"/>
    </row>
    <row r="830" spans="1:16" s="348" customFormat="1" ht="31.5" customHeight="1">
      <c r="A830" s="346"/>
      <c r="B830" s="1931" t="s">
        <v>1881</v>
      </c>
      <c r="C830" s="1932"/>
      <c r="D830" s="1932"/>
      <c r="E830" s="1932"/>
      <c r="F830" s="1932"/>
      <c r="G830" s="1932"/>
      <c r="H830" s="545"/>
      <c r="I830" s="401" t="s">
        <v>1786</v>
      </c>
      <c r="J830" s="485" t="s">
        <v>414</v>
      </c>
      <c r="K830" s="1642" t="str">
        <f>IF(D815="","",SUM(F821:I821))</f>
        <v/>
      </c>
      <c r="L830" s="1642"/>
      <c r="M830" s="1642"/>
      <c r="N830" s="423" t="s">
        <v>599</v>
      </c>
      <c r="O830" s="817"/>
      <c r="P830" s="1338"/>
    </row>
    <row r="831" spans="1:16" s="348" customFormat="1" ht="26.25" customHeight="1">
      <c r="A831" s="346"/>
      <c r="B831" s="546" t="s">
        <v>1876</v>
      </c>
      <c r="C831" s="547"/>
      <c r="D831" s="547"/>
      <c r="E831" s="547"/>
      <c r="F831" s="547"/>
      <c r="G831" s="547"/>
      <c r="H831" s="350"/>
      <c r="I831" s="548"/>
      <c r="J831" s="486" t="s">
        <v>415</v>
      </c>
      <c r="K831" s="1933">
        <f>ROUND(Info!$J$3*0.11,4)</f>
        <v>21.676600000000001</v>
      </c>
      <c r="L831" s="1646"/>
      <c r="M831" s="1646"/>
      <c r="N831" s="424" t="s">
        <v>1144</v>
      </c>
      <c r="O831" s="817"/>
      <c r="P831" s="1338"/>
    </row>
    <row r="832" spans="1:16" s="348" customFormat="1" ht="26.25" customHeight="1">
      <c r="A832" s="346"/>
      <c r="B832" s="409" t="s">
        <v>1882</v>
      </c>
      <c r="C832" s="349"/>
      <c r="D832" s="349"/>
      <c r="E832" s="349"/>
      <c r="F832" s="349"/>
      <c r="G832" s="349"/>
      <c r="H832" s="350"/>
      <c r="I832" s="399" t="s">
        <v>2026</v>
      </c>
      <c r="J832" s="486" t="s">
        <v>416</v>
      </c>
      <c r="K832" s="1646" t="str">
        <f>IF(D815="","",SUM(F826:I826))</f>
        <v/>
      </c>
      <c r="L832" s="1646"/>
      <c r="M832" s="1646"/>
      <c r="N832" s="424" t="s">
        <v>599</v>
      </c>
      <c r="O832" s="817"/>
      <c r="P832" s="1338"/>
    </row>
    <row r="833" spans="1:16" s="348" customFormat="1" ht="26.25" customHeight="1" thickBot="1">
      <c r="A833" s="346"/>
      <c r="B833" s="497" t="s">
        <v>1877</v>
      </c>
      <c r="C833" s="489"/>
      <c r="D833" s="489"/>
      <c r="E833" s="489"/>
      <c r="F833" s="489"/>
      <c r="G833" s="489"/>
      <c r="H833" s="490"/>
      <c r="I833" s="491"/>
      <c r="J833" s="492" t="s">
        <v>417</v>
      </c>
      <c r="K833" s="1900">
        <f>ROUND(Info!$J$3*0.22,4)</f>
        <v>43.353200000000001</v>
      </c>
      <c r="L833" s="1901"/>
      <c r="M833" s="1901"/>
      <c r="N833" s="493" t="s">
        <v>1144</v>
      </c>
      <c r="O833" s="817"/>
      <c r="P833" s="1338"/>
    </row>
    <row r="834" spans="1:16" s="348" customFormat="1" ht="31.5" customHeight="1" thickBot="1">
      <c r="A834" s="346"/>
      <c r="B834" s="1902" t="s">
        <v>1878</v>
      </c>
      <c r="C834" s="1903"/>
      <c r="D834" s="1903"/>
      <c r="E834" s="1903"/>
      <c r="F834" s="1903"/>
      <c r="G834" s="418"/>
      <c r="H834" s="419"/>
      <c r="I834" s="402" t="s">
        <v>2027</v>
      </c>
      <c r="J834" s="487" t="s">
        <v>418</v>
      </c>
      <c r="K834" s="1634" t="str">
        <f>IF(D815="","",ROUND(K830*K831+K832*K833,2))</f>
        <v/>
      </c>
      <c r="L834" s="1634"/>
      <c r="M834" s="1634"/>
      <c r="N834" s="427" t="s">
        <v>1144</v>
      </c>
      <c r="O834" s="817"/>
      <c r="P834" s="1338"/>
    </row>
    <row r="835" spans="1:16" s="348" customFormat="1" ht="26.25" customHeight="1" thickBot="1">
      <c r="A835" s="346"/>
      <c r="B835" s="413" t="s">
        <v>1879</v>
      </c>
      <c r="C835" s="414"/>
      <c r="D835" s="414"/>
      <c r="E835" s="414"/>
      <c r="F835" s="414"/>
      <c r="G835" s="414"/>
      <c r="H835" s="415"/>
      <c r="I835" s="416"/>
      <c r="J835" s="488" t="s">
        <v>419</v>
      </c>
      <c r="K835" s="1904"/>
      <c r="L835" s="1905"/>
      <c r="M835" s="1905"/>
      <c r="N835" s="428" t="s">
        <v>1144</v>
      </c>
      <c r="O835" s="817"/>
      <c r="P835" s="1338">
        <f>IF(K835="",0,1)</f>
        <v>0</v>
      </c>
    </row>
    <row r="836" spans="1:16" s="348" customFormat="1" ht="26.25" customHeight="1" thickBot="1">
      <c r="A836" s="346"/>
      <c r="B836" s="412" t="s">
        <v>1880</v>
      </c>
      <c r="C836" s="393"/>
      <c r="D836" s="393"/>
      <c r="E836" s="393"/>
      <c r="F836" s="393"/>
      <c r="G836" s="393"/>
      <c r="H836" s="394"/>
      <c r="I836" s="402" t="s">
        <v>2028</v>
      </c>
      <c r="J836" s="487" t="s">
        <v>420</v>
      </c>
      <c r="K836" s="1638" t="str">
        <f>IF(D815="","",IF(SUM(K834,-K835)&lt;0,"BŁĄD !!!",ROUND(K834-K835,2)))</f>
        <v/>
      </c>
      <c r="L836" s="1638"/>
      <c r="M836" s="1638"/>
      <c r="N836" s="429" t="s">
        <v>1144</v>
      </c>
      <c r="O836" s="817"/>
      <c r="P836" s="1338"/>
    </row>
    <row r="837" spans="1:16" s="348" customFormat="1" ht="6" customHeight="1" thickBot="1">
      <c r="A837" s="403"/>
      <c r="B837" s="404"/>
      <c r="C837" s="404"/>
      <c r="D837" s="404"/>
      <c r="E837" s="404"/>
      <c r="F837" s="404"/>
      <c r="G837" s="404"/>
      <c r="H837" s="405"/>
      <c r="I837" s="404"/>
      <c r="J837" s="404"/>
      <c r="K837" s="404"/>
      <c r="L837" s="406"/>
      <c r="M837" s="404"/>
      <c r="N837" s="404"/>
      <c r="O837" s="818"/>
      <c r="P837" s="1338"/>
    </row>
    <row r="838" spans="1:16" s="357" customFormat="1" ht="20.25" customHeight="1" thickTop="1" thickBot="1">
      <c r="A838" s="371" t="s">
        <v>1785</v>
      </c>
      <c r="B838" s="352"/>
      <c r="C838" s="352"/>
      <c r="D838" s="352"/>
      <c r="E838" s="352"/>
      <c r="F838" s="352"/>
      <c r="G838" s="352"/>
      <c r="H838" s="353"/>
      <c r="I838" s="352"/>
      <c r="J838" s="354"/>
      <c r="K838" s="352"/>
      <c r="L838" s="355"/>
      <c r="M838" s="352"/>
      <c r="N838" s="354"/>
      <c r="O838" s="819"/>
      <c r="P838" s="1338"/>
    </row>
    <row r="839" spans="1:16" s="363" customFormat="1" ht="16.5" customHeight="1">
      <c r="A839" s="358"/>
      <c r="B839" s="372" t="s">
        <v>2025</v>
      </c>
      <c r="C839" s="359"/>
      <c r="D839" s="359"/>
      <c r="E839" s="359"/>
      <c r="F839" s="360"/>
      <c r="G839" s="360"/>
      <c r="H839" s="360"/>
      <c r="I839" s="361"/>
      <c r="J839" s="1928" t="s">
        <v>2024</v>
      </c>
      <c r="K839" s="1929"/>
      <c r="L839" s="1929"/>
      <c r="M839" s="1929"/>
      <c r="N839" s="1930"/>
      <c r="O839" s="820"/>
      <c r="P839" s="1338"/>
    </row>
    <row r="840" spans="1:16" s="363" customFormat="1" ht="26.25" customHeight="1">
      <c r="A840" s="358"/>
      <c r="B840" s="1630"/>
      <c r="C840" s="1898"/>
      <c r="D840" s="1898"/>
      <c r="E840" s="1898"/>
      <c r="F840" s="1898"/>
      <c r="G840" s="1898"/>
      <c r="H840" s="1898"/>
      <c r="I840" s="1899"/>
      <c r="J840" s="1630"/>
      <c r="K840" s="1898"/>
      <c r="L840" s="1898"/>
      <c r="M840" s="1898"/>
      <c r="N840" s="1899"/>
      <c r="O840" s="820"/>
      <c r="P840" s="1338">
        <f>IF(J840&amp;B840="",0,1)</f>
        <v>0</v>
      </c>
    </row>
    <row r="841" spans="1:16" s="363" customFormat="1" ht="26.25" customHeight="1">
      <c r="A841" s="358"/>
      <c r="B841" s="1630"/>
      <c r="C841" s="1898"/>
      <c r="D841" s="1898"/>
      <c r="E841" s="1898"/>
      <c r="F841" s="1898"/>
      <c r="G841" s="1898"/>
      <c r="H841" s="1898"/>
      <c r="I841" s="1899"/>
      <c r="J841" s="1630"/>
      <c r="K841" s="1898"/>
      <c r="L841" s="1898"/>
      <c r="M841" s="1898"/>
      <c r="N841" s="1899"/>
      <c r="O841" s="820"/>
      <c r="P841" s="1338">
        <f t="shared" ref="P841:P844" si="55">IF(J841&amp;B841="",0,1)</f>
        <v>0</v>
      </c>
    </row>
    <row r="842" spans="1:16" s="363" customFormat="1" ht="26.25" customHeight="1">
      <c r="A842" s="358"/>
      <c r="B842" s="1630"/>
      <c r="C842" s="1898"/>
      <c r="D842" s="1898"/>
      <c r="E842" s="1898"/>
      <c r="F842" s="1898"/>
      <c r="G842" s="1898"/>
      <c r="H842" s="1898"/>
      <c r="I842" s="1899"/>
      <c r="J842" s="1630"/>
      <c r="K842" s="1898"/>
      <c r="L842" s="1898"/>
      <c r="M842" s="1898"/>
      <c r="N842" s="1899"/>
      <c r="O842" s="820"/>
      <c r="P842" s="1338">
        <f t="shared" si="55"/>
        <v>0</v>
      </c>
    </row>
    <row r="843" spans="1:16" s="363" customFormat="1" ht="26.25" customHeight="1">
      <c r="A843" s="358"/>
      <c r="B843" s="1630"/>
      <c r="C843" s="1898"/>
      <c r="D843" s="1898"/>
      <c r="E843" s="1898"/>
      <c r="F843" s="1898"/>
      <c r="G843" s="1898"/>
      <c r="H843" s="1898"/>
      <c r="I843" s="1899"/>
      <c r="J843" s="1630"/>
      <c r="K843" s="1898"/>
      <c r="L843" s="1898"/>
      <c r="M843" s="1898"/>
      <c r="N843" s="1899"/>
      <c r="O843" s="820"/>
      <c r="P843" s="1338">
        <f t="shared" si="55"/>
        <v>0</v>
      </c>
    </row>
    <row r="844" spans="1:16" s="363" customFormat="1" ht="26.25" customHeight="1" thickBot="1">
      <c r="A844" s="358"/>
      <c r="B844" s="1941"/>
      <c r="C844" s="1942"/>
      <c r="D844" s="1942"/>
      <c r="E844" s="1942"/>
      <c r="F844" s="1942"/>
      <c r="G844" s="1942"/>
      <c r="H844" s="1942"/>
      <c r="I844" s="1943"/>
      <c r="J844" s="1941"/>
      <c r="K844" s="1942"/>
      <c r="L844" s="1942"/>
      <c r="M844" s="1942"/>
      <c r="N844" s="1943"/>
      <c r="O844" s="820"/>
      <c r="P844" s="1338">
        <f t="shared" si="55"/>
        <v>0</v>
      </c>
    </row>
    <row r="845" spans="1:16" s="363" customFormat="1" ht="26.25" customHeight="1" thickBot="1">
      <c r="A845" s="358"/>
      <c r="B845" s="421" t="s">
        <v>2029</v>
      </c>
      <c r="C845" s="364"/>
      <c r="D845" s="1622" t="s">
        <v>1111</v>
      </c>
      <c r="E845" s="1622"/>
      <c r="F845" s="1622"/>
      <c r="G845" s="1622"/>
      <c r="H845" s="1622"/>
      <c r="I845" s="1622"/>
      <c r="J845" s="1622"/>
      <c r="K845" s="1622"/>
      <c r="L845" s="1622"/>
      <c r="M845" s="1622"/>
      <c r="N845" s="1623"/>
      <c r="O845" s="820"/>
    </row>
    <row r="846" spans="1:16" s="348" customFormat="1" ht="19.5" customHeight="1" thickBot="1">
      <c r="A846" s="403"/>
      <c r="B846" s="404"/>
      <c r="C846" s="404"/>
      <c r="D846" s="404"/>
      <c r="E846" s="404"/>
      <c r="F846" s="404"/>
      <c r="G846" s="404"/>
      <c r="H846" s="405"/>
      <c r="I846" s="404"/>
      <c r="J846" s="404"/>
      <c r="K846" s="404"/>
      <c r="L846" s="406"/>
      <c r="M846" s="404"/>
      <c r="N846" s="1320" t="str">
        <f ca="1">$A$1&amp;wersja&amp;INFO("wersja")</f>
        <v>GL_2018.1.15.0</v>
      </c>
      <c r="O846" s="818"/>
    </row>
    <row r="847" spans="1:16" ht="20.25" customHeight="1" thickTop="1" thickBot="1">
      <c r="A847" s="577" t="s">
        <v>1819</v>
      </c>
      <c r="H847" s="502"/>
      <c r="L847" s="520"/>
      <c r="N847" s="592" t="str">
        <f>$N$1</f>
        <v>Załącznik Nr 5 do Uchwały Nr XL/396/17 Rady Miejskiej w Kluczborku z dnia 27 września 2017r.</v>
      </c>
      <c r="O847" s="804"/>
    </row>
    <row r="848" spans="1:16" s="2" customFormat="1" ht="22.5" customHeight="1" thickTop="1">
      <c r="A848" s="1688" t="s">
        <v>854</v>
      </c>
      <c r="B848" s="1689"/>
      <c r="C848" s="1689"/>
      <c r="D848" s="1690"/>
      <c r="E848" s="1691" t="s">
        <v>987</v>
      </c>
      <c r="F848" s="1691"/>
      <c r="G848" s="1691"/>
      <c r="H848" s="1691"/>
      <c r="I848" s="1691"/>
      <c r="J848" s="1691"/>
      <c r="K848" s="1691"/>
      <c r="L848" s="1691"/>
      <c r="M848" s="1691"/>
      <c r="N848" s="1691"/>
      <c r="O848" s="1692"/>
    </row>
    <row r="849" spans="1:16" s="2" customFormat="1" ht="26.25" customHeight="1" thickBot="1">
      <c r="A849" s="1695"/>
      <c r="B849" s="1696"/>
      <c r="C849" s="1696"/>
      <c r="D849" s="1697"/>
      <c r="E849" s="1693"/>
      <c r="F849" s="1693"/>
      <c r="G849" s="1693"/>
      <c r="H849" s="1693"/>
      <c r="I849" s="1693"/>
      <c r="J849" s="1693"/>
      <c r="K849" s="1693"/>
      <c r="L849" s="1693"/>
      <c r="M849" s="1693"/>
      <c r="N849" s="1693"/>
      <c r="O849" s="1694"/>
    </row>
    <row r="850" spans="1:16" s="2" customFormat="1" ht="9" customHeight="1">
      <c r="A850" s="580"/>
      <c r="B850" s="581"/>
      <c r="C850" s="581"/>
      <c r="D850" s="582"/>
      <c r="E850" s="582"/>
      <c r="F850" s="582"/>
      <c r="G850" s="582"/>
      <c r="H850" s="583"/>
      <c r="I850" s="583"/>
      <c r="J850" s="583"/>
      <c r="K850" s="583"/>
      <c r="L850" s="584"/>
      <c r="M850" s="583"/>
      <c r="N850" s="585"/>
      <c r="O850" s="805"/>
    </row>
    <row r="851" spans="1:16" s="1" customFormat="1" ht="24.75" customHeight="1">
      <c r="A851" s="1675" t="s">
        <v>1923</v>
      </c>
      <c r="B851" s="1676"/>
      <c r="C851" s="1676"/>
      <c r="D851" s="1676"/>
      <c r="E851" s="1676"/>
      <c r="F851" s="1676"/>
      <c r="G851" s="1676"/>
      <c r="H851" s="1676"/>
      <c r="I851" s="1676"/>
      <c r="J851" s="1676"/>
      <c r="K851" s="1676"/>
      <c r="L851" s="1676"/>
      <c r="M851" s="1676"/>
      <c r="N851" s="1676"/>
      <c r="O851" s="1677"/>
    </row>
    <row r="852" spans="1:16" s="2" customFormat="1" ht="9" customHeight="1" thickBot="1">
      <c r="A852" s="587"/>
      <c r="B852" s="588"/>
      <c r="C852" s="588"/>
      <c r="D852" s="588"/>
      <c r="E852" s="588"/>
      <c r="F852" s="588"/>
      <c r="G852" s="588"/>
      <c r="H852" s="588"/>
      <c r="I852" s="588"/>
      <c r="J852" s="588"/>
      <c r="K852" s="589"/>
      <c r="L852" s="590"/>
      <c r="M852" s="583"/>
      <c r="N852" s="583"/>
      <c r="O852" s="806"/>
    </row>
    <row r="853" spans="1:16" s="306" customFormat="1" ht="6" customHeight="1" thickTop="1" thickBot="1">
      <c r="A853" s="300"/>
      <c r="B853" s="301"/>
      <c r="C853" s="301"/>
      <c r="D853" s="301"/>
      <c r="E853" s="302"/>
      <c r="F853" s="302"/>
      <c r="G853" s="302"/>
      <c r="H853" s="303"/>
      <c r="I853" s="302"/>
      <c r="J853" s="304"/>
      <c r="K853" s="302"/>
      <c r="L853" s="305"/>
      <c r="M853" s="302"/>
      <c r="N853" s="304"/>
      <c r="O853" s="807"/>
    </row>
    <row r="854" spans="1:16" s="306" customFormat="1" ht="26.25" customHeight="1" thickBot="1">
      <c r="A854" s="308"/>
      <c r="B854" s="1678" t="s">
        <v>1925</v>
      </c>
      <c r="C854" s="1678"/>
      <c r="D854" s="1678"/>
      <c r="E854" s="1678"/>
      <c r="F854" s="1678"/>
      <c r="G854" s="1678"/>
      <c r="H854" s="1678"/>
      <c r="I854" s="1678"/>
      <c r="J854" s="1679"/>
      <c r="K854" s="235" t="s">
        <v>1870</v>
      </c>
      <c r="L854" s="309"/>
      <c r="M854" s="1680" t="str">
        <f>IF(O862=1,SUM($O$1:O862),"")</f>
        <v/>
      </c>
      <c r="N854" s="1681"/>
      <c r="O854" s="808"/>
    </row>
    <row r="855" spans="1:16" s="306" customFormat="1" ht="6" customHeight="1" thickBot="1">
      <c r="A855" s="310"/>
      <c r="B855" s="311"/>
      <c r="C855" s="311"/>
      <c r="D855" s="311"/>
      <c r="E855" s="311"/>
      <c r="F855" s="311"/>
      <c r="G855" s="311"/>
      <c r="H855" s="313"/>
      <c r="I855" s="312"/>
      <c r="J855" s="314"/>
      <c r="K855" s="312"/>
      <c r="L855" s="315"/>
      <c r="M855" s="312"/>
      <c r="N855" s="314"/>
      <c r="O855" s="809"/>
    </row>
    <row r="856" spans="1:16" s="306" customFormat="1" ht="20.25" customHeight="1" thickTop="1" thickBot="1">
      <c r="A856" s="369" t="s">
        <v>1783</v>
      </c>
      <c r="B856" s="323"/>
      <c r="C856" s="323"/>
      <c r="D856" s="323"/>
      <c r="E856" s="323"/>
      <c r="F856" s="323"/>
      <c r="G856" s="323"/>
      <c r="H856" s="323"/>
      <c r="I856" s="323"/>
      <c r="J856" s="323"/>
      <c r="K856" s="323"/>
      <c r="L856" s="323"/>
      <c r="M856" s="323"/>
      <c r="N856" s="323"/>
      <c r="O856" s="810"/>
    </row>
    <row r="857" spans="1:16" s="306" customFormat="1" ht="12.75" customHeight="1">
      <c r="A857" s="317"/>
      <c r="B857" s="374" t="s">
        <v>1666</v>
      </c>
      <c r="C857" s="375"/>
      <c r="D857" s="375"/>
      <c r="E857" s="375"/>
      <c r="F857" s="375"/>
      <c r="G857" s="375"/>
      <c r="H857" s="376"/>
      <c r="I857" s="375"/>
      <c r="J857" s="377"/>
      <c r="K857" s="378" t="s">
        <v>1750</v>
      </c>
      <c r="L857" s="375"/>
      <c r="M857" s="375"/>
      <c r="N857" s="379"/>
      <c r="O857" s="811"/>
    </row>
    <row r="858" spans="1:16" s="320" customFormat="1" ht="34.5" customHeight="1" thickBot="1">
      <c r="A858" s="319"/>
      <c r="B858" s="1935" t="str">
        <f>IF($B$12="","",$B$12)</f>
        <v/>
      </c>
      <c r="C858" s="1936"/>
      <c r="D858" s="1936"/>
      <c r="E858" s="1936"/>
      <c r="F858" s="1936"/>
      <c r="G858" s="1936"/>
      <c r="H858" s="1936"/>
      <c r="I858" s="1936"/>
      <c r="J858" s="1937"/>
      <c r="K858" s="1938" t="str">
        <f>IF($K$12="","",$K$12)</f>
        <v/>
      </c>
      <c r="L858" s="1939"/>
      <c r="M858" s="1939"/>
      <c r="N858" s="1940"/>
      <c r="O858" s="811"/>
      <c r="P858" s="1338">
        <f>IF(B858&amp;K858="",0,1)</f>
        <v>0</v>
      </c>
    </row>
    <row r="859" spans="1:16" s="306" customFormat="1" ht="6" customHeight="1" thickBot="1">
      <c r="A859" s="321"/>
      <c r="B859" s="322"/>
      <c r="C859" s="322"/>
      <c r="D859" s="322"/>
      <c r="E859" s="312"/>
      <c r="F859" s="312"/>
      <c r="G859" s="312"/>
      <c r="H859" s="313"/>
      <c r="I859" s="312"/>
      <c r="J859" s="314"/>
      <c r="K859" s="312"/>
      <c r="L859" s="315"/>
      <c r="M859" s="312"/>
      <c r="N859" s="314"/>
      <c r="O859" s="809"/>
      <c r="P859" s="1338"/>
    </row>
    <row r="860" spans="1:16" s="328" customFormat="1" ht="20.25" customHeight="1" thickTop="1" thickBot="1">
      <c r="A860" s="370" t="s">
        <v>2165</v>
      </c>
      <c r="B860" s="323"/>
      <c r="C860" s="323"/>
      <c r="D860" s="323"/>
      <c r="E860" s="323"/>
      <c r="F860" s="323"/>
      <c r="G860" s="323"/>
      <c r="H860" s="324"/>
      <c r="I860" s="323"/>
      <c r="J860" s="325"/>
      <c r="K860" s="323"/>
      <c r="L860" s="326"/>
      <c r="M860" s="323"/>
      <c r="N860" s="822">
        <f>SUM(O:O)</f>
        <v>0</v>
      </c>
      <c r="O860" s="810"/>
      <c r="P860" s="1338"/>
    </row>
    <row r="861" spans="1:16" s="328" customFormat="1" ht="8.25" customHeight="1">
      <c r="A861" s="98"/>
      <c r="B861" s="381"/>
      <c r="C861" s="382"/>
      <c r="D861" s="382"/>
      <c r="E861" s="382"/>
      <c r="F861" s="382"/>
      <c r="G861" s="382"/>
      <c r="H861" s="383"/>
      <c r="I861" s="382"/>
      <c r="J861" s="384"/>
      <c r="K861" s="382"/>
      <c r="L861" s="385"/>
      <c r="M861" s="382"/>
      <c r="N861" s="386"/>
      <c r="O861" s="812"/>
      <c r="P861" s="1338"/>
    </row>
    <row r="862" spans="1:16" s="328" customFormat="1" ht="26.25" customHeight="1">
      <c r="A862" s="396" t="s">
        <v>291</v>
      </c>
      <c r="B862" s="1666" t="s">
        <v>123</v>
      </c>
      <c r="C862" s="1667"/>
      <c r="D862" s="1668"/>
      <c r="E862" s="1934"/>
      <c r="F862" s="477"/>
      <c r="G862" s="478"/>
      <c r="H862" s="478"/>
      <c r="I862" s="478"/>
      <c r="J862" s="478"/>
      <c r="K862" s="478"/>
      <c r="L862" s="478"/>
      <c r="M862" s="478"/>
      <c r="N862" s="397"/>
      <c r="O862" s="812">
        <f>IF(D862&lt;&gt;"",1,0)</f>
        <v>0</v>
      </c>
      <c r="P862" s="1338">
        <f>IF(D862="",0,1)</f>
        <v>0</v>
      </c>
    </row>
    <row r="863" spans="1:16" s="328" customFormat="1" ht="8.25" customHeight="1" thickBot="1">
      <c r="A863" s="98"/>
      <c r="B863" s="387"/>
      <c r="C863" s="388"/>
      <c r="D863" s="388"/>
      <c r="E863" s="388"/>
      <c r="F863" s="388"/>
      <c r="G863" s="388"/>
      <c r="H863" s="389"/>
      <c r="I863" s="388"/>
      <c r="J863" s="390"/>
      <c r="K863" s="388"/>
      <c r="L863" s="391"/>
      <c r="M863" s="388"/>
      <c r="N863" s="392"/>
      <c r="O863" s="812"/>
      <c r="P863" s="1338"/>
    </row>
    <row r="864" spans="1:16" s="328" customFormat="1" ht="27" customHeight="1" thickBot="1">
      <c r="A864" s="308"/>
      <c r="B864" s="1716" t="s">
        <v>1065</v>
      </c>
      <c r="C864" s="1717"/>
      <c r="D864" s="1717"/>
      <c r="E864" s="1885"/>
      <c r="F864" s="763" t="s">
        <v>1770</v>
      </c>
      <c r="G864" s="763" t="s">
        <v>1748</v>
      </c>
      <c r="H864" s="1945" t="s">
        <v>1520</v>
      </c>
      <c r="I864" s="1946"/>
      <c r="J864" s="1662" t="s">
        <v>233</v>
      </c>
      <c r="K864" s="1722"/>
      <c r="L864" s="1722"/>
      <c r="M864" s="1722"/>
      <c r="N864" s="1944"/>
      <c r="O864" s="813"/>
      <c r="P864" s="1338"/>
    </row>
    <row r="865" spans="1:16" s="328" customFormat="1" ht="26.25" customHeight="1">
      <c r="A865" s="308"/>
      <c r="B865" s="1659" t="s">
        <v>1663</v>
      </c>
      <c r="C865" s="1910" t="s">
        <v>1809</v>
      </c>
      <c r="D865" s="1911"/>
      <c r="E865" s="1912"/>
      <c r="F865" s="1072"/>
      <c r="G865" s="1072"/>
      <c r="H865" s="1913"/>
      <c r="I865" s="1914"/>
      <c r="J865" s="480" t="s">
        <v>1771</v>
      </c>
      <c r="K865" s="1915" t="str">
        <f>IF(D862="","",SUM(F865:I865))</f>
        <v/>
      </c>
      <c r="L865" s="1915"/>
      <c r="M865" s="1915"/>
      <c r="N865" s="333" t="s">
        <v>599</v>
      </c>
      <c r="O865" s="813"/>
      <c r="P865" s="1338">
        <f>IF(F865&amp;G865&amp;H865="",0,1)</f>
        <v>0</v>
      </c>
    </row>
    <row r="866" spans="1:16" s="328" customFormat="1" ht="31.5" customHeight="1">
      <c r="A866" s="308"/>
      <c r="B866" s="1660"/>
      <c r="C866" s="1916" t="s">
        <v>1810</v>
      </c>
      <c r="D866" s="1917"/>
      <c r="E866" s="1918"/>
      <c r="F866" s="1073"/>
      <c r="G866" s="1073"/>
      <c r="H866" s="1919"/>
      <c r="I866" s="1920"/>
      <c r="J866" s="481" t="s">
        <v>1390</v>
      </c>
      <c r="K866" s="1921" t="str">
        <f>IF(D862="","",SUM(F866:I866))</f>
        <v/>
      </c>
      <c r="L866" s="1921"/>
      <c r="M866" s="1921"/>
      <c r="N866" s="331" t="s">
        <v>599</v>
      </c>
      <c r="O866" s="813"/>
      <c r="P866" s="1338">
        <f t="shared" ref="P866:P868" si="56">IF(F866&amp;G866&amp;H866="",0,1)</f>
        <v>0</v>
      </c>
    </row>
    <row r="867" spans="1:16" s="328" customFormat="1" ht="26.25" customHeight="1">
      <c r="A867" s="308"/>
      <c r="B867" s="1660"/>
      <c r="C867" s="1916" t="s">
        <v>1811</v>
      </c>
      <c r="D867" s="1917"/>
      <c r="E867" s="1918"/>
      <c r="F867" s="1073"/>
      <c r="G867" s="1073"/>
      <c r="H867" s="1919"/>
      <c r="I867" s="1920"/>
      <c r="J867" s="481" t="s">
        <v>406</v>
      </c>
      <c r="K867" s="1921" t="str">
        <f>IF(D862="","",SUM(F867:I867))</f>
        <v/>
      </c>
      <c r="L867" s="1921"/>
      <c r="M867" s="1921"/>
      <c r="N867" s="331" t="s">
        <v>599</v>
      </c>
      <c r="O867" s="813"/>
      <c r="P867" s="1338">
        <f t="shared" si="56"/>
        <v>0</v>
      </c>
    </row>
    <row r="868" spans="1:16" s="328" customFormat="1" ht="26.25" customHeight="1" thickBot="1">
      <c r="A868" s="308"/>
      <c r="B868" s="1660"/>
      <c r="C868" s="1922" t="s">
        <v>579</v>
      </c>
      <c r="D868" s="1923"/>
      <c r="E868" s="1924"/>
      <c r="F868" s="1074"/>
      <c r="G868" s="1074"/>
      <c r="H868" s="1947"/>
      <c r="I868" s="1948"/>
      <c r="J868" s="482" t="s">
        <v>407</v>
      </c>
      <c r="K868" s="1927" t="str">
        <f>IF(D862="","",SUM(F868:I868))</f>
        <v/>
      </c>
      <c r="L868" s="1927"/>
      <c r="M868" s="1927"/>
      <c r="N868" s="332" t="s">
        <v>599</v>
      </c>
      <c r="O868" s="813"/>
      <c r="P868" s="1338">
        <f t="shared" si="56"/>
        <v>0</v>
      </c>
    </row>
    <row r="869" spans="1:16" s="337" customFormat="1" ht="26.25" customHeight="1" thickBot="1">
      <c r="A869" s="334"/>
      <c r="B869" s="1661"/>
      <c r="C869" s="1906" t="s">
        <v>233</v>
      </c>
      <c r="D869" s="1711"/>
      <c r="E869" s="1712"/>
      <c r="F869" s="884" t="str">
        <f>IF(D862="","",SUM(F865:F868))</f>
        <v/>
      </c>
      <c r="G869" s="884" t="str">
        <f>IF(D862="","",SUM(G865:G868))</f>
        <v/>
      </c>
      <c r="H869" s="1907" t="str">
        <f>IF(D862="","",SUM(H865:H868))</f>
        <v/>
      </c>
      <c r="I869" s="1908"/>
      <c r="J869" s="483" t="s">
        <v>408</v>
      </c>
      <c r="K869" s="1909" t="str">
        <f>IF(D862="","",SUM(F869:I869))</f>
        <v/>
      </c>
      <c r="L869" s="1909"/>
      <c r="M869" s="1909"/>
      <c r="N869" s="479" t="s">
        <v>599</v>
      </c>
      <c r="O869" s="814"/>
      <c r="P869" s="1338"/>
    </row>
    <row r="870" spans="1:16" s="328" customFormat="1" ht="26.25" customHeight="1">
      <c r="A870" s="308"/>
      <c r="B870" s="1659" t="s">
        <v>232</v>
      </c>
      <c r="C870" s="1910" t="s">
        <v>1809</v>
      </c>
      <c r="D870" s="1911"/>
      <c r="E870" s="1912"/>
      <c r="F870" s="1072"/>
      <c r="G870" s="1072"/>
      <c r="H870" s="1913"/>
      <c r="I870" s="1914"/>
      <c r="J870" s="480" t="s">
        <v>409</v>
      </c>
      <c r="K870" s="1915" t="str">
        <f>IF(D862="","",SUM(F870:I870))</f>
        <v/>
      </c>
      <c r="L870" s="1915"/>
      <c r="M870" s="1915"/>
      <c r="N870" s="333" t="s">
        <v>599</v>
      </c>
      <c r="O870" s="813"/>
      <c r="P870" s="1338">
        <f>IF(F870&amp;G870&amp;H870="",0,1)</f>
        <v>0</v>
      </c>
    </row>
    <row r="871" spans="1:16" s="328" customFormat="1" ht="31.5" customHeight="1">
      <c r="A871" s="308"/>
      <c r="B871" s="1660"/>
      <c r="C871" s="1916" t="s">
        <v>1810</v>
      </c>
      <c r="D871" s="1917"/>
      <c r="E871" s="1918"/>
      <c r="F871" s="1073"/>
      <c r="G871" s="1073"/>
      <c r="H871" s="1919"/>
      <c r="I871" s="1920"/>
      <c r="J871" s="481" t="s">
        <v>410</v>
      </c>
      <c r="K871" s="1921" t="str">
        <f>IF(D862="","",SUM(F871:I871))</f>
        <v/>
      </c>
      <c r="L871" s="1921"/>
      <c r="M871" s="1921"/>
      <c r="N871" s="331" t="s">
        <v>599</v>
      </c>
      <c r="O871" s="813"/>
      <c r="P871" s="1338">
        <f t="shared" ref="P871:P873" si="57">IF(F871&amp;G871&amp;H871="",0,1)</f>
        <v>0</v>
      </c>
    </row>
    <row r="872" spans="1:16" s="328" customFormat="1" ht="26.25" customHeight="1">
      <c r="A872" s="308"/>
      <c r="B872" s="1660"/>
      <c r="C872" s="1916" t="s">
        <v>1811</v>
      </c>
      <c r="D872" s="1917"/>
      <c r="E872" s="1918"/>
      <c r="F872" s="1073"/>
      <c r="G872" s="1073"/>
      <c r="H872" s="1919"/>
      <c r="I872" s="1920"/>
      <c r="J872" s="481" t="s">
        <v>411</v>
      </c>
      <c r="K872" s="1921" t="str">
        <f>IF(D862="","",SUM(F872:I872))</f>
        <v/>
      </c>
      <c r="L872" s="1921"/>
      <c r="M872" s="1921"/>
      <c r="N872" s="331" t="s">
        <v>599</v>
      </c>
      <c r="O872" s="813"/>
      <c r="P872" s="1338">
        <f t="shared" si="57"/>
        <v>0</v>
      </c>
    </row>
    <row r="873" spans="1:16" s="328" customFormat="1" ht="26.25" customHeight="1" thickBot="1">
      <c r="A873" s="308"/>
      <c r="B873" s="1660"/>
      <c r="C873" s="1922" t="s">
        <v>579</v>
      </c>
      <c r="D873" s="1923"/>
      <c r="E873" s="1924"/>
      <c r="F873" s="1074"/>
      <c r="G873" s="1074"/>
      <c r="H873" s="1925"/>
      <c r="I873" s="1926"/>
      <c r="J873" s="482" t="s">
        <v>412</v>
      </c>
      <c r="K873" s="1927" t="str">
        <f>IF(D862="","",SUM(F873:I873))</f>
        <v/>
      </c>
      <c r="L873" s="1927"/>
      <c r="M873" s="1927"/>
      <c r="N873" s="332" t="s">
        <v>599</v>
      </c>
      <c r="O873" s="813"/>
      <c r="P873" s="1338">
        <f t="shared" si="57"/>
        <v>0</v>
      </c>
    </row>
    <row r="874" spans="1:16" s="337" customFormat="1" ht="26.25" customHeight="1" thickBot="1">
      <c r="A874" s="334"/>
      <c r="B874" s="1661"/>
      <c r="C874" s="1906" t="s">
        <v>233</v>
      </c>
      <c r="D874" s="1711"/>
      <c r="E874" s="1712"/>
      <c r="F874" s="884" t="str">
        <f>IF(D862="","",SUM(F870:F873))</f>
        <v/>
      </c>
      <c r="G874" s="884" t="str">
        <f>IF(D862="","",SUM(G870:G873))</f>
        <v/>
      </c>
      <c r="H874" s="1907" t="str">
        <f>IF(D862="","",SUM(H870:H873))</f>
        <v/>
      </c>
      <c r="I874" s="1908"/>
      <c r="J874" s="483" t="s">
        <v>413</v>
      </c>
      <c r="K874" s="1909" t="str">
        <f>IF(D862="","",SUM(F874:I874))</f>
        <v/>
      </c>
      <c r="L874" s="1909"/>
      <c r="M874" s="1909"/>
      <c r="N874" s="479" t="s">
        <v>599</v>
      </c>
      <c r="O874" s="814"/>
      <c r="P874" s="1338"/>
    </row>
    <row r="875" spans="1:16" ht="6" customHeight="1" thickBot="1">
      <c r="A875" s="338"/>
      <c r="B875" s="339"/>
      <c r="C875" s="339"/>
      <c r="D875" s="339"/>
      <c r="E875" s="339"/>
      <c r="F875" s="496"/>
      <c r="G875" s="496"/>
      <c r="H875" s="496"/>
      <c r="I875" s="496"/>
      <c r="J875" s="484"/>
      <c r="K875" s="339"/>
      <c r="L875" s="340"/>
      <c r="M875" s="339"/>
      <c r="N875" s="339"/>
      <c r="O875" s="815"/>
      <c r="P875" s="1338"/>
    </row>
    <row r="876" spans="1:16" s="152" customFormat="1" ht="20.25" customHeight="1" thickTop="1" thickBot="1">
      <c r="A876" s="370" t="s">
        <v>1784</v>
      </c>
      <c r="B876" s="342"/>
      <c r="C876" s="342"/>
      <c r="D876" s="342"/>
      <c r="E876" s="342"/>
      <c r="F876" s="342"/>
      <c r="G876" s="342"/>
      <c r="H876" s="343"/>
      <c r="I876" s="342"/>
      <c r="J876" s="344"/>
      <c r="K876" s="342"/>
      <c r="L876" s="345"/>
      <c r="M876" s="342"/>
      <c r="N876" s="344"/>
      <c r="O876" s="816"/>
      <c r="P876" s="1338"/>
    </row>
    <row r="877" spans="1:16" s="348" customFormat="1" ht="31.5" customHeight="1">
      <c r="A877" s="346"/>
      <c r="B877" s="1931" t="s">
        <v>1881</v>
      </c>
      <c r="C877" s="1932"/>
      <c r="D877" s="1932"/>
      <c r="E877" s="1932"/>
      <c r="F877" s="1932"/>
      <c r="G877" s="1932"/>
      <c r="H877" s="545"/>
      <c r="I877" s="401" t="s">
        <v>1786</v>
      </c>
      <c r="J877" s="485" t="s">
        <v>414</v>
      </c>
      <c r="K877" s="1642" t="str">
        <f>IF(D862="","",SUM(F868:I868))</f>
        <v/>
      </c>
      <c r="L877" s="1642"/>
      <c r="M877" s="1642"/>
      <c r="N877" s="423" t="s">
        <v>599</v>
      </c>
      <c r="O877" s="817"/>
      <c r="P877" s="1338"/>
    </row>
    <row r="878" spans="1:16" s="348" customFormat="1" ht="26.25" customHeight="1">
      <c r="A878" s="346"/>
      <c r="B878" s="546" t="s">
        <v>1876</v>
      </c>
      <c r="C878" s="547"/>
      <c r="D878" s="547"/>
      <c r="E878" s="547"/>
      <c r="F878" s="547"/>
      <c r="G878" s="547"/>
      <c r="H878" s="350"/>
      <c r="I878" s="548"/>
      <c r="J878" s="486" t="s">
        <v>415</v>
      </c>
      <c r="K878" s="1933">
        <f>ROUND(Info!$J$3*0.11,4)</f>
        <v>21.676600000000001</v>
      </c>
      <c r="L878" s="1646"/>
      <c r="M878" s="1646"/>
      <c r="N878" s="424" t="s">
        <v>1144</v>
      </c>
      <c r="O878" s="817"/>
      <c r="P878" s="1338"/>
    </row>
    <row r="879" spans="1:16" s="348" customFormat="1" ht="26.25" customHeight="1">
      <c r="A879" s="346"/>
      <c r="B879" s="409" t="s">
        <v>1882</v>
      </c>
      <c r="C879" s="349"/>
      <c r="D879" s="349"/>
      <c r="E879" s="349"/>
      <c r="F879" s="349"/>
      <c r="G879" s="349"/>
      <c r="H879" s="350"/>
      <c r="I879" s="399" t="s">
        <v>2026</v>
      </c>
      <c r="J879" s="486" t="s">
        <v>416</v>
      </c>
      <c r="K879" s="1646" t="str">
        <f>IF(D862="","",SUM(F873:I873))</f>
        <v/>
      </c>
      <c r="L879" s="1646"/>
      <c r="M879" s="1646"/>
      <c r="N879" s="424" t="s">
        <v>599</v>
      </c>
      <c r="O879" s="817"/>
      <c r="P879" s="1338"/>
    </row>
    <row r="880" spans="1:16" s="348" customFormat="1" ht="26.25" customHeight="1" thickBot="1">
      <c r="A880" s="346"/>
      <c r="B880" s="497" t="s">
        <v>1877</v>
      </c>
      <c r="C880" s="489"/>
      <c r="D880" s="489"/>
      <c r="E880" s="489"/>
      <c r="F880" s="489"/>
      <c r="G880" s="489"/>
      <c r="H880" s="490"/>
      <c r="I880" s="491"/>
      <c r="J880" s="492" t="s">
        <v>417</v>
      </c>
      <c r="K880" s="1900">
        <f>ROUND(Info!$J$3*0.22,4)</f>
        <v>43.353200000000001</v>
      </c>
      <c r="L880" s="1901"/>
      <c r="M880" s="1901"/>
      <c r="N880" s="493" t="s">
        <v>1144</v>
      </c>
      <c r="O880" s="817"/>
      <c r="P880" s="1338"/>
    </row>
    <row r="881" spans="1:16" s="348" customFormat="1" ht="31.5" customHeight="1" thickBot="1">
      <c r="A881" s="346"/>
      <c r="B881" s="1902" t="s">
        <v>1878</v>
      </c>
      <c r="C881" s="1903"/>
      <c r="D881" s="1903"/>
      <c r="E881" s="1903"/>
      <c r="F881" s="1903"/>
      <c r="G881" s="418"/>
      <c r="H881" s="419"/>
      <c r="I881" s="402" t="s">
        <v>2027</v>
      </c>
      <c r="J881" s="487" t="s">
        <v>418</v>
      </c>
      <c r="K881" s="1634" t="str">
        <f>IF(D862="","",ROUND(K877*K878+K879*K880,2))</f>
        <v/>
      </c>
      <c r="L881" s="1634"/>
      <c r="M881" s="1634"/>
      <c r="N881" s="427" t="s">
        <v>1144</v>
      </c>
      <c r="O881" s="817"/>
      <c r="P881" s="1338"/>
    </row>
    <row r="882" spans="1:16" s="348" customFormat="1" ht="26.25" customHeight="1" thickBot="1">
      <c r="A882" s="346"/>
      <c r="B882" s="413" t="s">
        <v>1879</v>
      </c>
      <c r="C882" s="414"/>
      <c r="D882" s="414"/>
      <c r="E882" s="414"/>
      <c r="F882" s="414"/>
      <c r="G882" s="414"/>
      <c r="H882" s="415"/>
      <c r="I882" s="416"/>
      <c r="J882" s="488" t="s">
        <v>419</v>
      </c>
      <c r="K882" s="1904"/>
      <c r="L882" s="1905"/>
      <c r="M882" s="1905"/>
      <c r="N882" s="428" t="s">
        <v>1144</v>
      </c>
      <c r="O882" s="817"/>
      <c r="P882" s="1338">
        <f>IF(K882="",0,1)</f>
        <v>0</v>
      </c>
    </row>
    <row r="883" spans="1:16" s="348" customFormat="1" ht="26.25" customHeight="1" thickBot="1">
      <c r="A883" s="346"/>
      <c r="B883" s="412" t="s">
        <v>1880</v>
      </c>
      <c r="C883" s="393"/>
      <c r="D883" s="393"/>
      <c r="E883" s="393"/>
      <c r="F883" s="393"/>
      <c r="G883" s="393"/>
      <c r="H883" s="394"/>
      <c r="I883" s="402" t="s">
        <v>2028</v>
      </c>
      <c r="J883" s="487" t="s">
        <v>420</v>
      </c>
      <c r="K883" s="1638" t="str">
        <f>IF(D862="","",IF(SUM(K881,-K882)&lt;0,"BŁĄD !!!",ROUND(K881-K882,2)))</f>
        <v/>
      </c>
      <c r="L883" s="1638"/>
      <c r="M883" s="1638"/>
      <c r="N883" s="429" t="s">
        <v>1144</v>
      </c>
      <c r="O883" s="817"/>
      <c r="P883" s="1338"/>
    </row>
    <row r="884" spans="1:16" s="348" customFormat="1" ht="6" customHeight="1" thickBot="1">
      <c r="A884" s="403"/>
      <c r="B884" s="404"/>
      <c r="C884" s="404"/>
      <c r="D884" s="404"/>
      <c r="E884" s="404"/>
      <c r="F884" s="404"/>
      <c r="G884" s="404"/>
      <c r="H884" s="405"/>
      <c r="I884" s="404"/>
      <c r="J884" s="404"/>
      <c r="K884" s="404"/>
      <c r="L884" s="406"/>
      <c r="M884" s="404"/>
      <c r="N884" s="404"/>
      <c r="O884" s="818"/>
      <c r="P884" s="1338"/>
    </row>
    <row r="885" spans="1:16" s="357" customFormat="1" ht="20.25" customHeight="1" thickTop="1" thickBot="1">
      <c r="A885" s="371" t="s">
        <v>1785</v>
      </c>
      <c r="B885" s="352"/>
      <c r="C885" s="352"/>
      <c r="D885" s="352"/>
      <c r="E885" s="352"/>
      <c r="F885" s="352"/>
      <c r="G885" s="352"/>
      <c r="H885" s="353"/>
      <c r="I885" s="352"/>
      <c r="J885" s="354"/>
      <c r="K885" s="352"/>
      <c r="L885" s="355"/>
      <c r="M885" s="352"/>
      <c r="N885" s="354"/>
      <c r="O885" s="819"/>
      <c r="P885" s="1338"/>
    </row>
    <row r="886" spans="1:16" s="363" customFormat="1" ht="16.5" customHeight="1">
      <c r="A886" s="358"/>
      <c r="B886" s="372" t="s">
        <v>2025</v>
      </c>
      <c r="C886" s="359"/>
      <c r="D886" s="359"/>
      <c r="E886" s="359"/>
      <c r="F886" s="360"/>
      <c r="G886" s="360"/>
      <c r="H886" s="360"/>
      <c r="I886" s="361"/>
      <c r="J886" s="1928" t="s">
        <v>2024</v>
      </c>
      <c r="K886" s="1929"/>
      <c r="L886" s="1929"/>
      <c r="M886" s="1929"/>
      <c r="N886" s="1930"/>
      <c r="O886" s="820"/>
      <c r="P886" s="1338"/>
    </row>
    <row r="887" spans="1:16" s="363" customFormat="1" ht="26.25" customHeight="1">
      <c r="A887" s="358"/>
      <c r="B887" s="1630"/>
      <c r="C887" s="1898"/>
      <c r="D887" s="1898"/>
      <c r="E887" s="1898"/>
      <c r="F887" s="1898"/>
      <c r="G887" s="1898"/>
      <c r="H887" s="1898"/>
      <c r="I887" s="1899"/>
      <c r="J887" s="1630"/>
      <c r="K887" s="1898"/>
      <c r="L887" s="1898"/>
      <c r="M887" s="1898"/>
      <c r="N887" s="1899"/>
      <c r="O887" s="820"/>
      <c r="P887" s="1338">
        <f>IF(J887&amp;B887="",0,1)</f>
        <v>0</v>
      </c>
    </row>
    <row r="888" spans="1:16" s="363" customFormat="1" ht="26.25" customHeight="1">
      <c r="A888" s="358"/>
      <c r="B888" s="1630"/>
      <c r="C888" s="1898"/>
      <c r="D888" s="1898"/>
      <c r="E888" s="1898"/>
      <c r="F888" s="1898"/>
      <c r="G888" s="1898"/>
      <c r="H888" s="1898"/>
      <c r="I888" s="1899"/>
      <c r="J888" s="1630"/>
      <c r="K888" s="1898"/>
      <c r="L888" s="1898"/>
      <c r="M888" s="1898"/>
      <c r="N888" s="1899"/>
      <c r="O888" s="820"/>
      <c r="P888" s="1338">
        <f t="shared" ref="P888:P891" si="58">IF(J888&amp;B888="",0,1)</f>
        <v>0</v>
      </c>
    </row>
    <row r="889" spans="1:16" s="363" customFormat="1" ht="26.25" customHeight="1">
      <c r="A889" s="358"/>
      <c r="B889" s="1630"/>
      <c r="C889" s="1898"/>
      <c r="D889" s="1898"/>
      <c r="E889" s="1898"/>
      <c r="F889" s="1898"/>
      <c r="G889" s="1898"/>
      <c r="H889" s="1898"/>
      <c r="I889" s="1899"/>
      <c r="J889" s="1630"/>
      <c r="K889" s="1898"/>
      <c r="L889" s="1898"/>
      <c r="M889" s="1898"/>
      <c r="N889" s="1899"/>
      <c r="O889" s="820"/>
      <c r="P889" s="1338">
        <f t="shared" si="58"/>
        <v>0</v>
      </c>
    </row>
    <row r="890" spans="1:16" s="363" customFormat="1" ht="26.25" customHeight="1">
      <c r="A890" s="358"/>
      <c r="B890" s="1630"/>
      <c r="C890" s="1898"/>
      <c r="D890" s="1898"/>
      <c r="E890" s="1898"/>
      <c r="F890" s="1898"/>
      <c r="G890" s="1898"/>
      <c r="H890" s="1898"/>
      <c r="I890" s="1899"/>
      <c r="J890" s="1630"/>
      <c r="K890" s="1898"/>
      <c r="L890" s="1898"/>
      <c r="M890" s="1898"/>
      <c r="N890" s="1899"/>
      <c r="O890" s="820"/>
      <c r="P890" s="1338">
        <f t="shared" si="58"/>
        <v>0</v>
      </c>
    </row>
    <row r="891" spans="1:16" s="363" customFormat="1" ht="26.25" customHeight="1" thickBot="1">
      <c r="A891" s="358"/>
      <c r="B891" s="1941"/>
      <c r="C891" s="1942"/>
      <c r="D891" s="1942"/>
      <c r="E891" s="1942"/>
      <c r="F891" s="1942"/>
      <c r="G891" s="1942"/>
      <c r="H891" s="1942"/>
      <c r="I891" s="1943"/>
      <c r="J891" s="1941"/>
      <c r="K891" s="1942"/>
      <c r="L891" s="1942"/>
      <c r="M891" s="1942"/>
      <c r="N891" s="1943"/>
      <c r="O891" s="820"/>
      <c r="P891" s="1338">
        <f t="shared" si="58"/>
        <v>0</v>
      </c>
    </row>
    <row r="892" spans="1:16" s="363" customFormat="1" ht="26.25" customHeight="1" thickBot="1">
      <c r="A892" s="358"/>
      <c r="B892" s="421" t="s">
        <v>2029</v>
      </c>
      <c r="C892" s="364"/>
      <c r="D892" s="1622" t="s">
        <v>1111</v>
      </c>
      <c r="E892" s="1622"/>
      <c r="F892" s="1622"/>
      <c r="G892" s="1622"/>
      <c r="H892" s="1622"/>
      <c r="I892" s="1622"/>
      <c r="J892" s="1622"/>
      <c r="K892" s="1622"/>
      <c r="L892" s="1622"/>
      <c r="M892" s="1622"/>
      <c r="N892" s="1623"/>
      <c r="O892" s="820"/>
      <c r="P892" s="1341"/>
    </row>
    <row r="893" spans="1:16" s="348" customFormat="1" ht="19.5" customHeight="1" thickBot="1">
      <c r="A893" s="403"/>
      <c r="B893" s="404"/>
      <c r="C893" s="404"/>
      <c r="D893" s="404"/>
      <c r="E893" s="404"/>
      <c r="F893" s="404"/>
      <c r="G893" s="404"/>
      <c r="H893" s="405"/>
      <c r="I893" s="404"/>
      <c r="J893" s="404"/>
      <c r="K893" s="404"/>
      <c r="L893" s="406"/>
      <c r="M893" s="404"/>
      <c r="N893" s="1320" t="str">
        <f ca="1">$A$1&amp;wersja&amp;INFO("wersja")</f>
        <v>GL_2018.1.15.0</v>
      </c>
      <c r="O893" s="818"/>
      <c r="P893" s="1341"/>
    </row>
    <row r="894" spans="1:16" ht="20.25" customHeight="1" thickTop="1" thickBot="1">
      <c r="A894" s="577" t="s">
        <v>1819</v>
      </c>
      <c r="H894" s="502"/>
      <c r="L894" s="520"/>
      <c r="N894" s="592" t="str">
        <f>$N$1</f>
        <v>Załącznik Nr 5 do Uchwały Nr XL/396/17 Rady Miejskiej w Kluczborku z dnia 27 września 2017r.</v>
      </c>
      <c r="O894" s="804"/>
      <c r="P894" s="1341"/>
    </row>
    <row r="895" spans="1:16" s="2" customFormat="1" ht="22.5" customHeight="1" thickTop="1">
      <c r="A895" s="1688" t="s">
        <v>854</v>
      </c>
      <c r="B895" s="1689"/>
      <c r="C895" s="1689"/>
      <c r="D895" s="1690"/>
      <c r="E895" s="1691" t="s">
        <v>987</v>
      </c>
      <c r="F895" s="1691"/>
      <c r="G895" s="1691"/>
      <c r="H895" s="1691"/>
      <c r="I895" s="1691"/>
      <c r="J895" s="1691"/>
      <c r="K895" s="1691"/>
      <c r="L895" s="1691"/>
      <c r="M895" s="1691"/>
      <c r="N895" s="1691"/>
      <c r="O895" s="1692"/>
      <c r="P895" s="1341"/>
    </row>
    <row r="896" spans="1:16" s="2" customFormat="1" ht="26.25" customHeight="1" thickBot="1">
      <c r="A896" s="1695"/>
      <c r="B896" s="1696"/>
      <c r="C896" s="1696"/>
      <c r="D896" s="1697"/>
      <c r="E896" s="1693"/>
      <c r="F896" s="1693"/>
      <c r="G896" s="1693"/>
      <c r="H896" s="1693"/>
      <c r="I896" s="1693"/>
      <c r="J896" s="1693"/>
      <c r="K896" s="1693"/>
      <c r="L896" s="1693"/>
      <c r="M896" s="1693"/>
      <c r="N896" s="1693"/>
      <c r="O896" s="1694"/>
      <c r="P896" s="1341"/>
    </row>
    <row r="897" spans="1:16" s="2" customFormat="1" ht="9" customHeight="1">
      <c r="A897" s="580"/>
      <c r="B897" s="581"/>
      <c r="C897" s="581"/>
      <c r="D897" s="582"/>
      <c r="E897" s="582"/>
      <c r="F897" s="582"/>
      <c r="G897" s="582"/>
      <c r="H897" s="583"/>
      <c r="I897" s="583"/>
      <c r="J897" s="583"/>
      <c r="K897" s="583"/>
      <c r="L897" s="584"/>
      <c r="M897" s="583"/>
      <c r="N897" s="585"/>
      <c r="O897" s="805"/>
      <c r="P897" s="1341"/>
    </row>
    <row r="898" spans="1:16" s="1" customFormat="1" ht="24.75" customHeight="1">
      <c r="A898" s="1675" t="s">
        <v>1923</v>
      </c>
      <c r="B898" s="1676"/>
      <c r="C898" s="1676"/>
      <c r="D898" s="1676"/>
      <c r="E898" s="1676"/>
      <c r="F898" s="1676"/>
      <c r="G898" s="1676"/>
      <c r="H898" s="1676"/>
      <c r="I898" s="1676"/>
      <c r="J898" s="1676"/>
      <c r="K898" s="1676"/>
      <c r="L898" s="1676"/>
      <c r="M898" s="1676"/>
      <c r="N898" s="1676"/>
      <c r="O898" s="1677"/>
      <c r="P898" s="1338"/>
    </row>
    <row r="899" spans="1:16" s="2" customFormat="1" ht="9" customHeight="1" thickBot="1">
      <c r="A899" s="587"/>
      <c r="B899" s="588"/>
      <c r="C899" s="588"/>
      <c r="D899" s="588"/>
      <c r="E899" s="588"/>
      <c r="F899" s="588"/>
      <c r="G899" s="588"/>
      <c r="H899" s="588"/>
      <c r="I899" s="588"/>
      <c r="J899" s="588"/>
      <c r="K899" s="589"/>
      <c r="L899" s="590"/>
      <c r="M899" s="583"/>
      <c r="N899" s="583"/>
      <c r="O899" s="806"/>
      <c r="P899" s="1341"/>
    </row>
    <row r="900" spans="1:16" s="306" customFormat="1" ht="6" customHeight="1" thickTop="1" thickBot="1">
      <c r="A900" s="300"/>
      <c r="B900" s="301"/>
      <c r="C900" s="301"/>
      <c r="D900" s="301"/>
      <c r="E900" s="302"/>
      <c r="F900" s="302"/>
      <c r="G900" s="302"/>
      <c r="H900" s="303"/>
      <c r="I900" s="302"/>
      <c r="J900" s="304"/>
      <c r="K900" s="302"/>
      <c r="L900" s="305"/>
      <c r="M900" s="302"/>
      <c r="N900" s="304"/>
      <c r="O900" s="807"/>
      <c r="P900" s="1341"/>
    </row>
    <row r="901" spans="1:16" s="306" customFormat="1" ht="26.25" customHeight="1" thickBot="1">
      <c r="A901" s="308"/>
      <c r="B901" s="1678" t="s">
        <v>1925</v>
      </c>
      <c r="C901" s="1678"/>
      <c r="D901" s="1678"/>
      <c r="E901" s="1678"/>
      <c r="F901" s="1678"/>
      <c r="G901" s="1678"/>
      <c r="H901" s="1678"/>
      <c r="I901" s="1678"/>
      <c r="J901" s="1679"/>
      <c r="K901" s="235" t="s">
        <v>1870</v>
      </c>
      <c r="L901" s="309"/>
      <c r="M901" s="1680" t="str">
        <f>IF(O909=1,SUM($O$1:O909),"")</f>
        <v/>
      </c>
      <c r="N901" s="1681"/>
      <c r="O901" s="808"/>
      <c r="P901" s="1340"/>
    </row>
    <row r="902" spans="1:16" s="306" customFormat="1" ht="6" customHeight="1" thickBot="1">
      <c r="A902" s="310"/>
      <c r="B902" s="311"/>
      <c r="C902" s="311"/>
      <c r="D902" s="311"/>
      <c r="E902" s="311"/>
      <c r="F902" s="311"/>
      <c r="G902" s="311"/>
      <c r="H902" s="313"/>
      <c r="I902" s="312"/>
      <c r="J902" s="314"/>
      <c r="K902" s="312"/>
      <c r="L902" s="315"/>
      <c r="M902" s="312"/>
      <c r="N902" s="314"/>
      <c r="O902" s="809"/>
      <c r="P902" s="1342"/>
    </row>
    <row r="903" spans="1:16" s="306" customFormat="1" ht="20.25" customHeight="1" thickTop="1" thickBot="1">
      <c r="A903" s="369" t="s">
        <v>1783</v>
      </c>
      <c r="B903" s="323"/>
      <c r="C903" s="323"/>
      <c r="D903" s="323"/>
      <c r="E903" s="323"/>
      <c r="F903" s="323"/>
      <c r="G903" s="323"/>
      <c r="H903" s="323"/>
      <c r="I903" s="323"/>
      <c r="J903" s="323"/>
      <c r="K903" s="323"/>
      <c r="L903" s="323"/>
      <c r="M903" s="323"/>
      <c r="N903" s="323"/>
      <c r="O903" s="810"/>
      <c r="P903" s="1338"/>
    </row>
    <row r="904" spans="1:16" s="306" customFormat="1" ht="12.75" customHeight="1">
      <c r="A904" s="317"/>
      <c r="B904" s="374" t="s">
        <v>1666</v>
      </c>
      <c r="C904" s="375"/>
      <c r="D904" s="375"/>
      <c r="E904" s="375"/>
      <c r="F904" s="375"/>
      <c r="G904" s="375"/>
      <c r="H904" s="376"/>
      <c r="I904" s="375"/>
      <c r="J904" s="377"/>
      <c r="K904" s="378" t="s">
        <v>1750</v>
      </c>
      <c r="L904" s="375"/>
      <c r="M904" s="375"/>
      <c r="N904" s="379"/>
      <c r="O904" s="811"/>
      <c r="P904" s="1338"/>
    </row>
    <row r="905" spans="1:16" s="320" customFormat="1" ht="34.5" customHeight="1" thickBot="1">
      <c r="A905" s="319"/>
      <c r="B905" s="1935" t="str">
        <f>IF($B$12="","",$B$12)</f>
        <v/>
      </c>
      <c r="C905" s="1936"/>
      <c r="D905" s="1936"/>
      <c r="E905" s="1936"/>
      <c r="F905" s="1936"/>
      <c r="G905" s="1936"/>
      <c r="H905" s="1936"/>
      <c r="I905" s="1936"/>
      <c r="J905" s="1937"/>
      <c r="K905" s="1938" t="str">
        <f>IF($K$12="","",$K$12)</f>
        <v/>
      </c>
      <c r="L905" s="1939"/>
      <c r="M905" s="1939"/>
      <c r="N905" s="1940"/>
      <c r="O905" s="811"/>
      <c r="P905" s="1338">
        <f>IF(B905&amp;K905="",0,1)</f>
        <v>0</v>
      </c>
    </row>
    <row r="906" spans="1:16" s="306" customFormat="1" ht="6" customHeight="1" thickBot="1">
      <c r="A906" s="321"/>
      <c r="B906" s="322"/>
      <c r="C906" s="322"/>
      <c r="D906" s="322"/>
      <c r="E906" s="312"/>
      <c r="F906" s="312"/>
      <c r="G906" s="312"/>
      <c r="H906" s="313"/>
      <c r="I906" s="312"/>
      <c r="J906" s="314"/>
      <c r="K906" s="312"/>
      <c r="L906" s="315"/>
      <c r="M906" s="312"/>
      <c r="N906" s="314"/>
      <c r="O906" s="809"/>
      <c r="P906" s="1338"/>
    </row>
    <row r="907" spans="1:16" s="328" customFormat="1" ht="20.25" customHeight="1" thickTop="1" thickBot="1">
      <c r="A907" s="370" t="s">
        <v>2165</v>
      </c>
      <c r="B907" s="323"/>
      <c r="C907" s="323"/>
      <c r="D907" s="323"/>
      <c r="E907" s="323"/>
      <c r="F907" s="323"/>
      <c r="G907" s="323"/>
      <c r="H907" s="324"/>
      <c r="I907" s="323"/>
      <c r="J907" s="325"/>
      <c r="K907" s="323"/>
      <c r="L907" s="326"/>
      <c r="M907" s="323"/>
      <c r="N907" s="822">
        <f>SUM(O:O)</f>
        <v>0</v>
      </c>
      <c r="O907" s="810"/>
      <c r="P907" s="1338"/>
    </row>
    <row r="908" spans="1:16" s="328" customFormat="1" ht="8.25" customHeight="1">
      <c r="A908" s="98"/>
      <c r="B908" s="381"/>
      <c r="C908" s="382"/>
      <c r="D908" s="382"/>
      <c r="E908" s="382"/>
      <c r="F908" s="382"/>
      <c r="G908" s="382"/>
      <c r="H908" s="383"/>
      <c r="I908" s="382"/>
      <c r="J908" s="384"/>
      <c r="K908" s="382"/>
      <c r="L908" s="385"/>
      <c r="M908" s="382"/>
      <c r="N908" s="386"/>
      <c r="O908" s="812"/>
      <c r="P908" s="1338"/>
    </row>
    <row r="909" spans="1:16" s="328" customFormat="1" ht="26.25" customHeight="1">
      <c r="A909" s="396" t="s">
        <v>291</v>
      </c>
      <c r="B909" s="1666" t="s">
        <v>123</v>
      </c>
      <c r="C909" s="1667"/>
      <c r="D909" s="1668"/>
      <c r="E909" s="1934"/>
      <c r="F909" s="477"/>
      <c r="G909" s="478"/>
      <c r="H909" s="478"/>
      <c r="I909" s="478"/>
      <c r="J909" s="478"/>
      <c r="K909" s="478"/>
      <c r="L909" s="478"/>
      <c r="M909" s="478"/>
      <c r="N909" s="397"/>
      <c r="O909" s="812">
        <f>IF(D909&lt;&gt;"",1,0)</f>
        <v>0</v>
      </c>
      <c r="P909" s="1338">
        <f>IF(D909="",0,1)</f>
        <v>0</v>
      </c>
    </row>
    <row r="910" spans="1:16" s="328" customFormat="1" ht="8.25" customHeight="1" thickBot="1">
      <c r="A910" s="98"/>
      <c r="B910" s="387"/>
      <c r="C910" s="388"/>
      <c r="D910" s="388"/>
      <c r="E910" s="388"/>
      <c r="F910" s="388"/>
      <c r="G910" s="388"/>
      <c r="H910" s="389"/>
      <c r="I910" s="388"/>
      <c r="J910" s="390"/>
      <c r="K910" s="388"/>
      <c r="L910" s="391"/>
      <c r="M910" s="388"/>
      <c r="N910" s="392"/>
      <c r="O910" s="812"/>
      <c r="P910" s="1338"/>
    </row>
    <row r="911" spans="1:16" s="328" customFormat="1" ht="27" customHeight="1" thickBot="1">
      <c r="A911" s="308"/>
      <c r="B911" s="1716" t="s">
        <v>1065</v>
      </c>
      <c r="C911" s="1717"/>
      <c r="D911" s="1717"/>
      <c r="E911" s="1885"/>
      <c r="F911" s="763" t="s">
        <v>1770</v>
      </c>
      <c r="G911" s="763" t="s">
        <v>1748</v>
      </c>
      <c r="H911" s="1945" t="s">
        <v>1520</v>
      </c>
      <c r="I911" s="1946"/>
      <c r="J911" s="1662" t="s">
        <v>233</v>
      </c>
      <c r="K911" s="1722"/>
      <c r="L911" s="1722"/>
      <c r="M911" s="1722"/>
      <c r="N911" s="1944"/>
      <c r="O911" s="813"/>
      <c r="P911" s="1338"/>
    </row>
    <row r="912" spans="1:16" s="328" customFormat="1" ht="26.25" customHeight="1">
      <c r="A912" s="308"/>
      <c r="B912" s="1659" t="s">
        <v>1663</v>
      </c>
      <c r="C912" s="1910" t="s">
        <v>1809</v>
      </c>
      <c r="D912" s="1911"/>
      <c r="E912" s="1912"/>
      <c r="F912" s="1072"/>
      <c r="G912" s="1072"/>
      <c r="H912" s="1913"/>
      <c r="I912" s="1914"/>
      <c r="J912" s="480" t="s">
        <v>1771</v>
      </c>
      <c r="K912" s="1915" t="str">
        <f>IF(D909="","",SUM(F912:I912))</f>
        <v/>
      </c>
      <c r="L912" s="1915"/>
      <c r="M912" s="1915"/>
      <c r="N912" s="333" t="s">
        <v>599</v>
      </c>
      <c r="O912" s="813"/>
      <c r="P912" s="1338">
        <f>IF(F912&amp;G912&amp;H912="",0,1)</f>
        <v>0</v>
      </c>
    </row>
    <row r="913" spans="1:16" s="328" customFormat="1" ht="31.5" customHeight="1">
      <c r="A913" s="308"/>
      <c r="B913" s="1660"/>
      <c r="C913" s="1916" t="s">
        <v>1810</v>
      </c>
      <c r="D913" s="1917"/>
      <c r="E913" s="1918"/>
      <c r="F913" s="1073"/>
      <c r="G913" s="1073"/>
      <c r="H913" s="1919"/>
      <c r="I913" s="1920"/>
      <c r="J913" s="481" t="s">
        <v>1390</v>
      </c>
      <c r="K913" s="1921" t="str">
        <f>IF(D909="","",SUM(F913:I913))</f>
        <v/>
      </c>
      <c r="L913" s="1921"/>
      <c r="M913" s="1921"/>
      <c r="N913" s="331" t="s">
        <v>599</v>
      </c>
      <c r="O913" s="813"/>
      <c r="P913" s="1338">
        <f t="shared" ref="P913:P915" si="59">IF(F913&amp;G913&amp;H913="",0,1)</f>
        <v>0</v>
      </c>
    </row>
    <row r="914" spans="1:16" s="328" customFormat="1" ht="26.25" customHeight="1">
      <c r="A914" s="308"/>
      <c r="B914" s="1660"/>
      <c r="C914" s="1916" t="s">
        <v>1811</v>
      </c>
      <c r="D914" s="1917"/>
      <c r="E914" s="1918"/>
      <c r="F914" s="1073"/>
      <c r="G914" s="1073"/>
      <c r="H914" s="1919"/>
      <c r="I914" s="1920"/>
      <c r="J914" s="481" t="s">
        <v>406</v>
      </c>
      <c r="K914" s="1921" t="str">
        <f>IF(D909="","",SUM(F914:I914))</f>
        <v/>
      </c>
      <c r="L914" s="1921"/>
      <c r="M914" s="1921"/>
      <c r="N914" s="331" t="s">
        <v>599</v>
      </c>
      <c r="O914" s="813"/>
      <c r="P914" s="1338">
        <f t="shared" si="59"/>
        <v>0</v>
      </c>
    </row>
    <row r="915" spans="1:16" s="328" customFormat="1" ht="26.25" customHeight="1" thickBot="1">
      <c r="A915" s="308"/>
      <c r="B915" s="1660"/>
      <c r="C915" s="1922" t="s">
        <v>579</v>
      </c>
      <c r="D915" s="1923"/>
      <c r="E915" s="1924"/>
      <c r="F915" s="1074"/>
      <c r="G915" s="1074"/>
      <c r="H915" s="1947"/>
      <c r="I915" s="1948"/>
      <c r="J915" s="482" t="s">
        <v>407</v>
      </c>
      <c r="K915" s="1927" t="str">
        <f>IF(D909="","",SUM(F915:I915))</f>
        <v/>
      </c>
      <c r="L915" s="1927"/>
      <c r="M915" s="1927"/>
      <c r="N915" s="332" t="s">
        <v>599</v>
      </c>
      <c r="O915" s="813"/>
      <c r="P915" s="1338">
        <f t="shared" si="59"/>
        <v>0</v>
      </c>
    </row>
    <row r="916" spans="1:16" s="337" customFormat="1" ht="26.25" customHeight="1" thickBot="1">
      <c r="A916" s="334"/>
      <c r="B916" s="1661"/>
      <c r="C916" s="1906" t="s">
        <v>233</v>
      </c>
      <c r="D916" s="1711"/>
      <c r="E916" s="1712"/>
      <c r="F916" s="884" t="str">
        <f>IF(D909="","",SUM(F912:F915))</f>
        <v/>
      </c>
      <c r="G916" s="884" t="str">
        <f>IF(D909="","",SUM(G912:G915))</f>
        <v/>
      </c>
      <c r="H916" s="1907" t="str">
        <f>IF(D909="","",SUM(H912:H915))</f>
        <v/>
      </c>
      <c r="I916" s="1908"/>
      <c r="J916" s="483" t="s">
        <v>408</v>
      </c>
      <c r="K916" s="1909" t="str">
        <f>IF(D909="","",SUM(F916:I916))</f>
        <v/>
      </c>
      <c r="L916" s="1909"/>
      <c r="M916" s="1909"/>
      <c r="N916" s="479" t="s">
        <v>599</v>
      </c>
      <c r="O916" s="814"/>
      <c r="P916" s="1338"/>
    </row>
    <row r="917" spans="1:16" s="328" customFormat="1" ht="26.25" customHeight="1">
      <c r="A917" s="308"/>
      <c r="B917" s="1659" t="s">
        <v>232</v>
      </c>
      <c r="C917" s="1910" t="s">
        <v>1809</v>
      </c>
      <c r="D917" s="1911"/>
      <c r="E917" s="1912"/>
      <c r="F917" s="1072"/>
      <c r="G917" s="1072"/>
      <c r="H917" s="1913"/>
      <c r="I917" s="1914"/>
      <c r="J917" s="480" t="s">
        <v>409</v>
      </c>
      <c r="K917" s="1915" t="str">
        <f>IF(D909="","",SUM(F917:I917))</f>
        <v/>
      </c>
      <c r="L917" s="1915"/>
      <c r="M917" s="1915"/>
      <c r="N917" s="333" t="s">
        <v>599</v>
      </c>
      <c r="O917" s="813"/>
      <c r="P917" s="1338">
        <f>IF(F917&amp;G917&amp;H917="",0,1)</f>
        <v>0</v>
      </c>
    </row>
    <row r="918" spans="1:16" s="328" customFormat="1" ht="31.5" customHeight="1">
      <c r="A918" s="308"/>
      <c r="B918" s="1660"/>
      <c r="C918" s="1916" t="s">
        <v>1810</v>
      </c>
      <c r="D918" s="1917"/>
      <c r="E918" s="1918"/>
      <c r="F918" s="1073"/>
      <c r="G918" s="1073"/>
      <c r="H918" s="1919"/>
      <c r="I918" s="1920"/>
      <c r="J918" s="481" t="s">
        <v>410</v>
      </c>
      <c r="K918" s="1921" t="str">
        <f>IF(D909="","",SUM(F918:I918))</f>
        <v/>
      </c>
      <c r="L918" s="1921"/>
      <c r="M918" s="1921"/>
      <c r="N918" s="331" t="s">
        <v>599</v>
      </c>
      <c r="O918" s="813"/>
      <c r="P918" s="1338">
        <f t="shared" ref="P918:P920" si="60">IF(F918&amp;G918&amp;H918="",0,1)</f>
        <v>0</v>
      </c>
    </row>
    <row r="919" spans="1:16" s="328" customFormat="1" ht="26.25" customHeight="1">
      <c r="A919" s="308"/>
      <c r="B919" s="1660"/>
      <c r="C919" s="1916" t="s">
        <v>1811</v>
      </c>
      <c r="D919" s="1917"/>
      <c r="E919" s="1918"/>
      <c r="F919" s="1073"/>
      <c r="G919" s="1073"/>
      <c r="H919" s="1919"/>
      <c r="I919" s="1920"/>
      <c r="J919" s="481" t="s">
        <v>411</v>
      </c>
      <c r="K919" s="1921" t="str">
        <f>IF(D909="","",SUM(F919:I919))</f>
        <v/>
      </c>
      <c r="L919" s="1921"/>
      <c r="M919" s="1921"/>
      <c r="N919" s="331" t="s">
        <v>599</v>
      </c>
      <c r="O919" s="813"/>
      <c r="P919" s="1338">
        <f t="shared" si="60"/>
        <v>0</v>
      </c>
    </row>
    <row r="920" spans="1:16" s="328" customFormat="1" ht="26.25" customHeight="1" thickBot="1">
      <c r="A920" s="308"/>
      <c r="B920" s="1660"/>
      <c r="C920" s="1922" t="s">
        <v>579</v>
      </c>
      <c r="D920" s="1923"/>
      <c r="E920" s="1924"/>
      <c r="F920" s="1074"/>
      <c r="G920" s="1074"/>
      <c r="H920" s="1925"/>
      <c r="I920" s="1926"/>
      <c r="J920" s="482" t="s">
        <v>412</v>
      </c>
      <c r="K920" s="1927" t="str">
        <f>IF(D909="","",SUM(F920:I920))</f>
        <v/>
      </c>
      <c r="L920" s="1927"/>
      <c r="M920" s="1927"/>
      <c r="N920" s="332" t="s">
        <v>599</v>
      </c>
      <c r="O920" s="813"/>
      <c r="P920" s="1338">
        <f t="shared" si="60"/>
        <v>0</v>
      </c>
    </row>
    <row r="921" spans="1:16" s="337" customFormat="1" ht="26.25" customHeight="1" thickBot="1">
      <c r="A921" s="334"/>
      <c r="B921" s="1661"/>
      <c r="C921" s="1906" t="s">
        <v>233</v>
      </c>
      <c r="D921" s="1711"/>
      <c r="E921" s="1712"/>
      <c r="F921" s="884" t="str">
        <f>IF(D909="","",SUM(F917:F920))</f>
        <v/>
      </c>
      <c r="G921" s="884" t="str">
        <f>IF(D909="","",SUM(G917:G920))</f>
        <v/>
      </c>
      <c r="H921" s="1907" t="str">
        <f>IF(D909="","",SUM(H917:H920))</f>
        <v/>
      </c>
      <c r="I921" s="1908"/>
      <c r="J921" s="483" t="s">
        <v>413</v>
      </c>
      <c r="K921" s="1909" t="str">
        <f>IF(D909="","",SUM(F921:I921))</f>
        <v/>
      </c>
      <c r="L921" s="1909"/>
      <c r="M921" s="1909"/>
      <c r="N921" s="479" t="s">
        <v>599</v>
      </c>
      <c r="O921" s="814"/>
      <c r="P921" s="1338"/>
    </row>
    <row r="922" spans="1:16" ht="6" customHeight="1" thickBot="1">
      <c r="A922" s="338"/>
      <c r="B922" s="339"/>
      <c r="C922" s="339"/>
      <c r="D922" s="339"/>
      <c r="E922" s="339"/>
      <c r="F922" s="496"/>
      <c r="G922" s="496"/>
      <c r="H922" s="496"/>
      <c r="I922" s="496"/>
      <c r="J922" s="484"/>
      <c r="K922" s="339"/>
      <c r="L922" s="340"/>
      <c r="M922" s="339"/>
      <c r="N922" s="339"/>
      <c r="O922" s="815"/>
      <c r="P922" s="1338"/>
    </row>
    <row r="923" spans="1:16" s="152" customFormat="1" ht="20.25" customHeight="1" thickTop="1" thickBot="1">
      <c r="A923" s="370" t="s">
        <v>1784</v>
      </c>
      <c r="B923" s="342"/>
      <c r="C923" s="342"/>
      <c r="D923" s="342"/>
      <c r="E923" s="342"/>
      <c r="F923" s="342"/>
      <c r="G923" s="342"/>
      <c r="H923" s="343"/>
      <c r="I923" s="342"/>
      <c r="J923" s="344"/>
      <c r="K923" s="342"/>
      <c r="L923" s="345"/>
      <c r="M923" s="342"/>
      <c r="N923" s="344"/>
      <c r="O923" s="816"/>
      <c r="P923" s="1338"/>
    </row>
    <row r="924" spans="1:16" s="348" customFormat="1" ht="31.5" customHeight="1">
      <c r="A924" s="346"/>
      <c r="B924" s="1931" t="s">
        <v>1881</v>
      </c>
      <c r="C924" s="1932"/>
      <c r="D924" s="1932"/>
      <c r="E924" s="1932"/>
      <c r="F924" s="1932"/>
      <c r="G924" s="1932"/>
      <c r="H924" s="545"/>
      <c r="I924" s="401" t="s">
        <v>1786</v>
      </c>
      <c r="J924" s="485" t="s">
        <v>414</v>
      </c>
      <c r="K924" s="1642" t="str">
        <f>IF(D909="","",SUM(F915:I915))</f>
        <v/>
      </c>
      <c r="L924" s="1642"/>
      <c r="M924" s="1642"/>
      <c r="N924" s="423" t="s">
        <v>599</v>
      </c>
      <c r="O924" s="817"/>
      <c r="P924" s="1338"/>
    </row>
    <row r="925" spans="1:16" s="348" customFormat="1" ht="26.25" customHeight="1">
      <c r="A925" s="346"/>
      <c r="B925" s="546" t="s">
        <v>1876</v>
      </c>
      <c r="C925" s="547"/>
      <c r="D925" s="547"/>
      <c r="E925" s="547"/>
      <c r="F925" s="547"/>
      <c r="G925" s="547"/>
      <c r="H925" s="350"/>
      <c r="I925" s="548"/>
      <c r="J925" s="486" t="s">
        <v>415</v>
      </c>
      <c r="K925" s="1933">
        <f>ROUND(Info!$J$3*0.11,4)</f>
        <v>21.676600000000001</v>
      </c>
      <c r="L925" s="1646"/>
      <c r="M925" s="1646"/>
      <c r="N925" s="424" t="s">
        <v>1144</v>
      </c>
      <c r="O925" s="817"/>
      <c r="P925" s="1338"/>
    </row>
    <row r="926" spans="1:16" s="348" customFormat="1" ht="26.25" customHeight="1">
      <c r="A926" s="346"/>
      <c r="B926" s="409" t="s">
        <v>1882</v>
      </c>
      <c r="C926" s="349"/>
      <c r="D926" s="349"/>
      <c r="E926" s="349"/>
      <c r="F926" s="349"/>
      <c r="G926" s="349"/>
      <c r="H926" s="350"/>
      <c r="I926" s="399" t="s">
        <v>2026</v>
      </c>
      <c r="J926" s="486" t="s">
        <v>416</v>
      </c>
      <c r="K926" s="1646" t="str">
        <f>IF(D909="","",SUM(F920:I920))</f>
        <v/>
      </c>
      <c r="L926" s="1646"/>
      <c r="M926" s="1646"/>
      <c r="N926" s="424" t="s">
        <v>599</v>
      </c>
      <c r="O926" s="817"/>
      <c r="P926" s="1338"/>
    </row>
    <row r="927" spans="1:16" s="348" customFormat="1" ht="26.25" customHeight="1" thickBot="1">
      <c r="A927" s="346"/>
      <c r="B927" s="497" t="s">
        <v>1877</v>
      </c>
      <c r="C927" s="489"/>
      <c r="D927" s="489"/>
      <c r="E927" s="489"/>
      <c r="F927" s="489"/>
      <c r="G927" s="489"/>
      <c r="H927" s="490"/>
      <c r="I927" s="491"/>
      <c r="J927" s="492" t="s">
        <v>417</v>
      </c>
      <c r="K927" s="1900">
        <f>ROUND(Info!$J$3*0.22,4)</f>
        <v>43.353200000000001</v>
      </c>
      <c r="L927" s="1901"/>
      <c r="M927" s="1901"/>
      <c r="N927" s="493" t="s">
        <v>1144</v>
      </c>
      <c r="O927" s="817"/>
      <c r="P927" s="1338"/>
    </row>
    <row r="928" spans="1:16" s="348" customFormat="1" ht="31.5" customHeight="1" thickBot="1">
      <c r="A928" s="346"/>
      <c r="B928" s="1902" t="s">
        <v>1878</v>
      </c>
      <c r="C928" s="1903"/>
      <c r="D928" s="1903"/>
      <c r="E928" s="1903"/>
      <c r="F928" s="1903"/>
      <c r="G928" s="418"/>
      <c r="H928" s="419"/>
      <c r="I928" s="402" t="s">
        <v>2027</v>
      </c>
      <c r="J928" s="487" t="s">
        <v>418</v>
      </c>
      <c r="K928" s="1634" t="str">
        <f>IF(D909="","",ROUND(K924*K925+K926*K927,2))</f>
        <v/>
      </c>
      <c r="L928" s="1634"/>
      <c r="M928" s="1634"/>
      <c r="N928" s="427" t="s">
        <v>1144</v>
      </c>
      <c r="O928" s="817"/>
      <c r="P928" s="1338"/>
    </row>
    <row r="929" spans="1:16" s="348" customFormat="1" ht="26.25" customHeight="1" thickBot="1">
      <c r="A929" s="346"/>
      <c r="B929" s="413" t="s">
        <v>1879</v>
      </c>
      <c r="C929" s="414"/>
      <c r="D929" s="414"/>
      <c r="E929" s="414"/>
      <c r="F929" s="414"/>
      <c r="G929" s="414"/>
      <c r="H929" s="415"/>
      <c r="I929" s="416"/>
      <c r="J929" s="488" t="s">
        <v>419</v>
      </c>
      <c r="K929" s="1904"/>
      <c r="L929" s="1905"/>
      <c r="M929" s="1905"/>
      <c r="N929" s="428" t="s">
        <v>1144</v>
      </c>
      <c r="O929" s="817"/>
      <c r="P929" s="1338">
        <f>IF(K929="",0,1)</f>
        <v>0</v>
      </c>
    </row>
    <row r="930" spans="1:16" s="348" customFormat="1" ht="26.25" customHeight="1" thickBot="1">
      <c r="A930" s="346"/>
      <c r="B930" s="412" t="s">
        <v>1880</v>
      </c>
      <c r="C930" s="393"/>
      <c r="D930" s="393"/>
      <c r="E930" s="393"/>
      <c r="F930" s="393"/>
      <c r="G930" s="393"/>
      <c r="H930" s="394"/>
      <c r="I930" s="402" t="s">
        <v>2028</v>
      </c>
      <c r="J930" s="487" t="s">
        <v>420</v>
      </c>
      <c r="K930" s="1638" t="str">
        <f>IF(D909="","",IF(SUM(K928,-K929)&lt;0,"BŁĄD !!!",ROUND(K928-K929,2)))</f>
        <v/>
      </c>
      <c r="L930" s="1638"/>
      <c r="M930" s="1638"/>
      <c r="N930" s="429" t="s">
        <v>1144</v>
      </c>
      <c r="O930" s="817"/>
      <c r="P930" s="1338"/>
    </row>
    <row r="931" spans="1:16" s="348" customFormat="1" ht="6" customHeight="1" thickBot="1">
      <c r="A931" s="403"/>
      <c r="B931" s="404"/>
      <c r="C931" s="404"/>
      <c r="D931" s="404"/>
      <c r="E931" s="404"/>
      <c r="F931" s="404"/>
      <c r="G931" s="404"/>
      <c r="H931" s="405"/>
      <c r="I931" s="404"/>
      <c r="J931" s="404"/>
      <c r="K931" s="404"/>
      <c r="L931" s="406"/>
      <c r="M931" s="404"/>
      <c r="N931" s="404"/>
      <c r="O931" s="818"/>
      <c r="P931" s="1338"/>
    </row>
    <row r="932" spans="1:16" s="357" customFormat="1" ht="20.25" customHeight="1" thickTop="1" thickBot="1">
      <c r="A932" s="371" t="s">
        <v>1785</v>
      </c>
      <c r="B932" s="352"/>
      <c r="C932" s="352"/>
      <c r="D932" s="352"/>
      <c r="E932" s="352"/>
      <c r="F932" s="352"/>
      <c r="G932" s="352"/>
      <c r="H932" s="353"/>
      <c r="I932" s="352"/>
      <c r="J932" s="354"/>
      <c r="K932" s="352"/>
      <c r="L932" s="355"/>
      <c r="M932" s="352"/>
      <c r="N932" s="354"/>
      <c r="O932" s="819"/>
      <c r="P932" s="1338"/>
    </row>
    <row r="933" spans="1:16" s="363" customFormat="1" ht="16.5" customHeight="1">
      <c r="A933" s="358"/>
      <c r="B933" s="372" t="s">
        <v>2025</v>
      </c>
      <c r="C933" s="359"/>
      <c r="D933" s="359"/>
      <c r="E933" s="359"/>
      <c r="F933" s="360"/>
      <c r="G933" s="360"/>
      <c r="H933" s="360"/>
      <c r="I933" s="361"/>
      <c r="J933" s="1928" t="s">
        <v>2024</v>
      </c>
      <c r="K933" s="1929"/>
      <c r="L933" s="1929"/>
      <c r="M933" s="1929"/>
      <c r="N933" s="1930"/>
      <c r="O933" s="820"/>
      <c r="P933" s="1338"/>
    </row>
    <row r="934" spans="1:16" s="363" customFormat="1" ht="26.25" customHeight="1">
      <c r="A934" s="358"/>
      <c r="B934" s="1630"/>
      <c r="C934" s="1898"/>
      <c r="D934" s="1898"/>
      <c r="E934" s="1898"/>
      <c r="F934" s="1898"/>
      <c r="G934" s="1898"/>
      <c r="H934" s="1898"/>
      <c r="I934" s="1899"/>
      <c r="J934" s="1630"/>
      <c r="K934" s="1898"/>
      <c r="L934" s="1898"/>
      <c r="M934" s="1898"/>
      <c r="N934" s="1899"/>
      <c r="O934" s="820"/>
      <c r="P934" s="1338">
        <f>IF(J934&amp;B934="",0,1)</f>
        <v>0</v>
      </c>
    </row>
    <row r="935" spans="1:16" s="363" customFormat="1" ht="26.25" customHeight="1">
      <c r="A935" s="358"/>
      <c r="B935" s="1630"/>
      <c r="C935" s="1898"/>
      <c r="D935" s="1898"/>
      <c r="E935" s="1898"/>
      <c r="F935" s="1898"/>
      <c r="G935" s="1898"/>
      <c r="H935" s="1898"/>
      <c r="I935" s="1899"/>
      <c r="J935" s="1630"/>
      <c r="K935" s="1898"/>
      <c r="L935" s="1898"/>
      <c r="M935" s="1898"/>
      <c r="N935" s="1899"/>
      <c r="O935" s="820"/>
      <c r="P935" s="1338">
        <f t="shared" ref="P935:P938" si="61">IF(J935&amp;B935="",0,1)</f>
        <v>0</v>
      </c>
    </row>
    <row r="936" spans="1:16" s="363" customFormat="1" ht="26.25" customHeight="1">
      <c r="A936" s="358"/>
      <c r="B936" s="1630"/>
      <c r="C936" s="1898"/>
      <c r="D936" s="1898"/>
      <c r="E936" s="1898"/>
      <c r="F936" s="1898"/>
      <c r="G936" s="1898"/>
      <c r="H936" s="1898"/>
      <c r="I936" s="1899"/>
      <c r="J936" s="1630"/>
      <c r="K936" s="1898"/>
      <c r="L936" s="1898"/>
      <c r="M936" s="1898"/>
      <c r="N936" s="1899"/>
      <c r="O936" s="820"/>
      <c r="P936" s="1338">
        <f t="shared" si="61"/>
        <v>0</v>
      </c>
    </row>
    <row r="937" spans="1:16" s="363" customFormat="1" ht="26.25" customHeight="1">
      <c r="A937" s="358"/>
      <c r="B937" s="1630"/>
      <c r="C937" s="1898"/>
      <c r="D937" s="1898"/>
      <c r="E937" s="1898"/>
      <c r="F937" s="1898"/>
      <c r="G937" s="1898"/>
      <c r="H937" s="1898"/>
      <c r="I937" s="1899"/>
      <c r="J937" s="1630"/>
      <c r="K937" s="1898"/>
      <c r="L937" s="1898"/>
      <c r="M937" s="1898"/>
      <c r="N937" s="1899"/>
      <c r="O937" s="820"/>
      <c r="P937" s="1338">
        <f t="shared" si="61"/>
        <v>0</v>
      </c>
    </row>
    <row r="938" spans="1:16" s="363" customFormat="1" ht="26.25" customHeight="1" thickBot="1">
      <c r="A938" s="358"/>
      <c r="B938" s="1941"/>
      <c r="C938" s="1942"/>
      <c r="D938" s="1942"/>
      <c r="E938" s="1942"/>
      <c r="F938" s="1942"/>
      <c r="G938" s="1942"/>
      <c r="H938" s="1942"/>
      <c r="I938" s="1943"/>
      <c r="J938" s="1941"/>
      <c r="K938" s="1942"/>
      <c r="L938" s="1942"/>
      <c r="M938" s="1942"/>
      <c r="N938" s="1943"/>
      <c r="O938" s="820"/>
      <c r="P938" s="1338">
        <f t="shared" si="61"/>
        <v>0</v>
      </c>
    </row>
    <row r="939" spans="1:16" s="363" customFormat="1" ht="26.25" customHeight="1" thickBot="1">
      <c r="A939" s="358"/>
      <c r="B939" s="421" t="s">
        <v>2029</v>
      </c>
      <c r="C939" s="364"/>
      <c r="D939" s="1622" t="s">
        <v>1111</v>
      </c>
      <c r="E939" s="1622"/>
      <c r="F939" s="1622"/>
      <c r="G939" s="1622"/>
      <c r="H939" s="1622"/>
      <c r="I939" s="1622"/>
      <c r="J939" s="1622"/>
      <c r="K939" s="1622"/>
      <c r="L939" s="1622"/>
      <c r="M939" s="1622"/>
      <c r="N939" s="1623"/>
      <c r="O939" s="820"/>
    </row>
    <row r="940" spans="1:16" s="348" customFormat="1" ht="19.5" customHeight="1" thickBot="1">
      <c r="A940" s="403"/>
      <c r="B940" s="404"/>
      <c r="C940" s="404"/>
      <c r="D940" s="404"/>
      <c r="E940" s="404"/>
      <c r="F940" s="404"/>
      <c r="G940" s="404"/>
      <c r="H940" s="405"/>
      <c r="I940" s="404"/>
      <c r="J940" s="404"/>
      <c r="K940" s="404"/>
      <c r="L940" s="406"/>
      <c r="M940" s="404"/>
      <c r="N940" s="1320" t="str">
        <f ca="1">$A$1&amp;wersja&amp;INFO("wersja")</f>
        <v>GL_2018.1.15.0</v>
      </c>
      <c r="O940" s="818"/>
    </row>
    <row r="941" spans="1:16" ht="20.25" customHeight="1" thickTop="1" thickBot="1">
      <c r="A941" s="577" t="s">
        <v>1819</v>
      </c>
      <c r="H941" s="502"/>
      <c r="L941" s="520"/>
      <c r="N941" s="592" t="str">
        <f>$N$1</f>
        <v>Załącznik Nr 5 do Uchwały Nr XL/396/17 Rady Miejskiej w Kluczborku z dnia 27 września 2017r.</v>
      </c>
      <c r="O941" s="804"/>
    </row>
    <row r="942" spans="1:16" s="2" customFormat="1" ht="22.5" customHeight="1" thickTop="1">
      <c r="A942" s="1688" t="s">
        <v>854</v>
      </c>
      <c r="B942" s="1689"/>
      <c r="C942" s="1689"/>
      <c r="D942" s="1690"/>
      <c r="E942" s="1691" t="s">
        <v>987</v>
      </c>
      <c r="F942" s="1691"/>
      <c r="G942" s="1691"/>
      <c r="H942" s="1691"/>
      <c r="I942" s="1691"/>
      <c r="J942" s="1691"/>
      <c r="K942" s="1691"/>
      <c r="L942" s="1691"/>
      <c r="M942" s="1691"/>
      <c r="N942" s="1691"/>
      <c r="O942" s="1692"/>
    </row>
    <row r="943" spans="1:16" s="2" customFormat="1" ht="26.25" customHeight="1" thickBot="1">
      <c r="A943" s="1695"/>
      <c r="B943" s="1696"/>
      <c r="C943" s="1696"/>
      <c r="D943" s="1697"/>
      <c r="E943" s="1693"/>
      <c r="F943" s="1693"/>
      <c r="G943" s="1693"/>
      <c r="H943" s="1693"/>
      <c r="I943" s="1693"/>
      <c r="J943" s="1693"/>
      <c r="K943" s="1693"/>
      <c r="L943" s="1693"/>
      <c r="M943" s="1693"/>
      <c r="N943" s="1693"/>
      <c r="O943" s="1694"/>
    </row>
    <row r="944" spans="1:16" s="2" customFormat="1" ht="9" customHeight="1">
      <c r="A944" s="580"/>
      <c r="B944" s="581"/>
      <c r="C944" s="581"/>
      <c r="D944" s="582"/>
      <c r="E944" s="582"/>
      <c r="F944" s="582"/>
      <c r="G944" s="582"/>
      <c r="H944" s="583"/>
      <c r="I944" s="583"/>
      <c r="J944" s="583"/>
      <c r="K944" s="583"/>
      <c r="L944" s="584"/>
      <c r="M944" s="583"/>
      <c r="N944" s="585"/>
      <c r="O944" s="805"/>
    </row>
    <row r="945" spans="1:16" s="1" customFormat="1" ht="24.75" customHeight="1">
      <c r="A945" s="1675" t="s">
        <v>1923</v>
      </c>
      <c r="B945" s="1676"/>
      <c r="C945" s="1676"/>
      <c r="D945" s="1676"/>
      <c r="E945" s="1676"/>
      <c r="F945" s="1676"/>
      <c r="G945" s="1676"/>
      <c r="H945" s="1676"/>
      <c r="I945" s="1676"/>
      <c r="J945" s="1676"/>
      <c r="K945" s="1676"/>
      <c r="L945" s="1676"/>
      <c r="M945" s="1676"/>
      <c r="N945" s="1676"/>
      <c r="O945" s="1677"/>
    </row>
    <row r="946" spans="1:16" s="2" customFormat="1" ht="9" customHeight="1" thickBot="1">
      <c r="A946" s="587"/>
      <c r="B946" s="588"/>
      <c r="C946" s="588"/>
      <c r="D946" s="588"/>
      <c r="E946" s="588"/>
      <c r="F946" s="588"/>
      <c r="G946" s="588"/>
      <c r="H946" s="588"/>
      <c r="I946" s="588"/>
      <c r="J946" s="588"/>
      <c r="K946" s="589"/>
      <c r="L946" s="590"/>
      <c r="M946" s="583"/>
      <c r="N946" s="583"/>
      <c r="O946" s="806"/>
    </row>
    <row r="947" spans="1:16" s="306" customFormat="1" ht="6" customHeight="1" thickTop="1" thickBot="1">
      <c r="A947" s="300"/>
      <c r="B947" s="301"/>
      <c r="C947" s="301"/>
      <c r="D947" s="301"/>
      <c r="E947" s="302"/>
      <c r="F947" s="302"/>
      <c r="G947" s="302"/>
      <c r="H947" s="303"/>
      <c r="I947" s="302"/>
      <c r="J947" s="304"/>
      <c r="K947" s="302"/>
      <c r="L947" s="305"/>
      <c r="M947" s="302"/>
      <c r="N947" s="304"/>
      <c r="O947" s="807"/>
    </row>
    <row r="948" spans="1:16" s="306" customFormat="1" ht="26.25" customHeight="1" thickBot="1">
      <c r="A948" s="308"/>
      <c r="B948" s="1678" t="s">
        <v>1925</v>
      </c>
      <c r="C948" s="1678"/>
      <c r="D948" s="1678"/>
      <c r="E948" s="1678"/>
      <c r="F948" s="1678"/>
      <c r="G948" s="1678"/>
      <c r="H948" s="1678"/>
      <c r="I948" s="1678"/>
      <c r="J948" s="1679"/>
      <c r="K948" s="235" t="s">
        <v>1870</v>
      </c>
      <c r="L948" s="309"/>
      <c r="M948" s="1680" t="str">
        <f>IF(O956=1,SUM($O$1:O956),"")</f>
        <v/>
      </c>
      <c r="N948" s="1681"/>
      <c r="O948" s="808"/>
    </row>
    <row r="949" spans="1:16" s="306" customFormat="1" ht="6" customHeight="1" thickBot="1">
      <c r="A949" s="310"/>
      <c r="B949" s="311"/>
      <c r="C949" s="311"/>
      <c r="D949" s="311"/>
      <c r="E949" s="311"/>
      <c r="F949" s="311"/>
      <c r="G949" s="311"/>
      <c r="H949" s="313"/>
      <c r="I949" s="312"/>
      <c r="J949" s="314"/>
      <c r="K949" s="312"/>
      <c r="L949" s="315"/>
      <c r="M949" s="312"/>
      <c r="N949" s="314"/>
      <c r="O949" s="809"/>
    </row>
    <row r="950" spans="1:16" s="306" customFormat="1" ht="20.25" customHeight="1" thickTop="1" thickBot="1">
      <c r="A950" s="369" t="s">
        <v>1783</v>
      </c>
      <c r="B950" s="323"/>
      <c r="C950" s="323"/>
      <c r="D950" s="323"/>
      <c r="E950" s="323"/>
      <c r="F950" s="323"/>
      <c r="G950" s="323"/>
      <c r="H950" s="323"/>
      <c r="I950" s="323"/>
      <c r="J950" s="323"/>
      <c r="K950" s="323"/>
      <c r="L950" s="323"/>
      <c r="M950" s="323"/>
      <c r="N950" s="323"/>
      <c r="O950" s="810"/>
    </row>
    <row r="951" spans="1:16" s="306" customFormat="1" ht="12.75" customHeight="1">
      <c r="A951" s="317"/>
      <c r="B951" s="374" t="s">
        <v>1666</v>
      </c>
      <c r="C951" s="375"/>
      <c r="D951" s="375"/>
      <c r="E951" s="375"/>
      <c r="F951" s="375"/>
      <c r="G951" s="375"/>
      <c r="H951" s="376"/>
      <c r="I951" s="375"/>
      <c r="J951" s="377"/>
      <c r="K951" s="378" t="s">
        <v>1750</v>
      </c>
      <c r="L951" s="375"/>
      <c r="M951" s="375"/>
      <c r="N951" s="379"/>
      <c r="O951" s="811"/>
    </row>
    <row r="952" spans="1:16" s="320" customFormat="1" ht="34.5" customHeight="1" thickBot="1">
      <c r="A952" s="319"/>
      <c r="B952" s="1935" t="str">
        <f>IF($B$12="","",$B$12)</f>
        <v/>
      </c>
      <c r="C952" s="1936"/>
      <c r="D952" s="1936"/>
      <c r="E952" s="1936"/>
      <c r="F952" s="1936"/>
      <c r="G952" s="1936"/>
      <c r="H952" s="1936"/>
      <c r="I952" s="1936"/>
      <c r="J952" s="1937"/>
      <c r="K952" s="1938" t="str">
        <f>IF($K$12="","",$K$12)</f>
        <v/>
      </c>
      <c r="L952" s="1939"/>
      <c r="M952" s="1939"/>
      <c r="N952" s="1940"/>
      <c r="O952" s="811"/>
      <c r="P952" s="1338">
        <f>IF(B952&amp;K952="",0,1)</f>
        <v>0</v>
      </c>
    </row>
    <row r="953" spans="1:16" s="306" customFormat="1" ht="6" customHeight="1" thickBot="1">
      <c r="A953" s="321"/>
      <c r="B953" s="322"/>
      <c r="C953" s="322"/>
      <c r="D953" s="322"/>
      <c r="E953" s="312"/>
      <c r="F953" s="312"/>
      <c r="G953" s="312"/>
      <c r="H953" s="313"/>
      <c r="I953" s="312"/>
      <c r="J953" s="314"/>
      <c r="K953" s="312"/>
      <c r="L953" s="315"/>
      <c r="M953" s="312"/>
      <c r="N953" s="314"/>
      <c r="O953" s="809"/>
      <c r="P953" s="1338"/>
    </row>
    <row r="954" spans="1:16" s="328" customFormat="1" ht="20.25" customHeight="1" thickTop="1" thickBot="1">
      <c r="A954" s="370" t="s">
        <v>2165</v>
      </c>
      <c r="B954" s="323"/>
      <c r="C954" s="323"/>
      <c r="D954" s="323"/>
      <c r="E954" s="323"/>
      <c r="F954" s="323"/>
      <c r="G954" s="323"/>
      <c r="H954" s="324"/>
      <c r="I954" s="323"/>
      <c r="J954" s="325"/>
      <c r="K954" s="323"/>
      <c r="L954" s="326"/>
      <c r="M954" s="323"/>
      <c r="N954" s="822">
        <f>SUM(O:O)</f>
        <v>0</v>
      </c>
      <c r="O954" s="810"/>
      <c r="P954" s="1338"/>
    </row>
    <row r="955" spans="1:16" s="328" customFormat="1" ht="8.25" customHeight="1">
      <c r="A955" s="98"/>
      <c r="B955" s="381"/>
      <c r="C955" s="382"/>
      <c r="D955" s="382"/>
      <c r="E955" s="382"/>
      <c r="F955" s="382"/>
      <c r="G955" s="382"/>
      <c r="H955" s="383"/>
      <c r="I955" s="382"/>
      <c r="J955" s="384"/>
      <c r="K955" s="382"/>
      <c r="L955" s="385"/>
      <c r="M955" s="382"/>
      <c r="N955" s="386"/>
      <c r="O955" s="812"/>
      <c r="P955" s="1338"/>
    </row>
    <row r="956" spans="1:16" s="328" customFormat="1" ht="26.25" customHeight="1">
      <c r="A956" s="396" t="s">
        <v>291</v>
      </c>
      <c r="B956" s="1666" t="s">
        <v>123</v>
      </c>
      <c r="C956" s="1667"/>
      <c r="D956" s="1668"/>
      <c r="E956" s="1934"/>
      <c r="F956" s="477"/>
      <c r="G956" s="478"/>
      <c r="H956" s="478"/>
      <c r="I956" s="478"/>
      <c r="J956" s="478"/>
      <c r="K956" s="478"/>
      <c r="L956" s="478"/>
      <c r="M956" s="478"/>
      <c r="N956" s="397"/>
      <c r="O956" s="812">
        <f>IF(D956&lt;&gt;"",1,0)</f>
        <v>0</v>
      </c>
      <c r="P956" s="1338">
        <f>IF(D956="",0,1)</f>
        <v>0</v>
      </c>
    </row>
    <row r="957" spans="1:16" s="328" customFormat="1" ht="8.25" customHeight="1" thickBot="1">
      <c r="A957" s="98"/>
      <c r="B957" s="387"/>
      <c r="C957" s="388"/>
      <c r="D957" s="388"/>
      <c r="E957" s="388"/>
      <c r="F957" s="388"/>
      <c r="G957" s="388"/>
      <c r="H957" s="389"/>
      <c r="I957" s="388"/>
      <c r="J957" s="390"/>
      <c r="K957" s="388"/>
      <c r="L957" s="391"/>
      <c r="M957" s="388"/>
      <c r="N957" s="392"/>
      <c r="O957" s="812"/>
      <c r="P957" s="1338"/>
    </row>
    <row r="958" spans="1:16" s="328" customFormat="1" ht="27" customHeight="1" thickBot="1">
      <c r="A958" s="308"/>
      <c r="B958" s="1716" t="s">
        <v>1065</v>
      </c>
      <c r="C958" s="1717"/>
      <c r="D958" s="1717"/>
      <c r="E958" s="1885"/>
      <c r="F958" s="763" t="s">
        <v>1770</v>
      </c>
      <c r="G958" s="763" t="s">
        <v>1748</v>
      </c>
      <c r="H958" s="1945" t="s">
        <v>1520</v>
      </c>
      <c r="I958" s="1946"/>
      <c r="J958" s="1662" t="s">
        <v>233</v>
      </c>
      <c r="K958" s="1722"/>
      <c r="L958" s="1722"/>
      <c r="M958" s="1722"/>
      <c r="N958" s="1944"/>
      <c r="O958" s="813"/>
      <c r="P958" s="1338"/>
    </row>
    <row r="959" spans="1:16" s="328" customFormat="1" ht="26.25" customHeight="1">
      <c r="A959" s="308"/>
      <c r="B959" s="1659" t="s">
        <v>1663</v>
      </c>
      <c r="C959" s="1910" t="s">
        <v>1809</v>
      </c>
      <c r="D959" s="1911"/>
      <c r="E959" s="1912"/>
      <c r="F959" s="1072"/>
      <c r="G959" s="1072"/>
      <c r="H959" s="1913"/>
      <c r="I959" s="1914"/>
      <c r="J959" s="480" t="s">
        <v>1771</v>
      </c>
      <c r="K959" s="1915" t="str">
        <f>IF(D956="","",SUM(F959:I959))</f>
        <v/>
      </c>
      <c r="L959" s="1915"/>
      <c r="M959" s="1915"/>
      <c r="N959" s="333" t="s">
        <v>599</v>
      </c>
      <c r="O959" s="813"/>
      <c r="P959" s="1338">
        <f>IF(F959&amp;G959&amp;H959="",0,1)</f>
        <v>0</v>
      </c>
    </row>
    <row r="960" spans="1:16" s="328" customFormat="1" ht="31.5" customHeight="1">
      <c r="A960" s="308"/>
      <c r="B960" s="1660"/>
      <c r="C960" s="1916" t="s">
        <v>1810</v>
      </c>
      <c r="D960" s="1917"/>
      <c r="E960" s="1918"/>
      <c r="F960" s="1073"/>
      <c r="G960" s="1073"/>
      <c r="H960" s="1919"/>
      <c r="I960" s="1920"/>
      <c r="J960" s="481" t="s">
        <v>1390</v>
      </c>
      <c r="K960" s="1921" t="str">
        <f>IF(D956="","",SUM(F960:I960))</f>
        <v/>
      </c>
      <c r="L960" s="1921"/>
      <c r="M960" s="1921"/>
      <c r="N960" s="331" t="s">
        <v>599</v>
      </c>
      <c r="O960" s="813"/>
      <c r="P960" s="1338">
        <f t="shared" ref="P960:P962" si="62">IF(F960&amp;G960&amp;H960="",0,1)</f>
        <v>0</v>
      </c>
    </row>
    <row r="961" spans="1:16" s="328" customFormat="1" ht="26.25" customHeight="1">
      <c r="A961" s="308"/>
      <c r="B961" s="1660"/>
      <c r="C961" s="1916" t="s">
        <v>1811</v>
      </c>
      <c r="D961" s="1917"/>
      <c r="E961" s="1918"/>
      <c r="F961" s="1073"/>
      <c r="G961" s="1073"/>
      <c r="H961" s="1919"/>
      <c r="I961" s="1920"/>
      <c r="J961" s="481" t="s">
        <v>406</v>
      </c>
      <c r="K961" s="1921" t="str">
        <f>IF(D956="","",SUM(F961:I961))</f>
        <v/>
      </c>
      <c r="L961" s="1921"/>
      <c r="M961" s="1921"/>
      <c r="N961" s="331" t="s">
        <v>599</v>
      </c>
      <c r="O961" s="813"/>
      <c r="P961" s="1338">
        <f t="shared" si="62"/>
        <v>0</v>
      </c>
    </row>
    <row r="962" spans="1:16" s="328" customFormat="1" ht="26.25" customHeight="1" thickBot="1">
      <c r="A962" s="308"/>
      <c r="B962" s="1660"/>
      <c r="C962" s="1922" t="s">
        <v>579</v>
      </c>
      <c r="D962" s="1923"/>
      <c r="E962" s="1924"/>
      <c r="F962" s="1074"/>
      <c r="G962" s="1074"/>
      <c r="H962" s="1947"/>
      <c r="I962" s="1948"/>
      <c r="J962" s="482" t="s">
        <v>407</v>
      </c>
      <c r="K962" s="1927" t="str">
        <f>IF(D956="","",SUM(F962:I962))</f>
        <v/>
      </c>
      <c r="L962" s="1927"/>
      <c r="M962" s="1927"/>
      <c r="N962" s="332" t="s">
        <v>599</v>
      </c>
      <c r="O962" s="813"/>
      <c r="P962" s="1338">
        <f t="shared" si="62"/>
        <v>0</v>
      </c>
    </row>
    <row r="963" spans="1:16" s="337" customFormat="1" ht="26.25" customHeight="1" thickBot="1">
      <c r="A963" s="334"/>
      <c r="B963" s="1661"/>
      <c r="C963" s="1906" t="s">
        <v>233</v>
      </c>
      <c r="D963" s="1711"/>
      <c r="E963" s="1712"/>
      <c r="F963" s="884" t="str">
        <f>IF(D956="","",SUM(F959:F962))</f>
        <v/>
      </c>
      <c r="G963" s="884" t="str">
        <f>IF(D956="","",SUM(G959:G962))</f>
        <v/>
      </c>
      <c r="H963" s="1907" t="str">
        <f>IF(D956="","",SUM(H959:H962))</f>
        <v/>
      </c>
      <c r="I963" s="1908"/>
      <c r="J963" s="483" t="s">
        <v>408</v>
      </c>
      <c r="K963" s="1909" t="str">
        <f>IF(D956="","",SUM(F963:I963))</f>
        <v/>
      </c>
      <c r="L963" s="1909"/>
      <c r="M963" s="1909"/>
      <c r="N963" s="479" t="s">
        <v>599</v>
      </c>
      <c r="O963" s="814"/>
      <c r="P963" s="1338"/>
    </row>
    <row r="964" spans="1:16" s="328" customFormat="1" ht="26.25" customHeight="1">
      <c r="A964" s="308"/>
      <c r="B964" s="1659" t="s">
        <v>232</v>
      </c>
      <c r="C964" s="1910" t="s">
        <v>1809</v>
      </c>
      <c r="D964" s="1911"/>
      <c r="E964" s="1912"/>
      <c r="F964" s="1072"/>
      <c r="G964" s="1072"/>
      <c r="H964" s="1913"/>
      <c r="I964" s="1914"/>
      <c r="J964" s="480" t="s">
        <v>409</v>
      </c>
      <c r="K964" s="1915" t="str">
        <f>IF(D956="","",SUM(F964:I964))</f>
        <v/>
      </c>
      <c r="L964" s="1915"/>
      <c r="M964" s="1915"/>
      <c r="N964" s="333" t="s">
        <v>599</v>
      </c>
      <c r="O964" s="813"/>
      <c r="P964" s="1338">
        <f>IF(F964&amp;G964&amp;H964="",0,1)</f>
        <v>0</v>
      </c>
    </row>
    <row r="965" spans="1:16" s="328" customFormat="1" ht="31.5" customHeight="1">
      <c r="A965" s="308"/>
      <c r="B965" s="1660"/>
      <c r="C965" s="1916" t="s">
        <v>1810</v>
      </c>
      <c r="D965" s="1917"/>
      <c r="E965" s="1918"/>
      <c r="F965" s="1073"/>
      <c r="G965" s="1073"/>
      <c r="H965" s="1919"/>
      <c r="I965" s="1920"/>
      <c r="J965" s="481" t="s">
        <v>410</v>
      </c>
      <c r="K965" s="1921" t="str">
        <f>IF(D956="","",SUM(F965:I965))</f>
        <v/>
      </c>
      <c r="L965" s="1921"/>
      <c r="M965" s="1921"/>
      <c r="N965" s="331" t="s">
        <v>599</v>
      </c>
      <c r="O965" s="813"/>
      <c r="P965" s="1338">
        <f t="shared" ref="P965:P967" si="63">IF(F965&amp;G965&amp;H965="",0,1)</f>
        <v>0</v>
      </c>
    </row>
    <row r="966" spans="1:16" s="328" customFormat="1" ht="26.25" customHeight="1">
      <c r="A966" s="308"/>
      <c r="B966" s="1660"/>
      <c r="C966" s="1916" t="s">
        <v>1811</v>
      </c>
      <c r="D966" s="1917"/>
      <c r="E966" s="1918"/>
      <c r="F966" s="1073"/>
      <c r="G966" s="1073"/>
      <c r="H966" s="1919"/>
      <c r="I966" s="1920"/>
      <c r="J966" s="481" t="s">
        <v>411</v>
      </c>
      <c r="K966" s="1921" t="str">
        <f>IF(D956="","",SUM(F966:I966))</f>
        <v/>
      </c>
      <c r="L966" s="1921"/>
      <c r="M966" s="1921"/>
      <c r="N966" s="331" t="s">
        <v>599</v>
      </c>
      <c r="O966" s="813"/>
      <c r="P966" s="1338">
        <f t="shared" si="63"/>
        <v>0</v>
      </c>
    </row>
    <row r="967" spans="1:16" s="328" customFormat="1" ht="26.25" customHeight="1" thickBot="1">
      <c r="A967" s="308"/>
      <c r="B967" s="1660"/>
      <c r="C967" s="1922" t="s">
        <v>579</v>
      </c>
      <c r="D967" s="1923"/>
      <c r="E967" s="1924"/>
      <c r="F967" s="1074"/>
      <c r="G967" s="1074"/>
      <c r="H967" s="1925"/>
      <c r="I967" s="1926"/>
      <c r="J967" s="482" t="s">
        <v>412</v>
      </c>
      <c r="K967" s="1927" t="str">
        <f>IF(D956="","",SUM(F967:I967))</f>
        <v/>
      </c>
      <c r="L967" s="1927"/>
      <c r="M967" s="1927"/>
      <c r="N967" s="332" t="s">
        <v>599</v>
      </c>
      <c r="O967" s="813"/>
      <c r="P967" s="1338">
        <f t="shared" si="63"/>
        <v>0</v>
      </c>
    </row>
    <row r="968" spans="1:16" s="337" customFormat="1" ht="26.25" customHeight="1" thickBot="1">
      <c r="A968" s="334"/>
      <c r="B968" s="1661"/>
      <c r="C968" s="1906" t="s">
        <v>233</v>
      </c>
      <c r="D968" s="1711"/>
      <c r="E968" s="1712"/>
      <c r="F968" s="884" t="str">
        <f>IF(D956="","",SUM(F964:F967))</f>
        <v/>
      </c>
      <c r="G968" s="884" t="str">
        <f>IF(D956="","",SUM(G964:G967))</f>
        <v/>
      </c>
      <c r="H968" s="1907" t="str">
        <f>IF(D956="","",SUM(H964:H967))</f>
        <v/>
      </c>
      <c r="I968" s="1908"/>
      <c r="J968" s="483" t="s">
        <v>413</v>
      </c>
      <c r="K968" s="1909" t="str">
        <f>IF(D956="","",SUM(F968:I968))</f>
        <v/>
      </c>
      <c r="L968" s="1909"/>
      <c r="M968" s="1909"/>
      <c r="N968" s="479" t="s">
        <v>599</v>
      </c>
      <c r="O968" s="814"/>
      <c r="P968" s="1338"/>
    </row>
    <row r="969" spans="1:16" ht="6" customHeight="1" thickBot="1">
      <c r="A969" s="338"/>
      <c r="B969" s="339"/>
      <c r="C969" s="339"/>
      <c r="D969" s="339"/>
      <c r="E969" s="339"/>
      <c r="F969" s="496"/>
      <c r="G969" s="496"/>
      <c r="H969" s="496"/>
      <c r="I969" s="496"/>
      <c r="J969" s="484"/>
      <c r="K969" s="339"/>
      <c r="L969" s="340"/>
      <c r="M969" s="339"/>
      <c r="N969" s="339"/>
      <c r="O969" s="815"/>
      <c r="P969" s="1338"/>
    </row>
    <row r="970" spans="1:16" s="152" customFormat="1" ht="20.25" customHeight="1" thickTop="1" thickBot="1">
      <c r="A970" s="370" t="s">
        <v>1784</v>
      </c>
      <c r="B970" s="342"/>
      <c r="C970" s="342"/>
      <c r="D970" s="342"/>
      <c r="E970" s="342"/>
      <c r="F970" s="342"/>
      <c r="G970" s="342"/>
      <c r="H970" s="343"/>
      <c r="I970" s="342"/>
      <c r="J970" s="344"/>
      <c r="K970" s="342"/>
      <c r="L970" s="345"/>
      <c r="M970" s="342"/>
      <c r="N970" s="344"/>
      <c r="O970" s="816"/>
      <c r="P970" s="1338"/>
    </row>
    <row r="971" spans="1:16" s="348" customFormat="1" ht="31.5" customHeight="1">
      <c r="A971" s="346"/>
      <c r="B971" s="1931" t="s">
        <v>1881</v>
      </c>
      <c r="C971" s="1932"/>
      <c r="D971" s="1932"/>
      <c r="E971" s="1932"/>
      <c r="F971" s="1932"/>
      <c r="G971" s="1932"/>
      <c r="H971" s="545"/>
      <c r="I971" s="401" t="s">
        <v>1786</v>
      </c>
      <c r="J971" s="485" t="s">
        <v>414</v>
      </c>
      <c r="K971" s="1642" t="str">
        <f>IF(D956="","",SUM(F962:I962))</f>
        <v/>
      </c>
      <c r="L971" s="1642"/>
      <c r="M971" s="1642"/>
      <c r="N971" s="423" t="s">
        <v>599</v>
      </c>
      <c r="O971" s="817"/>
      <c r="P971" s="1338"/>
    </row>
    <row r="972" spans="1:16" s="348" customFormat="1" ht="26.25" customHeight="1">
      <c r="A972" s="346"/>
      <c r="B972" s="546" t="s">
        <v>1876</v>
      </c>
      <c r="C972" s="547"/>
      <c r="D972" s="547"/>
      <c r="E972" s="547"/>
      <c r="F972" s="547"/>
      <c r="G972" s="547"/>
      <c r="H972" s="350"/>
      <c r="I972" s="548"/>
      <c r="J972" s="486" t="s">
        <v>415</v>
      </c>
      <c r="K972" s="1933">
        <f>ROUND(Info!$J$3*0.11,4)</f>
        <v>21.676600000000001</v>
      </c>
      <c r="L972" s="1646"/>
      <c r="M972" s="1646"/>
      <c r="N972" s="424" t="s">
        <v>1144</v>
      </c>
      <c r="O972" s="817"/>
      <c r="P972" s="1338"/>
    </row>
    <row r="973" spans="1:16" s="348" customFormat="1" ht="26.25" customHeight="1">
      <c r="A973" s="346"/>
      <c r="B973" s="409" t="s">
        <v>1882</v>
      </c>
      <c r="C973" s="349"/>
      <c r="D973" s="349"/>
      <c r="E973" s="349"/>
      <c r="F973" s="349"/>
      <c r="G973" s="349"/>
      <c r="H973" s="350"/>
      <c r="I973" s="399" t="s">
        <v>2026</v>
      </c>
      <c r="J973" s="486" t="s">
        <v>416</v>
      </c>
      <c r="K973" s="1646" t="str">
        <f>IF(D956="","",SUM(F967:I967))</f>
        <v/>
      </c>
      <c r="L973" s="1646"/>
      <c r="M973" s="1646"/>
      <c r="N973" s="424" t="s">
        <v>599</v>
      </c>
      <c r="O973" s="817"/>
      <c r="P973" s="1338"/>
    </row>
    <row r="974" spans="1:16" s="348" customFormat="1" ht="26.25" customHeight="1" thickBot="1">
      <c r="A974" s="346"/>
      <c r="B974" s="497" t="s">
        <v>1877</v>
      </c>
      <c r="C974" s="489"/>
      <c r="D974" s="489"/>
      <c r="E974" s="489"/>
      <c r="F974" s="489"/>
      <c r="G974" s="489"/>
      <c r="H974" s="490"/>
      <c r="I974" s="491"/>
      <c r="J974" s="492" t="s">
        <v>417</v>
      </c>
      <c r="K974" s="1900">
        <f>ROUND(Info!$J$3*0.22,4)</f>
        <v>43.353200000000001</v>
      </c>
      <c r="L974" s="1901"/>
      <c r="M974" s="1901"/>
      <c r="N974" s="493" t="s">
        <v>1144</v>
      </c>
      <c r="O974" s="817"/>
      <c r="P974" s="1338"/>
    </row>
    <row r="975" spans="1:16" s="348" customFormat="1" ht="31.5" customHeight="1" thickBot="1">
      <c r="A975" s="346"/>
      <c r="B975" s="1902" t="s">
        <v>1878</v>
      </c>
      <c r="C975" s="1903"/>
      <c r="D975" s="1903"/>
      <c r="E975" s="1903"/>
      <c r="F975" s="1903"/>
      <c r="G975" s="418"/>
      <c r="H975" s="419"/>
      <c r="I975" s="402" t="s">
        <v>2027</v>
      </c>
      <c r="J975" s="487" t="s">
        <v>418</v>
      </c>
      <c r="K975" s="1634" t="str">
        <f>IF(D956="","",ROUND(K971*K972+K973*K974,2))</f>
        <v/>
      </c>
      <c r="L975" s="1634"/>
      <c r="M975" s="1634"/>
      <c r="N975" s="427" t="s">
        <v>1144</v>
      </c>
      <c r="O975" s="817"/>
      <c r="P975" s="1338"/>
    </row>
    <row r="976" spans="1:16" s="348" customFormat="1" ht="26.25" customHeight="1" thickBot="1">
      <c r="A976" s="346"/>
      <c r="B976" s="413" t="s">
        <v>1879</v>
      </c>
      <c r="C976" s="414"/>
      <c r="D976" s="414"/>
      <c r="E976" s="414"/>
      <c r="F976" s="414"/>
      <c r="G976" s="414"/>
      <c r="H976" s="415"/>
      <c r="I976" s="416"/>
      <c r="J976" s="488" t="s">
        <v>419</v>
      </c>
      <c r="K976" s="1904"/>
      <c r="L976" s="1905"/>
      <c r="M976" s="1905"/>
      <c r="N976" s="428" t="s">
        <v>1144</v>
      </c>
      <c r="O976" s="817"/>
      <c r="P976" s="1338">
        <f>IF(K976="",0,1)</f>
        <v>0</v>
      </c>
    </row>
    <row r="977" spans="1:16" s="348" customFormat="1" ht="26.25" customHeight="1" thickBot="1">
      <c r="A977" s="346"/>
      <c r="B977" s="412" t="s">
        <v>1880</v>
      </c>
      <c r="C977" s="393"/>
      <c r="D977" s="393"/>
      <c r="E977" s="393"/>
      <c r="F977" s="393"/>
      <c r="G977" s="393"/>
      <c r="H977" s="394"/>
      <c r="I977" s="402" t="s">
        <v>2028</v>
      </c>
      <c r="J977" s="487" t="s">
        <v>420</v>
      </c>
      <c r="K977" s="1638" t="str">
        <f>IF(D956="","",IF(SUM(K975,-K976)&lt;0,"BŁĄD !!!",ROUND(K975-K976,2)))</f>
        <v/>
      </c>
      <c r="L977" s="1638"/>
      <c r="M977" s="1638"/>
      <c r="N977" s="429" t="s">
        <v>1144</v>
      </c>
      <c r="O977" s="817"/>
      <c r="P977" s="1338"/>
    </row>
    <row r="978" spans="1:16" s="348" customFormat="1" ht="6" customHeight="1" thickBot="1">
      <c r="A978" s="403"/>
      <c r="B978" s="404"/>
      <c r="C978" s="404"/>
      <c r="D978" s="404"/>
      <c r="E978" s="404"/>
      <c r="F978" s="404"/>
      <c r="G978" s="404"/>
      <c r="H978" s="405"/>
      <c r="I978" s="404"/>
      <c r="J978" s="404"/>
      <c r="K978" s="404"/>
      <c r="L978" s="406"/>
      <c r="M978" s="404"/>
      <c r="N978" s="404"/>
      <c r="O978" s="818"/>
      <c r="P978" s="1338"/>
    </row>
    <row r="979" spans="1:16" s="357" customFormat="1" ht="20.25" customHeight="1" thickTop="1" thickBot="1">
      <c r="A979" s="371" t="s">
        <v>1785</v>
      </c>
      <c r="B979" s="352"/>
      <c r="C979" s="352"/>
      <c r="D979" s="352"/>
      <c r="E979" s="352"/>
      <c r="F979" s="352"/>
      <c r="G979" s="352"/>
      <c r="H979" s="353"/>
      <c r="I979" s="352"/>
      <c r="J979" s="354"/>
      <c r="K979" s="352"/>
      <c r="L979" s="355"/>
      <c r="M979" s="352"/>
      <c r="N979" s="354"/>
      <c r="O979" s="819"/>
      <c r="P979" s="1338"/>
    </row>
    <row r="980" spans="1:16" s="363" customFormat="1" ht="16.5" customHeight="1">
      <c r="A980" s="358"/>
      <c r="B980" s="372" t="s">
        <v>2025</v>
      </c>
      <c r="C980" s="359"/>
      <c r="D980" s="359"/>
      <c r="E980" s="359"/>
      <c r="F980" s="360"/>
      <c r="G980" s="360"/>
      <c r="H980" s="360"/>
      <c r="I980" s="361"/>
      <c r="J980" s="1928" t="s">
        <v>2024</v>
      </c>
      <c r="K980" s="1929"/>
      <c r="L980" s="1929"/>
      <c r="M980" s="1929"/>
      <c r="N980" s="1930"/>
      <c r="O980" s="820"/>
      <c r="P980" s="1338"/>
    </row>
    <row r="981" spans="1:16" s="363" customFormat="1" ht="26.25" customHeight="1">
      <c r="A981" s="358"/>
      <c r="B981" s="1630"/>
      <c r="C981" s="1898"/>
      <c r="D981" s="1898"/>
      <c r="E981" s="1898"/>
      <c r="F981" s="1898"/>
      <c r="G981" s="1898"/>
      <c r="H981" s="1898"/>
      <c r="I981" s="1899"/>
      <c r="J981" s="1630"/>
      <c r="K981" s="1898"/>
      <c r="L981" s="1898"/>
      <c r="M981" s="1898"/>
      <c r="N981" s="1899"/>
      <c r="O981" s="820"/>
      <c r="P981" s="1338">
        <f>IF(J981&amp;B981="",0,1)</f>
        <v>0</v>
      </c>
    </row>
    <row r="982" spans="1:16" s="363" customFormat="1" ht="26.25" customHeight="1">
      <c r="A982" s="358"/>
      <c r="B982" s="1630"/>
      <c r="C982" s="1898"/>
      <c r="D982" s="1898"/>
      <c r="E982" s="1898"/>
      <c r="F982" s="1898"/>
      <c r="G982" s="1898"/>
      <c r="H982" s="1898"/>
      <c r="I982" s="1899"/>
      <c r="J982" s="1630"/>
      <c r="K982" s="1898"/>
      <c r="L982" s="1898"/>
      <c r="M982" s="1898"/>
      <c r="N982" s="1899"/>
      <c r="O982" s="820"/>
      <c r="P982" s="1338">
        <f t="shared" ref="P982:P985" si="64">IF(J982&amp;B982="",0,1)</f>
        <v>0</v>
      </c>
    </row>
    <row r="983" spans="1:16" s="363" customFormat="1" ht="26.25" customHeight="1">
      <c r="A983" s="358"/>
      <c r="B983" s="1630"/>
      <c r="C983" s="1898"/>
      <c r="D983" s="1898"/>
      <c r="E983" s="1898"/>
      <c r="F983" s="1898"/>
      <c r="G983" s="1898"/>
      <c r="H983" s="1898"/>
      <c r="I983" s="1899"/>
      <c r="J983" s="1630"/>
      <c r="K983" s="1898"/>
      <c r="L983" s="1898"/>
      <c r="M983" s="1898"/>
      <c r="N983" s="1899"/>
      <c r="O983" s="820"/>
      <c r="P983" s="1338">
        <f t="shared" si="64"/>
        <v>0</v>
      </c>
    </row>
    <row r="984" spans="1:16" s="363" customFormat="1" ht="26.25" customHeight="1">
      <c r="A984" s="358"/>
      <c r="B984" s="1630"/>
      <c r="C984" s="1898"/>
      <c r="D984" s="1898"/>
      <c r="E984" s="1898"/>
      <c r="F984" s="1898"/>
      <c r="G984" s="1898"/>
      <c r="H984" s="1898"/>
      <c r="I984" s="1899"/>
      <c r="J984" s="1630"/>
      <c r="K984" s="1898"/>
      <c r="L984" s="1898"/>
      <c r="M984" s="1898"/>
      <c r="N984" s="1899"/>
      <c r="O984" s="820"/>
      <c r="P984" s="1338">
        <f t="shared" si="64"/>
        <v>0</v>
      </c>
    </row>
    <row r="985" spans="1:16" s="363" customFormat="1" ht="26.25" customHeight="1" thickBot="1">
      <c r="A985" s="358"/>
      <c r="B985" s="1941"/>
      <c r="C985" s="1942"/>
      <c r="D985" s="1942"/>
      <c r="E985" s="1942"/>
      <c r="F985" s="1942"/>
      <c r="G985" s="1942"/>
      <c r="H985" s="1942"/>
      <c r="I985" s="1943"/>
      <c r="J985" s="1941"/>
      <c r="K985" s="1942"/>
      <c r="L985" s="1942"/>
      <c r="M985" s="1942"/>
      <c r="N985" s="1943"/>
      <c r="O985" s="820"/>
      <c r="P985" s="1338">
        <f t="shared" si="64"/>
        <v>0</v>
      </c>
    </row>
    <row r="986" spans="1:16" s="363" customFormat="1" ht="26.25" customHeight="1" thickBot="1">
      <c r="A986" s="358"/>
      <c r="B986" s="421" t="s">
        <v>2029</v>
      </c>
      <c r="C986" s="364"/>
      <c r="D986" s="1622" t="s">
        <v>1111</v>
      </c>
      <c r="E986" s="1622"/>
      <c r="F986" s="1622"/>
      <c r="G986" s="1622"/>
      <c r="H986" s="1622"/>
      <c r="I986" s="1622"/>
      <c r="J986" s="1622"/>
      <c r="K986" s="1622"/>
      <c r="L986" s="1622"/>
      <c r="M986" s="1622"/>
      <c r="N986" s="1623"/>
      <c r="O986" s="820"/>
    </row>
    <row r="987" spans="1:16" s="348" customFormat="1" ht="19.5" customHeight="1" thickBot="1">
      <c r="A987" s="403"/>
      <c r="B987" s="404"/>
      <c r="C987" s="404"/>
      <c r="D987" s="404"/>
      <c r="E987" s="404"/>
      <c r="F987" s="404"/>
      <c r="G987" s="404"/>
      <c r="H987" s="405"/>
      <c r="I987" s="404"/>
      <c r="J987" s="404"/>
      <c r="K987" s="404"/>
      <c r="L987" s="406"/>
      <c r="M987" s="404"/>
      <c r="N987" s="1320" t="str">
        <f ca="1">$A$1&amp;wersja&amp;INFO("wersja")</f>
        <v>GL_2018.1.15.0</v>
      </c>
      <c r="O987" s="818"/>
    </row>
    <row r="988" spans="1:16" ht="20.25" customHeight="1" thickTop="1" thickBot="1">
      <c r="A988" s="577" t="s">
        <v>1819</v>
      </c>
      <c r="H988" s="502"/>
      <c r="L988" s="520"/>
      <c r="N988" s="592" t="str">
        <f>$N$1</f>
        <v>Załącznik Nr 5 do Uchwały Nr XL/396/17 Rady Miejskiej w Kluczborku z dnia 27 września 2017r.</v>
      </c>
      <c r="O988" s="804"/>
    </row>
    <row r="989" spans="1:16" s="2" customFormat="1" ht="22.5" customHeight="1" thickTop="1">
      <c r="A989" s="1688" t="s">
        <v>854</v>
      </c>
      <c r="B989" s="1689"/>
      <c r="C989" s="1689"/>
      <c r="D989" s="1690"/>
      <c r="E989" s="1691" t="s">
        <v>987</v>
      </c>
      <c r="F989" s="1691"/>
      <c r="G989" s="1691"/>
      <c r="H989" s="1691"/>
      <c r="I989" s="1691"/>
      <c r="J989" s="1691"/>
      <c r="K989" s="1691"/>
      <c r="L989" s="1691"/>
      <c r="M989" s="1691"/>
      <c r="N989" s="1691"/>
      <c r="O989" s="1692"/>
    </row>
    <row r="990" spans="1:16" s="2" customFormat="1" ht="26.25" customHeight="1" thickBot="1">
      <c r="A990" s="1695"/>
      <c r="B990" s="1696"/>
      <c r="C990" s="1696"/>
      <c r="D990" s="1697"/>
      <c r="E990" s="1693"/>
      <c r="F990" s="1693"/>
      <c r="G990" s="1693"/>
      <c r="H990" s="1693"/>
      <c r="I990" s="1693"/>
      <c r="J990" s="1693"/>
      <c r="K990" s="1693"/>
      <c r="L990" s="1693"/>
      <c r="M990" s="1693"/>
      <c r="N990" s="1693"/>
      <c r="O990" s="1694"/>
    </row>
    <row r="991" spans="1:16" s="2" customFormat="1" ht="9" customHeight="1">
      <c r="A991" s="580"/>
      <c r="B991" s="581"/>
      <c r="C991" s="581"/>
      <c r="D991" s="582"/>
      <c r="E991" s="582"/>
      <c r="F991" s="582"/>
      <c r="G991" s="582"/>
      <c r="H991" s="583"/>
      <c r="I991" s="583"/>
      <c r="J991" s="583"/>
      <c r="K991" s="583"/>
      <c r="L991" s="584"/>
      <c r="M991" s="583"/>
      <c r="N991" s="585"/>
      <c r="O991" s="805"/>
    </row>
    <row r="992" spans="1:16" s="1" customFormat="1" ht="24.75" customHeight="1">
      <c r="A992" s="1675" t="s">
        <v>1923</v>
      </c>
      <c r="B992" s="1676"/>
      <c r="C992" s="1676"/>
      <c r="D992" s="1676"/>
      <c r="E992" s="1676"/>
      <c r="F992" s="1676"/>
      <c r="G992" s="1676"/>
      <c r="H992" s="1676"/>
      <c r="I992" s="1676"/>
      <c r="J992" s="1676"/>
      <c r="K992" s="1676"/>
      <c r="L992" s="1676"/>
      <c r="M992" s="1676"/>
      <c r="N992" s="1676"/>
      <c r="O992" s="1677"/>
    </row>
    <row r="993" spans="1:16" s="2" customFormat="1" ht="9" customHeight="1" thickBot="1">
      <c r="A993" s="587"/>
      <c r="B993" s="588"/>
      <c r="C993" s="588"/>
      <c r="D993" s="588"/>
      <c r="E993" s="588"/>
      <c r="F993" s="588"/>
      <c r="G993" s="588"/>
      <c r="H993" s="588"/>
      <c r="I993" s="588"/>
      <c r="J993" s="588"/>
      <c r="K993" s="589"/>
      <c r="L993" s="590"/>
      <c r="M993" s="583"/>
      <c r="N993" s="583"/>
      <c r="O993" s="806"/>
    </row>
    <row r="994" spans="1:16" s="306" customFormat="1" ht="6" customHeight="1" thickTop="1" thickBot="1">
      <c r="A994" s="300"/>
      <c r="B994" s="301"/>
      <c r="C994" s="301"/>
      <c r="D994" s="301"/>
      <c r="E994" s="302"/>
      <c r="F994" s="302"/>
      <c r="G994" s="302"/>
      <c r="H994" s="303"/>
      <c r="I994" s="302"/>
      <c r="J994" s="304"/>
      <c r="K994" s="302"/>
      <c r="L994" s="305"/>
      <c r="M994" s="302"/>
      <c r="N994" s="304"/>
      <c r="O994" s="807"/>
    </row>
    <row r="995" spans="1:16" s="306" customFormat="1" ht="26.25" customHeight="1" thickBot="1">
      <c r="A995" s="308"/>
      <c r="B995" s="1678" t="s">
        <v>1925</v>
      </c>
      <c r="C995" s="1678"/>
      <c r="D995" s="1678"/>
      <c r="E995" s="1678"/>
      <c r="F995" s="1678"/>
      <c r="G995" s="1678"/>
      <c r="H995" s="1678"/>
      <c r="I995" s="1678"/>
      <c r="J995" s="1679"/>
      <c r="K995" s="235" t="s">
        <v>1870</v>
      </c>
      <c r="L995" s="309"/>
      <c r="M995" s="1680" t="str">
        <f>IF(O1003=1,SUM($O$1:O1003),"")</f>
        <v/>
      </c>
      <c r="N995" s="1681"/>
      <c r="O995" s="808"/>
    </row>
    <row r="996" spans="1:16" s="306" customFormat="1" ht="6" customHeight="1" thickBot="1">
      <c r="A996" s="310"/>
      <c r="B996" s="311"/>
      <c r="C996" s="311"/>
      <c r="D996" s="311"/>
      <c r="E996" s="311"/>
      <c r="F996" s="311"/>
      <c r="G996" s="311"/>
      <c r="H996" s="313"/>
      <c r="I996" s="312"/>
      <c r="J996" s="314"/>
      <c r="K996" s="312"/>
      <c r="L996" s="315"/>
      <c r="M996" s="312"/>
      <c r="N996" s="314"/>
      <c r="O996" s="809"/>
    </row>
    <row r="997" spans="1:16" s="306" customFormat="1" ht="20.25" customHeight="1" thickTop="1" thickBot="1">
      <c r="A997" s="369" t="s">
        <v>1783</v>
      </c>
      <c r="B997" s="323"/>
      <c r="C997" s="323"/>
      <c r="D997" s="323"/>
      <c r="E997" s="323"/>
      <c r="F997" s="323"/>
      <c r="G997" s="323"/>
      <c r="H997" s="323"/>
      <c r="I997" s="323"/>
      <c r="J997" s="323"/>
      <c r="K997" s="323"/>
      <c r="L997" s="323"/>
      <c r="M997" s="323"/>
      <c r="N997" s="323"/>
      <c r="O997" s="810"/>
    </row>
    <row r="998" spans="1:16" s="306" customFormat="1" ht="12.75" customHeight="1">
      <c r="A998" s="317"/>
      <c r="B998" s="374" t="s">
        <v>1666</v>
      </c>
      <c r="C998" s="375"/>
      <c r="D998" s="375"/>
      <c r="E998" s="375"/>
      <c r="F998" s="375"/>
      <c r="G998" s="375"/>
      <c r="H998" s="376"/>
      <c r="I998" s="375"/>
      <c r="J998" s="377"/>
      <c r="K998" s="378" t="s">
        <v>1750</v>
      </c>
      <c r="L998" s="375"/>
      <c r="M998" s="375"/>
      <c r="N998" s="379"/>
      <c r="O998" s="811"/>
    </row>
    <row r="999" spans="1:16" s="320" customFormat="1" ht="34.5" customHeight="1" thickBot="1">
      <c r="A999" s="319"/>
      <c r="B999" s="1935" t="str">
        <f>IF($B$12="","",$B$12)</f>
        <v/>
      </c>
      <c r="C999" s="1936"/>
      <c r="D999" s="1936"/>
      <c r="E999" s="1936"/>
      <c r="F999" s="1936"/>
      <c r="G999" s="1936"/>
      <c r="H999" s="1936"/>
      <c r="I999" s="1936"/>
      <c r="J999" s="1937"/>
      <c r="K999" s="1938" t="str">
        <f>IF($K$12="","",$K$12)</f>
        <v/>
      </c>
      <c r="L999" s="1939"/>
      <c r="M999" s="1939"/>
      <c r="N999" s="1940"/>
      <c r="O999" s="811"/>
      <c r="P999" s="1338">
        <f>IF(B999&amp;K999="",0,1)</f>
        <v>0</v>
      </c>
    </row>
    <row r="1000" spans="1:16" s="306" customFormat="1" ht="6" customHeight="1" thickBot="1">
      <c r="A1000" s="321"/>
      <c r="B1000" s="322"/>
      <c r="C1000" s="322"/>
      <c r="D1000" s="322"/>
      <c r="E1000" s="312"/>
      <c r="F1000" s="312"/>
      <c r="G1000" s="312"/>
      <c r="H1000" s="313"/>
      <c r="I1000" s="312"/>
      <c r="J1000" s="314"/>
      <c r="K1000" s="312"/>
      <c r="L1000" s="315"/>
      <c r="M1000" s="312"/>
      <c r="N1000" s="314"/>
      <c r="O1000" s="809"/>
      <c r="P1000" s="1338"/>
    </row>
    <row r="1001" spans="1:16" s="328" customFormat="1" ht="20.25" customHeight="1" thickTop="1" thickBot="1">
      <c r="A1001" s="370" t="s">
        <v>2165</v>
      </c>
      <c r="B1001" s="323"/>
      <c r="C1001" s="323"/>
      <c r="D1001" s="323"/>
      <c r="E1001" s="323"/>
      <c r="F1001" s="323"/>
      <c r="G1001" s="323"/>
      <c r="H1001" s="324"/>
      <c r="I1001" s="323"/>
      <c r="J1001" s="325"/>
      <c r="K1001" s="323"/>
      <c r="L1001" s="326"/>
      <c r="M1001" s="323"/>
      <c r="N1001" s="822">
        <f>SUM(O:O)</f>
        <v>0</v>
      </c>
      <c r="O1001" s="810"/>
      <c r="P1001" s="1338"/>
    </row>
    <row r="1002" spans="1:16" s="328" customFormat="1" ht="8.25" customHeight="1">
      <c r="A1002" s="98"/>
      <c r="B1002" s="381"/>
      <c r="C1002" s="382"/>
      <c r="D1002" s="382"/>
      <c r="E1002" s="382"/>
      <c r="F1002" s="382"/>
      <c r="G1002" s="382"/>
      <c r="H1002" s="383"/>
      <c r="I1002" s="382"/>
      <c r="J1002" s="384"/>
      <c r="K1002" s="382"/>
      <c r="L1002" s="385"/>
      <c r="M1002" s="382"/>
      <c r="N1002" s="386"/>
      <c r="O1002" s="812"/>
      <c r="P1002" s="1338"/>
    </row>
    <row r="1003" spans="1:16" s="328" customFormat="1" ht="26.25" customHeight="1">
      <c r="A1003" s="396" t="s">
        <v>291</v>
      </c>
      <c r="B1003" s="1666" t="s">
        <v>123</v>
      </c>
      <c r="C1003" s="1667"/>
      <c r="D1003" s="1668"/>
      <c r="E1003" s="1934"/>
      <c r="F1003" s="477"/>
      <c r="G1003" s="478"/>
      <c r="H1003" s="478"/>
      <c r="I1003" s="478"/>
      <c r="J1003" s="478"/>
      <c r="K1003" s="478"/>
      <c r="L1003" s="478"/>
      <c r="M1003" s="478"/>
      <c r="N1003" s="397"/>
      <c r="O1003" s="812">
        <f>IF(D1003&lt;&gt;"",1,0)</f>
        <v>0</v>
      </c>
      <c r="P1003" s="1338">
        <f>IF(D1003="",0,1)</f>
        <v>0</v>
      </c>
    </row>
    <row r="1004" spans="1:16" s="328" customFormat="1" ht="8.25" customHeight="1" thickBot="1">
      <c r="A1004" s="98"/>
      <c r="B1004" s="387"/>
      <c r="C1004" s="388"/>
      <c r="D1004" s="388"/>
      <c r="E1004" s="388"/>
      <c r="F1004" s="388"/>
      <c r="G1004" s="388"/>
      <c r="H1004" s="389"/>
      <c r="I1004" s="388"/>
      <c r="J1004" s="390"/>
      <c r="K1004" s="388"/>
      <c r="L1004" s="391"/>
      <c r="M1004" s="388"/>
      <c r="N1004" s="392"/>
      <c r="O1004" s="812"/>
      <c r="P1004" s="1338"/>
    </row>
    <row r="1005" spans="1:16" s="328" customFormat="1" ht="27" customHeight="1" thickBot="1">
      <c r="A1005" s="308"/>
      <c r="B1005" s="1716" t="s">
        <v>1065</v>
      </c>
      <c r="C1005" s="1717"/>
      <c r="D1005" s="1717"/>
      <c r="E1005" s="1885"/>
      <c r="F1005" s="763" t="s">
        <v>1770</v>
      </c>
      <c r="G1005" s="763" t="s">
        <v>1748</v>
      </c>
      <c r="H1005" s="1945" t="s">
        <v>1520</v>
      </c>
      <c r="I1005" s="1946"/>
      <c r="J1005" s="1662" t="s">
        <v>233</v>
      </c>
      <c r="K1005" s="1722"/>
      <c r="L1005" s="1722"/>
      <c r="M1005" s="1722"/>
      <c r="N1005" s="1944"/>
      <c r="O1005" s="813"/>
      <c r="P1005" s="1338"/>
    </row>
    <row r="1006" spans="1:16" s="328" customFormat="1" ht="26.25" customHeight="1">
      <c r="A1006" s="308"/>
      <c r="B1006" s="1659" t="s">
        <v>1663</v>
      </c>
      <c r="C1006" s="1910" t="s">
        <v>1809</v>
      </c>
      <c r="D1006" s="1911"/>
      <c r="E1006" s="1912"/>
      <c r="F1006" s="1072"/>
      <c r="G1006" s="1072"/>
      <c r="H1006" s="1913"/>
      <c r="I1006" s="1914"/>
      <c r="J1006" s="480" t="s">
        <v>1771</v>
      </c>
      <c r="K1006" s="1915" t="str">
        <f>IF(D1003="","",SUM(F1006:I1006))</f>
        <v/>
      </c>
      <c r="L1006" s="1915"/>
      <c r="M1006" s="1915"/>
      <c r="N1006" s="333" t="s">
        <v>599</v>
      </c>
      <c r="O1006" s="813"/>
      <c r="P1006" s="1338">
        <f>IF(F1006&amp;G1006&amp;H1006="",0,1)</f>
        <v>0</v>
      </c>
    </row>
    <row r="1007" spans="1:16" s="328" customFormat="1" ht="31.5" customHeight="1">
      <c r="A1007" s="308"/>
      <c r="B1007" s="1660"/>
      <c r="C1007" s="1916" t="s">
        <v>1810</v>
      </c>
      <c r="D1007" s="1917"/>
      <c r="E1007" s="1918"/>
      <c r="F1007" s="1073"/>
      <c r="G1007" s="1073"/>
      <c r="H1007" s="1919"/>
      <c r="I1007" s="1920"/>
      <c r="J1007" s="481" t="s">
        <v>1390</v>
      </c>
      <c r="K1007" s="1921" t="str">
        <f>IF(D1003="","",SUM(F1007:I1007))</f>
        <v/>
      </c>
      <c r="L1007" s="1921"/>
      <c r="M1007" s="1921"/>
      <c r="N1007" s="331" t="s">
        <v>599</v>
      </c>
      <c r="O1007" s="813"/>
      <c r="P1007" s="1338">
        <f t="shared" ref="P1007:P1009" si="65">IF(F1007&amp;G1007&amp;H1007="",0,1)</f>
        <v>0</v>
      </c>
    </row>
    <row r="1008" spans="1:16" s="328" customFormat="1" ht="26.25" customHeight="1">
      <c r="A1008" s="308"/>
      <c r="B1008" s="1660"/>
      <c r="C1008" s="1916" t="s">
        <v>1811</v>
      </c>
      <c r="D1008" s="1917"/>
      <c r="E1008" s="1918"/>
      <c r="F1008" s="1073"/>
      <c r="G1008" s="1073"/>
      <c r="H1008" s="1919"/>
      <c r="I1008" s="1920"/>
      <c r="J1008" s="481" t="s">
        <v>406</v>
      </c>
      <c r="K1008" s="1921" t="str">
        <f>IF(D1003="","",SUM(F1008:I1008))</f>
        <v/>
      </c>
      <c r="L1008" s="1921"/>
      <c r="M1008" s="1921"/>
      <c r="N1008" s="331" t="s">
        <v>599</v>
      </c>
      <c r="O1008" s="813"/>
      <c r="P1008" s="1338">
        <f t="shared" si="65"/>
        <v>0</v>
      </c>
    </row>
    <row r="1009" spans="1:16" s="328" customFormat="1" ht="26.25" customHeight="1" thickBot="1">
      <c r="A1009" s="308"/>
      <c r="B1009" s="1660"/>
      <c r="C1009" s="1922" t="s">
        <v>579</v>
      </c>
      <c r="D1009" s="1923"/>
      <c r="E1009" s="1924"/>
      <c r="F1009" s="1074"/>
      <c r="G1009" s="1074"/>
      <c r="H1009" s="1947"/>
      <c r="I1009" s="1948"/>
      <c r="J1009" s="482" t="s">
        <v>407</v>
      </c>
      <c r="K1009" s="1927" t="str">
        <f>IF(D1003="","",SUM(F1009:I1009))</f>
        <v/>
      </c>
      <c r="L1009" s="1927"/>
      <c r="M1009" s="1927"/>
      <c r="N1009" s="332" t="s">
        <v>599</v>
      </c>
      <c r="O1009" s="813"/>
      <c r="P1009" s="1338">
        <f t="shared" si="65"/>
        <v>0</v>
      </c>
    </row>
    <row r="1010" spans="1:16" s="337" customFormat="1" ht="26.25" customHeight="1" thickBot="1">
      <c r="A1010" s="334"/>
      <c r="B1010" s="1661"/>
      <c r="C1010" s="1906" t="s">
        <v>233</v>
      </c>
      <c r="D1010" s="1711"/>
      <c r="E1010" s="1712"/>
      <c r="F1010" s="884" t="str">
        <f>IF(D1003="","",SUM(F1006:F1009))</f>
        <v/>
      </c>
      <c r="G1010" s="884" t="str">
        <f>IF(D1003="","",SUM(G1006:G1009))</f>
        <v/>
      </c>
      <c r="H1010" s="1907" t="str">
        <f>IF(D1003="","",SUM(H1006:H1009))</f>
        <v/>
      </c>
      <c r="I1010" s="1908"/>
      <c r="J1010" s="483" t="s">
        <v>408</v>
      </c>
      <c r="K1010" s="1909" t="str">
        <f>IF(D1003="","",SUM(F1010:I1010))</f>
        <v/>
      </c>
      <c r="L1010" s="1909"/>
      <c r="M1010" s="1909"/>
      <c r="N1010" s="479" t="s">
        <v>599</v>
      </c>
      <c r="O1010" s="814"/>
      <c r="P1010" s="1338"/>
    </row>
    <row r="1011" spans="1:16" s="328" customFormat="1" ht="26.25" customHeight="1">
      <c r="A1011" s="308"/>
      <c r="B1011" s="1659" t="s">
        <v>232</v>
      </c>
      <c r="C1011" s="1910" t="s">
        <v>1809</v>
      </c>
      <c r="D1011" s="1911"/>
      <c r="E1011" s="1912"/>
      <c r="F1011" s="1072"/>
      <c r="G1011" s="1072"/>
      <c r="H1011" s="1913"/>
      <c r="I1011" s="1914"/>
      <c r="J1011" s="480" t="s">
        <v>409</v>
      </c>
      <c r="K1011" s="1915" t="str">
        <f>IF(D1003="","",SUM(F1011:I1011))</f>
        <v/>
      </c>
      <c r="L1011" s="1915"/>
      <c r="M1011" s="1915"/>
      <c r="N1011" s="333" t="s">
        <v>599</v>
      </c>
      <c r="O1011" s="813"/>
      <c r="P1011" s="1338">
        <f>IF(F1011&amp;G1011&amp;H1011="",0,1)</f>
        <v>0</v>
      </c>
    </row>
    <row r="1012" spans="1:16" s="328" customFormat="1" ht="31.5" customHeight="1">
      <c r="A1012" s="308"/>
      <c r="B1012" s="1660"/>
      <c r="C1012" s="1916" t="s">
        <v>1810</v>
      </c>
      <c r="D1012" s="1917"/>
      <c r="E1012" s="1918"/>
      <c r="F1012" s="1073"/>
      <c r="G1012" s="1073"/>
      <c r="H1012" s="1919"/>
      <c r="I1012" s="1920"/>
      <c r="J1012" s="481" t="s">
        <v>410</v>
      </c>
      <c r="K1012" s="1921" t="str">
        <f>IF(D1003="","",SUM(F1012:I1012))</f>
        <v/>
      </c>
      <c r="L1012" s="1921"/>
      <c r="M1012" s="1921"/>
      <c r="N1012" s="331" t="s">
        <v>599</v>
      </c>
      <c r="O1012" s="813"/>
      <c r="P1012" s="1338">
        <f t="shared" ref="P1012:P1014" si="66">IF(F1012&amp;G1012&amp;H1012="",0,1)</f>
        <v>0</v>
      </c>
    </row>
    <row r="1013" spans="1:16" s="328" customFormat="1" ht="26.25" customHeight="1">
      <c r="A1013" s="308"/>
      <c r="B1013" s="1660"/>
      <c r="C1013" s="1916" t="s">
        <v>1811</v>
      </c>
      <c r="D1013" s="1917"/>
      <c r="E1013" s="1918"/>
      <c r="F1013" s="1073"/>
      <c r="G1013" s="1073"/>
      <c r="H1013" s="1919"/>
      <c r="I1013" s="1920"/>
      <c r="J1013" s="481" t="s">
        <v>411</v>
      </c>
      <c r="K1013" s="1921" t="str">
        <f>IF(D1003="","",SUM(F1013:I1013))</f>
        <v/>
      </c>
      <c r="L1013" s="1921"/>
      <c r="M1013" s="1921"/>
      <c r="N1013" s="331" t="s">
        <v>599</v>
      </c>
      <c r="O1013" s="813"/>
      <c r="P1013" s="1338">
        <f t="shared" si="66"/>
        <v>0</v>
      </c>
    </row>
    <row r="1014" spans="1:16" s="328" customFormat="1" ht="26.25" customHeight="1" thickBot="1">
      <c r="A1014" s="308"/>
      <c r="B1014" s="1660"/>
      <c r="C1014" s="1922" t="s">
        <v>579</v>
      </c>
      <c r="D1014" s="1923"/>
      <c r="E1014" s="1924"/>
      <c r="F1014" s="1074"/>
      <c r="G1014" s="1074"/>
      <c r="H1014" s="1925"/>
      <c r="I1014" s="1926"/>
      <c r="J1014" s="482" t="s">
        <v>412</v>
      </c>
      <c r="K1014" s="1927" t="str">
        <f>IF(D1003="","",SUM(F1014:I1014))</f>
        <v/>
      </c>
      <c r="L1014" s="1927"/>
      <c r="M1014" s="1927"/>
      <c r="N1014" s="332" t="s">
        <v>599</v>
      </c>
      <c r="O1014" s="813"/>
      <c r="P1014" s="1338">
        <f t="shared" si="66"/>
        <v>0</v>
      </c>
    </row>
    <row r="1015" spans="1:16" s="337" customFormat="1" ht="26.25" customHeight="1" thickBot="1">
      <c r="A1015" s="334"/>
      <c r="B1015" s="1661"/>
      <c r="C1015" s="1906" t="s">
        <v>233</v>
      </c>
      <c r="D1015" s="1711"/>
      <c r="E1015" s="1712"/>
      <c r="F1015" s="884" t="str">
        <f>IF(D1003="","",SUM(F1011:F1014))</f>
        <v/>
      </c>
      <c r="G1015" s="884" t="str">
        <f>IF(D1003="","",SUM(G1011:G1014))</f>
        <v/>
      </c>
      <c r="H1015" s="1907" t="str">
        <f>IF(D1003="","",SUM(H1011:H1014))</f>
        <v/>
      </c>
      <c r="I1015" s="1908"/>
      <c r="J1015" s="483" t="s">
        <v>413</v>
      </c>
      <c r="K1015" s="1909" t="str">
        <f>IF(D1003="","",SUM(F1015:I1015))</f>
        <v/>
      </c>
      <c r="L1015" s="1909"/>
      <c r="M1015" s="1909"/>
      <c r="N1015" s="479" t="s">
        <v>599</v>
      </c>
      <c r="O1015" s="814"/>
      <c r="P1015" s="1338"/>
    </row>
    <row r="1016" spans="1:16" ht="6" customHeight="1" thickBot="1">
      <c r="A1016" s="338"/>
      <c r="B1016" s="339"/>
      <c r="C1016" s="339"/>
      <c r="D1016" s="339"/>
      <c r="E1016" s="339"/>
      <c r="F1016" s="496"/>
      <c r="G1016" s="496"/>
      <c r="H1016" s="496"/>
      <c r="I1016" s="496"/>
      <c r="J1016" s="484"/>
      <c r="K1016" s="339"/>
      <c r="L1016" s="340"/>
      <c r="M1016" s="339"/>
      <c r="N1016" s="339"/>
      <c r="O1016" s="815"/>
      <c r="P1016" s="1338"/>
    </row>
    <row r="1017" spans="1:16" s="152" customFormat="1" ht="20.25" customHeight="1" thickTop="1" thickBot="1">
      <c r="A1017" s="370" t="s">
        <v>1784</v>
      </c>
      <c r="B1017" s="342"/>
      <c r="C1017" s="342"/>
      <c r="D1017" s="342"/>
      <c r="E1017" s="342"/>
      <c r="F1017" s="342"/>
      <c r="G1017" s="342"/>
      <c r="H1017" s="343"/>
      <c r="I1017" s="342"/>
      <c r="J1017" s="344"/>
      <c r="K1017" s="342"/>
      <c r="L1017" s="345"/>
      <c r="M1017" s="342"/>
      <c r="N1017" s="344"/>
      <c r="O1017" s="816"/>
      <c r="P1017" s="1338"/>
    </row>
    <row r="1018" spans="1:16" s="348" customFormat="1" ht="31.5" customHeight="1">
      <c r="A1018" s="346"/>
      <c r="B1018" s="1931" t="s">
        <v>1881</v>
      </c>
      <c r="C1018" s="1932"/>
      <c r="D1018" s="1932"/>
      <c r="E1018" s="1932"/>
      <c r="F1018" s="1932"/>
      <c r="G1018" s="1932"/>
      <c r="H1018" s="545"/>
      <c r="I1018" s="401" t="s">
        <v>1786</v>
      </c>
      <c r="J1018" s="485" t="s">
        <v>414</v>
      </c>
      <c r="K1018" s="1642" t="str">
        <f>IF(D1003="","",SUM(F1009:I1009))</f>
        <v/>
      </c>
      <c r="L1018" s="1642"/>
      <c r="M1018" s="1642"/>
      <c r="N1018" s="423" t="s">
        <v>599</v>
      </c>
      <c r="O1018" s="817"/>
      <c r="P1018" s="1338"/>
    </row>
    <row r="1019" spans="1:16" s="348" customFormat="1" ht="26.25" customHeight="1">
      <c r="A1019" s="346"/>
      <c r="B1019" s="546" t="s">
        <v>1876</v>
      </c>
      <c r="C1019" s="547"/>
      <c r="D1019" s="547"/>
      <c r="E1019" s="547"/>
      <c r="F1019" s="547"/>
      <c r="G1019" s="547"/>
      <c r="H1019" s="350"/>
      <c r="I1019" s="548"/>
      <c r="J1019" s="486" t="s">
        <v>415</v>
      </c>
      <c r="K1019" s="1933">
        <f>ROUND(Info!$J$3*0.11,4)</f>
        <v>21.676600000000001</v>
      </c>
      <c r="L1019" s="1646"/>
      <c r="M1019" s="1646"/>
      <c r="N1019" s="424" t="s">
        <v>1144</v>
      </c>
      <c r="O1019" s="817"/>
      <c r="P1019" s="1338"/>
    </row>
    <row r="1020" spans="1:16" s="348" customFormat="1" ht="26.25" customHeight="1">
      <c r="A1020" s="346"/>
      <c r="B1020" s="409" t="s">
        <v>1882</v>
      </c>
      <c r="C1020" s="349"/>
      <c r="D1020" s="349"/>
      <c r="E1020" s="349"/>
      <c r="F1020" s="349"/>
      <c r="G1020" s="349"/>
      <c r="H1020" s="350"/>
      <c r="I1020" s="399" t="s">
        <v>2026</v>
      </c>
      <c r="J1020" s="486" t="s">
        <v>416</v>
      </c>
      <c r="K1020" s="1646" t="str">
        <f>IF(D1003="","",SUM(F1014:I1014))</f>
        <v/>
      </c>
      <c r="L1020" s="1646"/>
      <c r="M1020" s="1646"/>
      <c r="N1020" s="424" t="s">
        <v>599</v>
      </c>
      <c r="O1020" s="817"/>
      <c r="P1020" s="1338"/>
    </row>
    <row r="1021" spans="1:16" s="348" customFormat="1" ht="26.25" customHeight="1" thickBot="1">
      <c r="A1021" s="346"/>
      <c r="B1021" s="497" t="s">
        <v>1877</v>
      </c>
      <c r="C1021" s="489"/>
      <c r="D1021" s="489"/>
      <c r="E1021" s="489"/>
      <c r="F1021" s="489"/>
      <c r="G1021" s="489"/>
      <c r="H1021" s="490"/>
      <c r="I1021" s="491"/>
      <c r="J1021" s="492" t="s">
        <v>417</v>
      </c>
      <c r="K1021" s="1900">
        <f>ROUND(Info!$J$3*0.22,4)</f>
        <v>43.353200000000001</v>
      </c>
      <c r="L1021" s="1901"/>
      <c r="M1021" s="1901"/>
      <c r="N1021" s="493" t="s">
        <v>1144</v>
      </c>
      <c r="O1021" s="817"/>
      <c r="P1021" s="1338"/>
    </row>
    <row r="1022" spans="1:16" s="348" customFormat="1" ht="31.5" customHeight="1" thickBot="1">
      <c r="A1022" s="346"/>
      <c r="B1022" s="1902" t="s">
        <v>1878</v>
      </c>
      <c r="C1022" s="1903"/>
      <c r="D1022" s="1903"/>
      <c r="E1022" s="1903"/>
      <c r="F1022" s="1903"/>
      <c r="G1022" s="418"/>
      <c r="H1022" s="419"/>
      <c r="I1022" s="402" t="s">
        <v>2027</v>
      </c>
      <c r="J1022" s="487" t="s">
        <v>418</v>
      </c>
      <c r="K1022" s="1634" t="str">
        <f>IF(D1003="","",ROUND(K1018*K1019+K1020*K1021,2))</f>
        <v/>
      </c>
      <c r="L1022" s="1634"/>
      <c r="M1022" s="1634"/>
      <c r="N1022" s="427" t="s">
        <v>1144</v>
      </c>
      <c r="O1022" s="817"/>
      <c r="P1022" s="1338"/>
    </row>
    <row r="1023" spans="1:16" s="348" customFormat="1" ht="26.25" customHeight="1" thickBot="1">
      <c r="A1023" s="346"/>
      <c r="B1023" s="413" t="s">
        <v>1879</v>
      </c>
      <c r="C1023" s="414"/>
      <c r="D1023" s="414"/>
      <c r="E1023" s="414"/>
      <c r="F1023" s="414"/>
      <c r="G1023" s="414"/>
      <c r="H1023" s="415"/>
      <c r="I1023" s="416"/>
      <c r="J1023" s="488" t="s">
        <v>419</v>
      </c>
      <c r="K1023" s="1904"/>
      <c r="L1023" s="1905"/>
      <c r="M1023" s="1905"/>
      <c r="N1023" s="428" t="s">
        <v>1144</v>
      </c>
      <c r="O1023" s="817"/>
      <c r="P1023" s="1338">
        <f>IF(K1023="",0,1)</f>
        <v>0</v>
      </c>
    </row>
    <row r="1024" spans="1:16" s="348" customFormat="1" ht="26.25" customHeight="1" thickBot="1">
      <c r="A1024" s="346"/>
      <c r="B1024" s="412" t="s">
        <v>1880</v>
      </c>
      <c r="C1024" s="393"/>
      <c r="D1024" s="393"/>
      <c r="E1024" s="393"/>
      <c r="F1024" s="393"/>
      <c r="G1024" s="393"/>
      <c r="H1024" s="394"/>
      <c r="I1024" s="402" t="s">
        <v>2028</v>
      </c>
      <c r="J1024" s="487" t="s">
        <v>420</v>
      </c>
      <c r="K1024" s="1638" t="str">
        <f>IF(D1003="","",IF(SUM(K1022,-K1023)&lt;0,"BŁĄD !!!",ROUND(K1022-K1023,2)))</f>
        <v/>
      </c>
      <c r="L1024" s="1638"/>
      <c r="M1024" s="1638"/>
      <c r="N1024" s="429" t="s">
        <v>1144</v>
      </c>
      <c r="O1024" s="817"/>
      <c r="P1024" s="1338"/>
    </row>
    <row r="1025" spans="1:16" s="348" customFormat="1" ht="6" customHeight="1" thickBot="1">
      <c r="A1025" s="403"/>
      <c r="B1025" s="404"/>
      <c r="C1025" s="404"/>
      <c r="D1025" s="404"/>
      <c r="E1025" s="404"/>
      <c r="F1025" s="404"/>
      <c r="G1025" s="404"/>
      <c r="H1025" s="405"/>
      <c r="I1025" s="404"/>
      <c r="J1025" s="404"/>
      <c r="K1025" s="404"/>
      <c r="L1025" s="406"/>
      <c r="M1025" s="404"/>
      <c r="N1025" s="404"/>
      <c r="O1025" s="818"/>
      <c r="P1025" s="1338"/>
    </row>
    <row r="1026" spans="1:16" s="357" customFormat="1" ht="20.25" customHeight="1" thickTop="1" thickBot="1">
      <c r="A1026" s="371" t="s">
        <v>1785</v>
      </c>
      <c r="B1026" s="352"/>
      <c r="C1026" s="352"/>
      <c r="D1026" s="352"/>
      <c r="E1026" s="352"/>
      <c r="F1026" s="352"/>
      <c r="G1026" s="352"/>
      <c r="H1026" s="353"/>
      <c r="I1026" s="352"/>
      <c r="J1026" s="354"/>
      <c r="K1026" s="352"/>
      <c r="L1026" s="355"/>
      <c r="M1026" s="352"/>
      <c r="N1026" s="354"/>
      <c r="O1026" s="819"/>
      <c r="P1026" s="1338"/>
    </row>
    <row r="1027" spans="1:16" s="363" customFormat="1" ht="16.5" customHeight="1">
      <c r="A1027" s="358"/>
      <c r="B1027" s="372" t="s">
        <v>2025</v>
      </c>
      <c r="C1027" s="359"/>
      <c r="D1027" s="359"/>
      <c r="E1027" s="359"/>
      <c r="F1027" s="360"/>
      <c r="G1027" s="360"/>
      <c r="H1027" s="360"/>
      <c r="I1027" s="361"/>
      <c r="J1027" s="1928" t="s">
        <v>2024</v>
      </c>
      <c r="K1027" s="1929"/>
      <c r="L1027" s="1929"/>
      <c r="M1027" s="1929"/>
      <c r="N1027" s="1930"/>
      <c r="O1027" s="820"/>
      <c r="P1027" s="1338"/>
    </row>
    <row r="1028" spans="1:16" s="363" customFormat="1" ht="26.25" customHeight="1">
      <c r="A1028" s="358"/>
      <c r="B1028" s="1630"/>
      <c r="C1028" s="1898"/>
      <c r="D1028" s="1898"/>
      <c r="E1028" s="1898"/>
      <c r="F1028" s="1898"/>
      <c r="G1028" s="1898"/>
      <c r="H1028" s="1898"/>
      <c r="I1028" s="1899"/>
      <c r="J1028" s="1630"/>
      <c r="K1028" s="1898"/>
      <c r="L1028" s="1898"/>
      <c r="M1028" s="1898"/>
      <c r="N1028" s="1899"/>
      <c r="O1028" s="820"/>
      <c r="P1028" s="1338">
        <f>IF(J1028&amp;B1028="",0,1)</f>
        <v>0</v>
      </c>
    </row>
    <row r="1029" spans="1:16" s="363" customFormat="1" ht="26.25" customHeight="1">
      <c r="A1029" s="358"/>
      <c r="B1029" s="1630"/>
      <c r="C1029" s="1898"/>
      <c r="D1029" s="1898"/>
      <c r="E1029" s="1898"/>
      <c r="F1029" s="1898"/>
      <c r="G1029" s="1898"/>
      <c r="H1029" s="1898"/>
      <c r="I1029" s="1899"/>
      <c r="J1029" s="1630"/>
      <c r="K1029" s="1898"/>
      <c r="L1029" s="1898"/>
      <c r="M1029" s="1898"/>
      <c r="N1029" s="1899"/>
      <c r="O1029" s="820"/>
      <c r="P1029" s="1338">
        <f t="shared" ref="P1029:P1032" si="67">IF(J1029&amp;B1029="",0,1)</f>
        <v>0</v>
      </c>
    </row>
    <row r="1030" spans="1:16" s="363" customFormat="1" ht="26.25" customHeight="1">
      <c r="A1030" s="358"/>
      <c r="B1030" s="1630"/>
      <c r="C1030" s="1898"/>
      <c r="D1030" s="1898"/>
      <c r="E1030" s="1898"/>
      <c r="F1030" s="1898"/>
      <c r="G1030" s="1898"/>
      <c r="H1030" s="1898"/>
      <c r="I1030" s="1899"/>
      <c r="J1030" s="1630"/>
      <c r="K1030" s="1898"/>
      <c r="L1030" s="1898"/>
      <c r="M1030" s="1898"/>
      <c r="N1030" s="1899"/>
      <c r="O1030" s="820"/>
      <c r="P1030" s="1338">
        <f t="shared" si="67"/>
        <v>0</v>
      </c>
    </row>
    <row r="1031" spans="1:16" s="363" customFormat="1" ht="26.25" customHeight="1">
      <c r="A1031" s="358"/>
      <c r="B1031" s="1630"/>
      <c r="C1031" s="1898"/>
      <c r="D1031" s="1898"/>
      <c r="E1031" s="1898"/>
      <c r="F1031" s="1898"/>
      <c r="G1031" s="1898"/>
      <c r="H1031" s="1898"/>
      <c r="I1031" s="1899"/>
      <c r="J1031" s="1630"/>
      <c r="K1031" s="1898"/>
      <c r="L1031" s="1898"/>
      <c r="M1031" s="1898"/>
      <c r="N1031" s="1899"/>
      <c r="O1031" s="820"/>
      <c r="P1031" s="1338">
        <f t="shared" si="67"/>
        <v>0</v>
      </c>
    </row>
    <row r="1032" spans="1:16" s="363" customFormat="1" ht="26.25" customHeight="1" thickBot="1">
      <c r="A1032" s="358"/>
      <c r="B1032" s="1941"/>
      <c r="C1032" s="1942"/>
      <c r="D1032" s="1942"/>
      <c r="E1032" s="1942"/>
      <c r="F1032" s="1942"/>
      <c r="G1032" s="1942"/>
      <c r="H1032" s="1942"/>
      <c r="I1032" s="1943"/>
      <c r="J1032" s="1941"/>
      <c r="K1032" s="1942"/>
      <c r="L1032" s="1942"/>
      <c r="M1032" s="1942"/>
      <c r="N1032" s="1943"/>
      <c r="O1032" s="820"/>
      <c r="P1032" s="1338">
        <f t="shared" si="67"/>
        <v>0</v>
      </c>
    </row>
    <row r="1033" spans="1:16" s="363" customFormat="1" ht="26.25" customHeight="1" thickBot="1">
      <c r="A1033" s="358"/>
      <c r="B1033" s="421" t="s">
        <v>2029</v>
      </c>
      <c r="C1033" s="364"/>
      <c r="D1033" s="1622" t="s">
        <v>1111</v>
      </c>
      <c r="E1033" s="1622"/>
      <c r="F1033" s="1622"/>
      <c r="G1033" s="1622"/>
      <c r="H1033" s="1622"/>
      <c r="I1033" s="1622"/>
      <c r="J1033" s="1622"/>
      <c r="K1033" s="1622"/>
      <c r="L1033" s="1622"/>
      <c r="M1033" s="1622"/>
      <c r="N1033" s="1623"/>
      <c r="O1033" s="820"/>
      <c r="P1033" s="1341"/>
    </row>
    <row r="1034" spans="1:16" s="348" customFormat="1" ht="19.5" customHeight="1" thickBot="1">
      <c r="A1034" s="403"/>
      <c r="B1034" s="404"/>
      <c r="C1034" s="404"/>
      <c r="D1034" s="404"/>
      <c r="E1034" s="404"/>
      <c r="F1034" s="404"/>
      <c r="G1034" s="404"/>
      <c r="H1034" s="405"/>
      <c r="I1034" s="404"/>
      <c r="J1034" s="404"/>
      <c r="K1034" s="404"/>
      <c r="L1034" s="406"/>
      <c r="M1034" s="404"/>
      <c r="N1034" s="1320" t="str">
        <f ca="1">$A$1&amp;wersja&amp;INFO("wersja")</f>
        <v>GL_2018.1.15.0</v>
      </c>
      <c r="O1034" s="818"/>
      <c r="P1034" s="1341"/>
    </row>
    <row r="1035" spans="1:16" ht="20.25" customHeight="1" thickTop="1" thickBot="1">
      <c r="A1035" s="577" t="s">
        <v>1819</v>
      </c>
      <c r="H1035" s="502"/>
      <c r="L1035" s="520"/>
      <c r="N1035" s="592" t="str">
        <f>$N$1</f>
        <v>Załącznik Nr 5 do Uchwały Nr XL/396/17 Rady Miejskiej w Kluczborku z dnia 27 września 2017r.</v>
      </c>
      <c r="O1035" s="804"/>
      <c r="P1035" s="1341"/>
    </row>
    <row r="1036" spans="1:16" s="2" customFormat="1" ht="22.5" customHeight="1" thickTop="1">
      <c r="A1036" s="1688" t="s">
        <v>854</v>
      </c>
      <c r="B1036" s="1689"/>
      <c r="C1036" s="1689"/>
      <c r="D1036" s="1690"/>
      <c r="E1036" s="1691" t="s">
        <v>987</v>
      </c>
      <c r="F1036" s="1691"/>
      <c r="G1036" s="1691"/>
      <c r="H1036" s="1691"/>
      <c r="I1036" s="1691"/>
      <c r="J1036" s="1691"/>
      <c r="K1036" s="1691"/>
      <c r="L1036" s="1691"/>
      <c r="M1036" s="1691"/>
      <c r="N1036" s="1691"/>
      <c r="O1036" s="1692"/>
      <c r="P1036" s="1341"/>
    </row>
    <row r="1037" spans="1:16" s="2" customFormat="1" ht="26.25" customHeight="1" thickBot="1">
      <c r="A1037" s="1695"/>
      <c r="B1037" s="1696"/>
      <c r="C1037" s="1696"/>
      <c r="D1037" s="1697"/>
      <c r="E1037" s="1693"/>
      <c r="F1037" s="1693"/>
      <c r="G1037" s="1693"/>
      <c r="H1037" s="1693"/>
      <c r="I1037" s="1693"/>
      <c r="J1037" s="1693"/>
      <c r="K1037" s="1693"/>
      <c r="L1037" s="1693"/>
      <c r="M1037" s="1693"/>
      <c r="N1037" s="1693"/>
      <c r="O1037" s="1694"/>
      <c r="P1037" s="1341"/>
    </row>
    <row r="1038" spans="1:16" s="2" customFormat="1" ht="9" customHeight="1">
      <c r="A1038" s="580"/>
      <c r="B1038" s="581"/>
      <c r="C1038" s="581"/>
      <c r="D1038" s="582"/>
      <c r="E1038" s="582"/>
      <c r="F1038" s="582"/>
      <c r="G1038" s="582"/>
      <c r="H1038" s="583"/>
      <c r="I1038" s="583"/>
      <c r="J1038" s="583"/>
      <c r="K1038" s="583"/>
      <c r="L1038" s="584"/>
      <c r="M1038" s="583"/>
      <c r="N1038" s="585"/>
      <c r="O1038" s="805"/>
      <c r="P1038" s="1341"/>
    </row>
    <row r="1039" spans="1:16" s="1" customFormat="1" ht="24.75" customHeight="1">
      <c r="A1039" s="1675" t="s">
        <v>1923</v>
      </c>
      <c r="B1039" s="1676"/>
      <c r="C1039" s="1676"/>
      <c r="D1039" s="1676"/>
      <c r="E1039" s="1676"/>
      <c r="F1039" s="1676"/>
      <c r="G1039" s="1676"/>
      <c r="H1039" s="1676"/>
      <c r="I1039" s="1676"/>
      <c r="J1039" s="1676"/>
      <c r="K1039" s="1676"/>
      <c r="L1039" s="1676"/>
      <c r="M1039" s="1676"/>
      <c r="N1039" s="1676"/>
      <c r="O1039" s="1677"/>
      <c r="P1039" s="1338"/>
    </row>
    <row r="1040" spans="1:16" s="2" customFormat="1" ht="9" customHeight="1" thickBot="1">
      <c r="A1040" s="587"/>
      <c r="B1040" s="588"/>
      <c r="C1040" s="588"/>
      <c r="D1040" s="588"/>
      <c r="E1040" s="588"/>
      <c r="F1040" s="588"/>
      <c r="G1040" s="588"/>
      <c r="H1040" s="588"/>
      <c r="I1040" s="588"/>
      <c r="J1040" s="588"/>
      <c r="K1040" s="589"/>
      <c r="L1040" s="590"/>
      <c r="M1040" s="583"/>
      <c r="N1040" s="583"/>
      <c r="O1040" s="806"/>
      <c r="P1040" s="1341"/>
    </row>
    <row r="1041" spans="1:16" s="306" customFormat="1" ht="6" customHeight="1" thickTop="1" thickBot="1">
      <c r="A1041" s="300"/>
      <c r="B1041" s="301"/>
      <c r="C1041" s="301"/>
      <c r="D1041" s="301"/>
      <c r="E1041" s="302"/>
      <c r="F1041" s="302"/>
      <c r="G1041" s="302"/>
      <c r="H1041" s="303"/>
      <c r="I1041" s="302"/>
      <c r="J1041" s="304"/>
      <c r="K1041" s="302"/>
      <c r="L1041" s="305"/>
      <c r="M1041" s="302"/>
      <c r="N1041" s="304"/>
      <c r="O1041" s="807"/>
      <c r="P1041" s="1341"/>
    </row>
    <row r="1042" spans="1:16" s="306" customFormat="1" ht="26.25" customHeight="1" thickBot="1">
      <c r="A1042" s="308"/>
      <c r="B1042" s="1678" t="s">
        <v>1925</v>
      </c>
      <c r="C1042" s="1678"/>
      <c r="D1042" s="1678"/>
      <c r="E1042" s="1678"/>
      <c r="F1042" s="1678"/>
      <c r="G1042" s="1678"/>
      <c r="H1042" s="1678"/>
      <c r="I1042" s="1678"/>
      <c r="J1042" s="1679"/>
      <c r="K1042" s="235" t="s">
        <v>1870</v>
      </c>
      <c r="L1042" s="309"/>
      <c r="M1042" s="1680" t="str">
        <f>IF(O1050=1,SUM($O$1:O1050),"")</f>
        <v/>
      </c>
      <c r="N1042" s="1681"/>
      <c r="O1042" s="808"/>
      <c r="P1042" s="1340"/>
    </row>
    <row r="1043" spans="1:16" s="306" customFormat="1" ht="6" customHeight="1" thickBot="1">
      <c r="A1043" s="310"/>
      <c r="B1043" s="311"/>
      <c r="C1043" s="311"/>
      <c r="D1043" s="311"/>
      <c r="E1043" s="311"/>
      <c r="F1043" s="311"/>
      <c r="G1043" s="311"/>
      <c r="H1043" s="313"/>
      <c r="I1043" s="312"/>
      <c r="J1043" s="314"/>
      <c r="K1043" s="312"/>
      <c r="L1043" s="315"/>
      <c r="M1043" s="312"/>
      <c r="N1043" s="314"/>
      <c r="O1043" s="809"/>
      <c r="P1043" s="1342"/>
    </row>
    <row r="1044" spans="1:16" s="306" customFormat="1" ht="20.25" customHeight="1" thickTop="1" thickBot="1">
      <c r="A1044" s="369" t="s">
        <v>1783</v>
      </c>
      <c r="B1044" s="323"/>
      <c r="C1044" s="323"/>
      <c r="D1044" s="323"/>
      <c r="E1044" s="323"/>
      <c r="F1044" s="323"/>
      <c r="G1044" s="323"/>
      <c r="H1044" s="323"/>
      <c r="I1044" s="323"/>
      <c r="J1044" s="323"/>
      <c r="K1044" s="323"/>
      <c r="L1044" s="323"/>
      <c r="M1044" s="323"/>
      <c r="N1044" s="323"/>
      <c r="O1044" s="810"/>
      <c r="P1044" s="1338"/>
    </row>
    <row r="1045" spans="1:16" s="306" customFormat="1" ht="12.75" customHeight="1">
      <c r="A1045" s="317"/>
      <c r="B1045" s="374" t="s">
        <v>1666</v>
      </c>
      <c r="C1045" s="375"/>
      <c r="D1045" s="375"/>
      <c r="E1045" s="375"/>
      <c r="F1045" s="375"/>
      <c r="G1045" s="375"/>
      <c r="H1045" s="376"/>
      <c r="I1045" s="375"/>
      <c r="J1045" s="377"/>
      <c r="K1045" s="378" t="s">
        <v>1750</v>
      </c>
      <c r="L1045" s="375"/>
      <c r="M1045" s="375"/>
      <c r="N1045" s="379"/>
      <c r="O1045" s="811"/>
      <c r="P1045" s="1338"/>
    </row>
    <row r="1046" spans="1:16" s="320" customFormat="1" ht="34.5" customHeight="1" thickBot="1">
      <c r="A1046" s="319"/>
      <c r="B1046" s="1935" t="str">
        <f>IF($B$12="","",$B$12)</f>
        <v/>
      </c>
      <c r="C1046" s="1936"/>
      <c r="D1046" s="1936"/>
      <c r="E1046" s="1936"/>
      <c r="F1046" s="1936"/>
      <c r="G1046" s="1936"/>
      <c r="H1046" s="1936"/>
      <c r="I1046" s="1936"/>
      <c r="J1046" s="1937"/>
      <c r="K1046" s="1938" t="str">
        <f>IF($K$12="","",$K$12)</f>
        <v/>
      </c>
      <c r="L1046" s="1939"/>
      <c r="M1046" s="1939"/>
      <c r="N1046" s="1940"/>
      <c r="O1046" s="811"/>
      <c r="P1046" s="1338">
        <f>IF(B1046&amp;K1046="",0,1)</f>
        <v>0</v>
      </c>
    </row>
    <row r="1047" spans="1:16" s="306" customFormat="1" ht="6" customHeight="1" thickBot="1">
      <c r="A1047" s="321"/>
      <c r="B1047" s="322"/>
      <c r="C1047" s="322"/>
      <c r="D1047" s="322"/>
      <c r="E1047" s="312"/>
      <c r="F1047" s="312"/>
      <c r="G1047" s="312"/>
      <c r="H1047" s="313"/>
      <c r="I1047" s="312"/>
      <c r="J1047" s="314"/>
      <c r="K1047" s="312"/>
      <c r="L1047" s="315"/>
      <c r="M1047" s="312"/>
      <c r="N1047" s="314"/>
      <c r="O1047" s="809"/>
      <c r="P1047" s="1338"/>
    </row>
    <row r="1048" spans="1:16" s="328" customFormat="1" ht="20.25" customHeight="1" thickTop="1" thickBot="1">
      <c r="A1048" s="370" t="s">
        <v>2165</v>
      </c>
      <c r="B1048" s="323"/>
      <c r="C1048" s="323"/>
      <c r="D1048" s="323"/>
      <c r="E1048" s="323"/>
      <c r="F1048" s="323"/>
      <c r="G1048" s="323"/>
      <c r="H1048" s="324"/>
      <c r="I1048" s="323"/>
      <c r="J1048" s="325"/>
      <c r="K1048" s="323"/>
      <c r="L1048" s="326"/>
      <c r="M1048" s="323"/>
      <c r="N1048" s="822">
        <f>SUM(O:O)</f>
        <v>0</v>
      </c>
      <c r="O1048" s="810"/>
      <c r="P1048" s="1338"/>
    </row>
    <row r="1049" spans="1:16" s="328" customFormat="1" ht="8.25" customHeight="1">
      <c r="A1049" s="98"/>
      <c r="B1049" s="381"/>
      <c r="C1049" s="382"/>
      <c r="D1049" s="382"/>
      <c r="E1049" s="382"/>
      <c r="F1049" s="382"/>
      <c r="G1049" s="382"/>
      <c r="H1049" s="383"/>
      <c r="I1049" s="382"/>
      <c r="J1049" s="384"/>
      <c r="K1049" s="382"/>
      <c r="L1049" s="385"/>
      <c r="M1049" s="382"/>
      <c r="N1049" s="386"/>
      <c r="O1049" s="812"/>
      <c r="P1049" s="1338"/>
    </row>
    <row r="1050" spans="1:16" s="328" customFormat="1" ht="26.25" customHeight="1">
      <c r="A1050" s="396" t="s">
        <v>291</v>
      </c>
      <c r="B1050" s="1666" t="s">
        <v>123</v>
      </c>
      <c r="C1050" s="1667"/>
      <c r="D1050" s="1668"/>
      <c r="E1050" s="1934"/>
      <c r="F1050" s="477"/>
      <c r="G1050" s="478"/>
      <c r="H1050" s="478"/>
      <c r="I1050" s="478"/>
      <c r="J1050" s="478"/>
      <c r="K1050" s="478"/>
      <c r="L1050" s="478"/>
      <c r="M1050" s="478"/>
      <c r="N1050" s="397"/>
      <c r="O1050" s="812">
        <f>IF(D1050&lt;&gt;"",1,0)</f>
        <v>0</v>
      </c>
      <c r="P1050" s="1338">
        <f>IF(D1050="",0,1)</f>
        <v>0</v>
      </c>
    </row>
    <row r="1051" spans="1:16" s="328" customFormat="1" ht="8.25" customHeight="1" thickBot="1">
      <c r="A1051" s="98"/>
      <c r="B1051" s="387"/>
      <c r="C1051" s="388"/>
      <c r="D1051" s="388"/>
      <c r="E1051" s="388"/>
      <c r="F1051" s="388"/>
      <c r="G1051" s="388"/>
      <c r="H1051" s="389"/>
      <c r="I1051" s="388"/>
      <c r="J1051" s="390"/>
      <c r="K1051" s="388"/>
      <c r="L1051" s="391"/>
      <c r="M1051" s="388"/>
      <c r="N1051" s="392"/>
      <c r="O1051" s="812"/>
      <c r="P1051" s="1338"/>
    </row>
    <row r="1052" spans="1:16" s="328" customFormat="1" ht="27" customHeight="1" thickBot="1">
      <c r="A1052" s="308"/>
      <c r="B1052" s="1716" t="s">
        <v>1065</v>
      </c>
      <c r="C1052" s="1717"/>
      <c r="D1052" s="1717"/>
      <c r="E1052" s="1885"/>
      <c r="F1052" s="763" t="s">
        <v>1770</v>
      </c>
      <c r="G1052" s="763" t="s">
        <v>1748</v>
      </c>
      <c r="H1052" s="1945" t="s">
        <v>1520</v>
      </c>
      <c r="I1052" s="1946"/>
      <c r="J1052" s="1662" t="s">
        <v>233</v>
      </c>
      <c r="K1052" s="1722"/>
      <c r="L1052" s="1722"/>
      <c r="M1052" s="1722"/>
      <c r="N1052" s="1944"/>
      <c r="O1052" s="813"/>
      <c r="P1052" s="1338"/>
    </row>
    <row r="1053" spans="1:16" s="328" customFormat="1" ht="26.25" customHeight="1">
      <c r="A1053" s="308"/>
      <c r="B1053" s="1659" t="s">
        <v>1663</v>
      </c>
      <c r="C1053" s="1910" t="s">
        <v>1809</v>
      </c>
      <c r="D1053" s="1911"/>
      <c r="E1053" s="1912"/>
      <c r="F1053" s="1072"/>
      <c r="G1053" s="1072"/>
      <c r="H1053" s="1913"/>
      <c r="I1053" s="1914"/>
      <c r="J1053" s="480" t="s">
        <v>1771</v>
      </c>
      <c r="K1053" s="1915" t="str">
        <f>IF(D1050="","",SUM(F1053:I1053))</f>
        <v/>
      </c>
      <c r="L1053" s="1915"/>
      <c r="M1053" s="1915"/>
      <c r="N1053" s="333" t="s">
        <v>599</v>
      </c>
      <c r="O1053" s="813"/>
      <c r="P1053" s="1338">
        <f>IF(F1053&amp;G1053&amp;H1053="",0,1)</f>
        <v>0</v>
      </c>
    </row>
    <row r="1054" spans="1:16" s="328" customFormat="1" ht="31.5" customHeight="1">
      <c r="A1054" s="308"/>
      <c r="B1054" s="1660"/>
      <c r="C1054" s="1916" t="s">
        <v>1810</v>
      </c>
      <c r="D1054" s="1917"/>
      <c r="E1054" s="1918"/>
      <c r="F1054" s="1073"/>
      <c r="G1054" s="1073"/>
      <c r="H1054" s="1919"/>
      <c r="I1054" s="1920"/>
      <c r="J1054" s="481" t="s">
        <v>1390</v>
      </c>
      <c r="K1054" s="1921" t="str">
        <f>IF(D1050="","",SUM(F1054:I1054))</f>
        <v/>
      </c>
      <c r="L1054" s="1921"/>
      <c r="M1054" s="1921"/>
      <c r="N1054" s="331" t="s">
        <v>599</v>
      </c>
      <c r="O1054" s="813"/>
      <c r="P1054" s="1338">
        <f t="shared" ref="P1054:P1056" si="68">IF(F1054&amp;G1054&amp;H1054="",0,1)</f>
        <v>0</v>
      </c>
    </row>
    <row r="1055" spans="1:16" s="328" customFormat="1" ht="26.25" customHeight="1">
      <c r="A1055" s="308"/>
      <c r="B1055" s="1660"/>
      <c r="C1055" s="1916" t="s">
        <v>1811</v>
      </c>
      <c r="D1055" s="1917"/>
      <c r="E1055" s="1918"/>
      <c r="F1055" s="1073"/>
      <c r="G1055" s="1073"/>
      <c r="H1055" s="1919"/>
      <c r="I1055" s="1920"/>
      <c r="J1055" s="481" t="s">
        <v>406</v>
      </c>
      <c r="K1055" s="1921" t="str">
        <f>IF(D1050="","",SUM(F1055:I1055))</f>
        <v/>
      </c>
      <c r="L1055" s="1921"/>
      <c r="M1055" s="1921"/>
      <c r="N1055" s="331" t="s">
        <v>599</v>
      </c>
      <c r="O1055" s="813"/>
      <c r="P1055" s="1338">
        <f t="shared" si="68"/>
        <v>0</v>
      </c>
    </row>
    <row r="1056" spans="1:16" s="328" customFormat="1" ht="26.25" customHeight="1" thickBot="1">
      <c r="A1056" s="308"/>
      <c r="B1056" s="1660"/>
      <c r="C1056" s="1922" t="s">
        <v>579</v>
      </c>
      <c r="D1056" s="1923"/>
      <c r="E1056" s="1924"/>
      <c r="F1056" s="1074"/>
      <c r="G1056" s="1074"/>
      <c r="H1056" s="1947"/>
      <c r="I1056" s="1948"/>
      <c r="J1056" s="482" t="s">
        <v>407</v>
      </c>
      <c r="K1056" s="1927" t="str">
        <f>IF(D1050="","",SUM(F1056:I1056))</f>
        <v/>
      </c>
      <c r="L1056" s="1927"/>
      <c r="M1056" s="1927"/>
      <c r="N1056" s="332" t="s">
        <v>599</v>
      </c>
      <c r="O1056" s="813"/>
      <c r="P1056" s="1338">
        <f t="shared" si="68"/>
        <v>0</v>
      </c>
    </row>
    <row r="1057" spans="1:16" s="337" customFormat="1" ht="26.25" customHeight="1" thickBot="1">
      <c r="A1057" s="334"/>
      <c r="B1057" s="1661"/>
      <c r="C1057" s="1906" t="s">
        <v>233</v>
      </c>
      <c r="D1057" s="1711"/>
      <c r="E1057" s="1712"/>
      <c r="F1057" s="884" t="str">
        <f>IF(D1050="","",SUM(F1053:F1056))</f>
        <v/>
      </c>
      <c r="G1057" s="884" t="str">
        <f>IF(D1050="","",SUM(G1053:G1056))</f>
        <v/>
      </c>
      <c r="H1057" s="1907" t="str">
        <f>IF(D1050="","",SUM(H1053:H1056))</f>
        <v/>
      </c>
      <c r="I1057" s="1908"/>
      <c r="J1057" s="483" t="s">
        <v>408</v>
      </c>
      <c r="K1057" s="1909" t="str">
        <f>IF(D1050="","",SUM(F1057:I1057))</f>
        <v/>
      </c>
      <c r="L1057" s="1909"/>
      <c r="M1057" s="1909"/>
      <c r="N1057" s="479" t="s">
        <v>599</v>
      </c>
      <c r="O1057" s="814"/>
      <c r="P1057" s="1338"/>
    </row>
    <row r="1058" spans="1:16" s="328" customFormat="1" ht="26.25" customHeight="1">
      <c r="A1058" s="308"/>
      <c r="B1058" s="1659" t="s">
        <v>232</v>
      </c>
      <c r="C1058" s="1910" t="s">
        <v>1809</v>
      </c>
      <c r="D1058" s="1911"/>
      <c r="E1058" s="1912"/>
      <c r="F1058" s="1072"/>
      <c r="G1058" s="1072"/>
      <c r="H1058" s="1913"/>
      <c r="I1058" s="1914"/>
      <c r="J1058" s="480" t="s">
        <v>409</v>
      </c>
      <c r="K1058" s="1915" t="str">
        <f>IF(D1050="","",SUM(F1058:I1058))</f>
        <v/>
      </c>
      <c r="L1058" s="1915"/>
      <c r="M1058" s="1915"/>
      <c r="N1058" s="333" t="s">
        <v>599</v>
      </c>
      <c r="O1058" s="813"/>
      <c r="P1058" s="1338">
        <f>IF(F1058&amp;G1058&amp;H1058="",0,1)</f>
        <v>0</v>
      </c>
    </row>
    <row r="1059" spans="1:16" s="328" customFormat="1" ht="31.5" customHeight="1">
      <c r="A1059" s="308"/>
      <c r="B1059" s="1660"/>
      <c r="C1059" s="1916" t="s">
        <v>1810</v>
      </c>
      <c r="D1059" s="1917"/>
      <c r="E1059" s="1918"/>
      <c r="F1059" s="1073"/>
      <c r="G1059" s="1073"/>
      <c r="H1059" s="1919"/>
      <c r="I1059" s="1920"/>
      <c r="J1059" s="481" t="s">
        <v>410</v>
      </c>
      <c r="K1059" s="1921" t="str">
        <f>IF(D1050="","",SUM(F1059:I1059))</f>
        <v/>
      </c>
      <c r="L1059" s="1921"/>
      <c r="M1059" s="1921"/>
      <c r="N1059" s="331" t="s">
        <v>599</v>
      </c>
      <c r="O1059" s="813"/>
      <c r="P1059" s="1338">
        <f t="shared" ref="P1059:P1061" si="69">IF(F1059&amp;G1059&amp;H1059="",0,1)</f>
        <v>0</v>
      </c>
    </row>
    <row r="1060" spans="1:16" s="328" customFormat="1" ht="26.25" customHeight="1">
      <c r="A1060" s="308"/>
      <c r="B1060" s="1660"/>
      <c r="C1060" s="1916" t="s">
        <v>1811</v>
      </c>
      <c r="D1060" s="1917"/>
      <c r="E1060" s="1918"/>
      <c r="F1060" s="1073"/>
      <c r="G1060" s="1073"/>
      <c r="H1060" s="1919"/>
      <c r="I1060" s="1920"/>
      <c r="J1060" s="481" t="s">
        <v>411</v>
      </c>
      <c r="K1060" s="1921" t="str">
        <f>IF(D1050="","",SUM(F1060:I1060))</f>
        <v/>
      </c>
      <c r="L1060" s="1921"/>
      <c r="M1060" s="1921"/>
      <c r="N1060" s="331" t="s">
        <v>599</v>
      </c>
      <c r="O1060" s="813"/>
      <c r="P1060" s="1338">
        <f t="shared" si="69"/>
        <v>0</v>
      </c>
    </row>
    <row r="1061" spans="1:16" s="328" customFormat="1" ht="26.25" customHeight="1" thickBot="1">
      <c r="A1061" s="308"/>
      <c r="B1061" s="1660"/>
      <c r="C1061" s="1922" t="s">
        <v>579</v>
      </c>
      <c r="D1061" s="1923"/>
      <c r="E1061" s="1924"/>
      <c r="F1061" s="1074"/>
      <c r="G1061" s="1074"/>
      <c r="H1061" s="1925"/>
      <c r="I1061" s="1926"/>
      <c r="J1061" s="482" t="s">
        <v>412</v>
      </c>
      <c r="K1061" s="1927" t="str">
        <f>IF(D1050="","",SUM(F1061:I1061))</f>
        <v/>
      </c>
      <c r="L1061" s="1927"/>
      <c r="M1061" s="1927"/>
      <c r="N1061" s="332" t="s">
        <v>599</v>
      </c>
      <c r="O1061" s="813"/>
      <c r="P1061" s="1338">
        <f t="shared" si="69"/>
        <v>0</v>
      </c>
    </row>
    <row r="1062" spans="1:16" s="337" customFormat="1" ht="26.25" customHeight="1" thickBot="1">
      <c r="A1062" s="334"/>
      <c r="B1062" s="1661"/>
      <c r="C1062" s="1906" t="s">
        <v>233</v>
      </c>
      <c r="D1062" s="1711"/>
      <c r="E1062" s="1712"/>
      <c r="F1062" s="884" t="str">
        <f>IF(D1050="","",SUM(F1058:F1061))</f>
        <v/>
      </c>
      <c r="G1062" s="884" t="str">
        <f>IF(D1050="","",SUM(G1058:G1061))</f>
        <v/>
      </c>
      <c r="H1062" s="1907" t="str">
        <f>IF(D1050="","",SUM(H1058:H1061))</f>
        <v/>
      </c>
      <c r="I1062" s="1908"/>
      <c r="J1062" s="483" t="s">
        <v>413</v>
      </c>
      <c r="K1062" s="1909" t="str">
        <f>IF(D1050="","",SUM(F1062:I1062))</f>
        <v/>
      </c>
      <c r="L1062" s="1909"/>
      <c r="M1062" s="1909"/>
      <c r="N1062" s="479" t="s">
        <v>599</v>
      </c>
      <c r="O1062" s="814"/>
      <c r="P1062" s="1338"/>
    </row>
    <row r="1063" spans="1:16" ht="6" customHeight="1" thickBot="1">
      <c r="A1063" s="338"/>
      <c r="B1063" s="339"/>
      <c r="C1063" s="339"/>
      <c r="D1063" s="339"/>
      <c r="E1063" s="339"/>
      <c r="F1063" s="496"/>
      <c r="G1063" s="496"/>
      <c r="H1063" s="496"/>
      <c r="I1063" s="496"/>
      <c r="J1063" s="484"/>
      <c r="K1063" s="339"/>
      <c r="L1063" s="340"/>
      <c r="M1063" s="339"/>
      <c r="N1063" s="339"/>
      <c r="O1063" s="815"/>
      <c r="P1063" s="1338"/>
    </row>
    <row r="1064" spans="1:16" s="152" customFormat="1" ht="20.25" customHeight="1" thickTop="1" thickBot="1">
      <c r="A1064" s="370" t="s">
        <v>1784</v>
      </c>
      <c r="B1064" s="342"/>
      <c r="C1064" s="342"/>
      <c r="D1064" s="342"/>
      <c r="E1064" s="342"/>
      <c r="F1064" s="342"/>
      <c r="G1064" s="342"/>
      <c r="H1064" s="343"/>
      <c r="I1064" s="342"/>
      <c r="J1064" s="344"/>
      <c r="K1064" s="342"/>
      <c r="L1064" s="345"/>
      <c r="M1064" s="342"/>
      <c r="N1064" s="344"/>
      <c r="O1064" s="816"/>
      <c r="P1064" s="1338"/>
    </row>
    <row r="1065" spans="1:16" s="348" customFormat="1" ht="31.5" customHeight="1">
      <c r="A1065" s="346"/>
      <c r="B1065" s="1931" t="s">
        <v>1881</v>
      </c>
      <c r="C1065" s="1932"/>
      <c r="D1065" s="1932"/>
      <c r="E1065" s="1932"/>
      <c r="F1065" s="1932"/>
      <c r="G1065" s="1932"/>
      <c r="H1065" s="545"/>
      <c r="I1065" s="401" t="s">
        <v>1786</v>
      </c>
      <c r="J1065" s="485" t="s">
        <v>414</v>
      </c>
      <c r="K1065" s="1642" t="str">
        <f>IF(D1050="","",SUM(F1056:I1056))</f>
        <v/>
      </c>
      <c r="L1065" s="1642"/>
      <c r="M1065" s="1642"/>
      <c r="N1065" s="423" t="s">
        <v>599</v>
      </c>
      <c r="O1065" s="817"/>
      <c r="P1065" s="1338"/>
    </row>
    <row r="1066" spans="1:16" s="348" customFormat="1" ht="26.25" customHeight="1">
      <c r="A1066" s="346"/>
      <c r="B1066" s="546" t="s">
        <v>1876</v>
      </c>
      <c r="C1066" s="547"/>
      <c r="D1066" s="547"/>
      <c r="E1066" s="547"/>
      <c r="F1066" s="547"/>
      <c r="G1066" s="547"/>
      <c r="H1066" s="350"/>
      <c r="I1066" s="548"/>
      <c r="J1066" s="486" t="s">
        <v>415</v>
      </c>
      <c r="K1066" s="1933">
        <f>ROUND(Info!$J$3*0.11,4)</f>
        <v>21.676600000000001</v>
      </c>
      <c r="L1066" s="1646"/>
      <c r="M1066" s="1646"/>
      <c r="N1066" s="424" t="s">
        <v>1144</v>
      </c>
      <c r="O1066" s="817"/>
      <c r="P1066" s="1338"/>
    </row>
    <row r="1067" spans="1:16" s="348" customFormat="1" ht="26.25" customHeight="1">
      <c r="A1067" s="346"/>
      <c r="B1067" s="409" t="s">
        <v>1882</v>
      </c>
      <c r="C1067" s="349"/>
      <c r="D1067" s="349"/>
      <c r="E1067" s="349"/>
      <c r="F1067" s="349"/>
      <c r="G1067" s="349"/>
      <c r="H1067" s="350"/>
      <c r="I1067" s="399" t="s">
        <v>2026</v>
      </c>
      <c r="J1067" s="486" t="s">
        <v>416</v>
      </c>
      <c r="K1067" s="1646" t="str">
        <f>IF(D1050="","",SUM(F1061:I1061))</f>
        <v/>
      </c>
      <c r="L1067" s="1646"/>
      <c r="M1067" s="1646"/>
      <c r="N1067" s="424" t="s">
        <v>599</v>
      </c>
      <c r="O1067" s="817"/>
      <c r="P1067" s="1338"/>
    </row>
    <row r="1068" spans="1:16" s="348" customFormat="1" ht="26.25" customHeight="1" thickBot="1">
      <c r="A1068" s="346"/>
      <c r="B1068" s="497" t="s">
        <v>1877</v>
      </c>
      <c r="C1068" s="489"/>
      <c r="D1068" s="489"/>
      <c r="E1068" s="489"/>
      <c r="F1068" s="489"/>
      <c r="G1068" s="489"/>
      <c r="H1068" s="490"/>
      <c r="I1068" s="491"/>
      <c r="J1068" s="492" t="s">
        <v>417</v>
      </c>
      <c r="K1068" s="1900">
        <f>ROUND(Info!$J$3*0.22,4)</f>
        <v>43.353200000000001</v>
      </c>
      <c r="L1068" s="1901"/>
      <c r="M1068" s="1901"/>
      <c r="N1068" s="493" t="s">
        <v>1144</v>
      </c>
      <c r="O1068" s="817"/>
      <c r="P1068" s="1338"/>
    </row>
    <row r="1069" spans="1:16" s="348" customFormat="1" ht="31.5" customHeight="1" thickBot="1">
      <c r="A1069" s="346"/>
      <c r="B1069" s="1902" t="s">
        <v>1878</v>
      </c>
      <c r="C1069" s="1903"/>
      <c r="D1069" s="1903"/>
      <c r="E1069" s="1903"/>
      <c r="F1069" s="1903"/>
      <c r="G1069" s="418"/>
      <c r="H1069" s="419"/>
      <c r="I1069" s="402" t="s">
        <v>2027</v>
      </c>
      <c r="J1069" s="487" t="s">
        <v>418</v>
      </c>
      <c r="K1069" s="1634" t="str">
        <f>IF(D1050="","",ROUND(K1065*K1066+K1067*K1068,2))</f>
        <v/>
      </c>
      <c r="L1069" s="1634"/>
      <c r="M1069" s="1634"/>
      <c r="N1069" s="427" t="s">
        <v>1144</v>
      </c>
      <c r="O1069" s="817"/>
      <c r="P1069" s="1338"/>
    </row>
    <row r="1070" spans="1:16" s="348" customFormat="1" ht="26.25" customHeight="1" thickBot="1">
      <c r="A1070" s="346"/>
      <c r="B1070" s="413" t="s">
        <v>1879</v>
      </c>
      <c r="C1070" s="414"/>
      <c r="D1070" s="414"/>
      <c r="E1070" s="414"/>
      <c r="F1070" s="414"/>
      <c r="G1070" s="414"/>
      <c r="H1070" s="415"/>
      <c r="I1070" s="416"/>
      <c r="J1070" s="488" t="s">
        <v>419</v>
      </c>
      <c r="K1070" s="1904"/>
      <c r="L1070" s="1905"/>
      <c r="M1070" s="1905"/>
      <c r="N1070" s="428" t="s">
        <v>1144</v>
      </c>
      <c r="O1070" s="817"/>
      <c r="P1070" s="1338">
        <f>IF(K1070="",0,1)</f>
        <v>0</v>
      </c>
    </row>
    <row r="1071" spans="1:16" s="348" customFormat="1" ht="26.25" customHeight="1" thickBot="1">
      <c r="A1071" s="346"/>
      <c r="B1071" s="412" t="s">
        <v>1880</v>
      </c>
      <c r="C1071" s="393"/>
      <c r="D1071" s="393"/>
      <c r="E1071" s="393"/>
      <c r="F1071" s="393"/>
      <c r="G1071" s="393"/>
      <c r="H1071" s="394"/>
      <c r="I1071" s="402" t="s">
        <v>2028</v>
      </c>
      <c r="J1071" s="487" t="s">
        <v>420</v>
      </c>
      <c r="K1071" s="1638" t="str">
        <f>IF(D1050="","",IF(SUM(K1069,-K1070)&lt;0,"BŁĄD !!!",ROUND(K1069-K1070,2)))</f>
        <v/>
      </c>
      <c r="L1071" s="1638"/>
      <c r="M1071" s="1638"/>
      <c r="N1071" s="429" t="s">
        <v>1144</v>
      </c>
      <c r="O1071" s="817"/>
      <c r="P1071" s="1338"/>
    </row>
    <row r="1072" spans="1:16" s="348" customFormat="1" ht="6" customHeight="1" thickBot="1">
      <c r="A1072" s="403"/>
      <c r="B1072" s="404"/>
      <c r="C1072" s="404"/>
      <c r="D1072" s="404"/>
      <c r="E1072" s="404"/>
      <c r="F1072" s="404"/>
      <c r="G1072" s="404"/>
      <c r="H1072" s="405"/>
      <c r="I1072" s="404"/>
      <c r="J1072" s="404"/>
      <c r="K1072" s="404"/>
      <c r="L1072" s="406"/>
      <c r="M1072" s="404"/>
      <c r="N1072" s="404"/>
      <c r="O1072" s="818"/>
      <c r="P1072" s="1338"/>
    </row>
    <row r="1073" spans="1:16" s="357" customFormat="1" ht="20.25" customHeight="1" thickTop="1" thickBot="1">
      <c r="A1073" s="371" t="s">
        <v>1785</v>
      </c>
      <c r="B1073" s="352"/>
      <c r="C1073" s="352"/>
      <c r="D1073" s="352"/>
      <c r="E1073" s="352"/>
      <c r="F1073" s="352"/>
      <c r="G1073" s="352"/>
      <c r="H1073" s="353"/>
      <c r="I1073" s="352"/>
      <c r="J1073" s="354"/>
      <c r="K1073" s="352"/>
      <c r="L1073" s="355"/>
      <c r="M1073" s="352"/>
      <c r="N1073" s="354"/>
      <c r="O1073" s="819"/>
      <c r="P1073" s="1338"/>
    </row>
    <row r="1074" spans="1:16" s="363" customFormat="1" ht="16.5" customHeight="1">
      <c r="A1074" s="358"/>
      <c r="B1074" s="372" t="s">
        <v>2025</v>
      </c>
      <c r="C1074" s="359"/>
      <c r="D1074" s="359"/>
      <c r="E1074" s="359"/>
      <c r="F1074" s="360"/>
      <c r="G1074" s="360"/>
      <c r="H1074" s="360"/>
      <c r="I1074" s="361"/>
      <c r="J1074" s="1928" t="s">
        <v>2024</v>
      </c>
      <c r="K1074" s="1929"/>
      <c r="L1074" s="1929"/>
      <c r="M1074" s="1929"/>
      <c r="N1074" s="1930"/>
      <c r="O1074" s="820"/>
      <c r="P1074" s="1338"/>
    </row>
    <row r="1075" spans="1:16" s="363" customFormat="1" ht="26.25" customHeight="1">
      <c r="A1075" s="358"/>
      <c r="B1075" s="1630"/>
      <c r="C1075" s="1898"/>
      <c r="D1075" s="1898"/>
      <c r="E1075" s="1898"/>
      <c r="F1075" s="1898"/>
      <c r="G1075" s="1898"/>
      <c r="H1075" s="1898"/>
      <c r="I1075" s="1899"/>
      <c r="J1075" s="1630"/>
      <c r="K1075" s="1898"/>
      <c r="L1075" s="1898"/>
      <c r="M1075" s="1898"/>
      <c r="N1075" s="1899"/>
      <c r="O1075" s="820"/>
      <c r="P1075" s="1338">
        <f>IF(J1075&amp;B1075="",0,1)</f>
        <v>0</v>
      </c>
    </row>
    <row r="1076" spans="1:16" s="363" customFormat="1" ht="26.25" customHeight="1">
      <c r="A1076" s="358"/>
      <c r="B1076" s="1630"/>
      <c r="C1076" s="1898"/>
      <c r="D1076" s="1898"/>
      <c r="E1076" s="1898"/>
      <c r="F1076" s="1898"/>
      <c r="G1076" s="1898"/>
      <c r="H1076" s="1898"/>
      <c r="I1076" s="1899"/>
      <c r="J1076" s="1630"/>
      <c r="K1076" s="1898"/>
      <c r="L1076" s="1898"/>
      <c r="M1076" s="1898"/>
      <c r="N1076" s="1899"/>
      <c r="O1076" s="820"/>
      <c r="P1076" s="1338">
        <f t="shared" ref="P1076:P1079" si="70">IF(J1076&amp;B1076="",0,1)</f>
        <v>0</v>
      </c>
    </row>
    <row r="1077" spans="1:16" s="363" customFormat="1" ht="26.25" customHeight="1">
      <c r="A1077" s="358"/>
      <c r="B1077" s="1630"/>
      <c r="C1077" s="1898"/>
      <c r="D1077" s="1898"/>
      <c r="E1077" s="1898"/>
      <c r="F1077" s="1898"/>
      <c r="G1077" s="1898"/>
      <c r="H1077" s="1898"/>
      <c r="I1077" s="1899"/>
      <c r="J1077" s="1630"/>
      <c r="K1077" s="1898"/>
      <c r="L1077" s="1898"/>
      <c r="M1077" s="1898"/>
      <c r="N1077" s="1899"/>
      <c r="O1077" s="820"/>
      <c r="P1077" s="1338">
        <f t="shared" si="70"/>
        <v>0</v>
      </c>
    </row>
    <row r="1078" spans="1:16" s="363" customFormat="1" ht="26.25" customHeight="1">
      <c r="A1078" s="358"/>
      <c r="B1078" s="1630"/>
      <c r="C1078" s="1898"/>
      <c r="D1078" s="1898"/>
      <c r="E1078" s="1898"/>
      <c r="F1078" s="1898"/>
      <c r="G1078" s="1898"/>
      <c r="H1078" s="1898"/>
      <c r="I1078" s="1899"/>
      <c r="J1078" s="1630"/>
      <c r="K1078" s="1898"/>
      <c r="L1078" s="1898"/>
      <c r="M1078" s="1898"/>
      <c r="N1078" s="1899"/>
      <c r="O1078" s="820"/>
      <c r="P1078" s="1338">
        <f t="shared" si="70"/>
        <v>0</v>
      </c>
    </row>
    <row r="1079" spans="1:16" s="363" customFormat="1" ht="26.25" customHeight="1" thickBot="1">
      <c r="A1079" s="358"/>
      <c r="B1079" s="1941"/>
      <c r="C1079" s="1942"/>
      <c r="D1079" s="1942"/>
      <c r="E1079" s="1942"/>
      <c r="F1079" s="1942"/>
      <c r="G1079" s="1942"/>
      <c r="H1079" s="1942"/>
      <c r="I1079" s="1943"/>
      <c r="J1079" s="1941"/>
      <c r="K1079" s="1942"/>
      <c r="L1079" s="1942"/>
      <c r="M1079" s="1942"/>
      <c r="N1079" s="1943"/>
      <c r="O1079" s="820"/>
      <c r="P1079" s="1338">
        <f t="shared" si="70"/>
        <v>0</v>
      </c>
    </row>
    <row r="1080" spans="1:16" s="363" customFormat="1" ht="26.25" customHeight="1" thickBot="1">
      <c r="A1080" s="358"/>
      <c r="B1080" s="421" t="s">
        <v>2029</v>
      </c>
      <c r="C1080" s="364"/>
      <c r="D1080" s="1622" t="s">
        <v>1111</v>
      </c>
      <c r="E1080" s="1622"/>
      <c r="F1080" s="1622"/>
      <c r="G1080" s="1622"/>
      <c r="H1080" s="1622"/>
      <c r="I1080" s="1622"/>
      <c r="J1080" s="1622"/>
      <c r="K1080" s="1622"/>
      <c r="L1080" s="1622"/>
      <c r="M1080" s="1622"/>
      <c r="N1080" s="1623"/>
      <c r="O1080" s="820"/>
    </row>
    <row r="1081" spans="1:16" s="348" customFormat="1" ht="19.5" customHeight="1" thickBot="1">
      <c r="A1081" s="403"/>
      <c r="B1081" s="404"/>
      <c r="C1081" s="404"/>
      <c r="D1081" s="404"/>
      <c r="E1081" s="404"/>
      <c r="F1081" s="404"/>
      <c r="G1081" s="404"/>
      <c r="H1081" s="405"/>
      <c r="I1081" s="404"/>
      <c r="J1081" s="404"/>
      <c r="K1081" s="404"/>
      <c r="L1081" s="406"/>
      <c r="M1081" s="404"/>
      <c r="N1081" s="1320" t="str">
        <f ca="1">$A$1&amp;wersja&amp;INFO("wersja")</f>
        <v>GL_2018.1.15.0</v>
      </c>
      <c r="O1081" s="818"/>
    </row>
    <row r="1082" spans="1:16" ht="20.25" customHeight="1" thickTop="1" thickBot="1">
      <c r="A1082" s="577" t="s">
        <v>1819</v>
      </c>
      <c r="H1082" s="502"/>
      <c r="L1082" s="520"/>
      <c r="N1082" s="592" t="str">
        <f>$N$1</f>
        <v>Załącznik Nr 5 do Uchwały Nr XL/396/17 Rady Miejskiej w Kluczborku z dnia 27 września 2017r.</v>
      </c>
      <c r="O1082" s="804"/>
    </row>
    <row r="1083" spans="1:16" s="2" customFormat="1" ht="22.5" customHeight="1" thickTop="1">
      <c r="A1083" s="1688" t="s">
        <v>854</v>
      </c>
      <c r="B1083" s="1689"/>
      <c r="C1083" s="1689"/>
      <c r="D1083" s="1690"/>
      <c r="E1083" s="1691" t="s">
        <v>987</v>
      </c>
      <c r="F1083" s="1691"/>
      <c r="G1083" s="1691"/>
      <c r="H1083" s="1691"/>
      <c r="I1083" s="1691"/>
      <c r="J1083" s="1691"/>
      <c r="K1083" s="1691"/>
      <c r="L1083" s="1691"/>
      <c r="M1083" s="1691"/>
      <c r="N1083" s="1691"/>
      <c r="O1083" s="1692"/>
    </row>
    <row r="1084" spans="1:16" s="2" customFormat="1" ht="26.25" customHeight="1" thickBot="1">
      <c r="A1084" s="1695"/>
      <c r="B1084" s="1696"/>
      <c r="C1084" s="1696"/>
      <c r="D1084" s="1697"/>
      <c r="E1084" s="1693"/>
      <c r="F1084" s="1693"/>
      <c r="G1084" s="1693"/>
      <c r="H1084" s="1693"/>
      <c r="I1084" s="1693"/>
      <c r="J1084" s="1693"/>
      <c r="K1084" s="1693"/>
      <c r="L1084" s="1693"/>
      <c r="M1084" s="1693"/>
      <c r="N1084" s="1693"/>
      <c r="O1084" s="1694"/>
    </row>
    <row r="1085" spans="1:16" s="2" customFormat="1" ht="9" customHeight="1">
      <c r="A1085" s="580"/>
      <c r="B1085" s="581"/>
      <c r="C1085" s="581"/>
      <c r="D1085" s="582"/>
      <c r="E1085" s="582"/>
      <c r="F1085" s="582"/>
      <c r="G1085" s="582"/>
      <c r="H1085" s="583"/>
      <c r="I1085" s="583"/>
      <c r="J1085" s="583"/>
      <c r="K1085" s="583"/>
      <c r="L1085" s="584"/>
      <c r="M1085" s="583"/>
      <c r="N1085" s="585"/>
      <c r="O1085" s="805"/>
    </row>
    <row r="1086" spans="1:16" s="1" customFormat="1" ht="24.75" customHeight="1">
      <c r="A1086" s="1675" t="s">
        <v>1923</v>
      </c>
      <c r="B1086" s="1676"/>
      <c r="C1086" s="1676"/>
      <c r="D1086" s="1676"/>
      <c r="E1086" s="1676"/>
      <c r="F1086" s="1676"/>
      <c r="G1086" s="1676"/>
      <c r="H1086" s="1676"/>
      <c r="I1086" s="1676"/>
      <c r="J1086" s="1676"/>
      <c r="K1086" s="1676"/>
      <c r="L1086" s="1676"/>
      <c r="M1086" s="1676"/>
      <c r="N1086" s="1676"/>
      <c r="O1086" s="1677"/>
    </row>
    <row r="1087" spans="1:16" s="2" customFormat="1" ht="9" customHeight="1" thickBot="1">
      <c r="A1087" s="587"/>
      <c r="B1087" s="588"/>
      <c r="C1087" s="588"/>
      <c r="D1087" s="588"/>
      <c r="E1087" s="588"/>
      <c r="F1087" s="588"/>
      <c r="G1087" s="588"/>
      <c r="H1087" s="588"/>
      <c r="I1087" s="588"/>
      <c r="J1087" s="588"/>
      <c r="K1087" s="589"/>
      <c r="L1087" s="590"/>
      <c r="M1087" s="583"/>
      <c r="N1087" s="583"/>
      <c r="O1087" s="806"/>
    </row>
    <row r="1088" spans="1:16" s="306" customFormat="1" ht="6" customHeight="1" thickTop="1" thickBot="1">
      <c r="A1088" s="300"/>
      <c r="B1088" s="301"/>
      <c r="C1088" s="301"/>
      <c r="D1088" s="301"/>
      <c r="E1088" s="302"/>
      <c r="F1088" s="302"/>
      <c r="G1088" s="302"/>
      <c r="H1088" s="303"/>
      <c r="I1088" s="302"/>
      <c r="J1088" s="304"/>
      <c r="K1088" s="302"/>
      <c r="L1088" s="305"/>
      <c r="M1088" s="302"/>
      <c r="N1088" s="304"/>
      <c r="O1088" s="807"/>
    </row>
    <row r="1089" spans="1:16" s="306" customFormat="1" ht="26.25" customHeight="1" thickBot="1">
      <c r="A1089" s="308"/>
      <c r="B1089" s="1678" t="s">
        <v>1925</v>
      </c>
      <c r="C1089" s="1678"/>
      <c r="D1089" s="1678"/>
      <c r="E1089" s="1678"/>
      <c r="F1089" s="1678"/>
      <c r="G1089" s="1678"/>
      <c r="H1089" s="1678"/>
      <c r="I1089" s="1678"/>
      <c r="J1089" s="1679"/>
      <c r="K1089" s="235" t="s">
        <v>1870</v>
      </c>
      <c r="L1089" s="309"/>
      <c r="M1089" s="1680" t="str">
        <f>IF(O1097=1,SUM($O$1:O1097),"")</f>
        <v/>
      </c>
      <c r="N1089" s="1681"/>
      <c r="O1089" s="808"/>
    </row>
    <row r="1090" spans="1:16" s="306" customFormat="1" ht="6" customHeight="1" thickBot="1">
      <c r="A1090" s="310"/>
      <c r="B1090" s="311"/>
      <c r="C1090" s="311"/>
      <c r="D1090" s="311"/>
      <c r="E1090" s="311"/>
      <c r="F1090" s="311"/>
      <c r="G1090" s="311"/>
      <c r="H1090" s="313"/>
      <c r="I1090" s="312"/>
      <c r="J1090" s="314"/>
      <c r="K1090" s="312"/>
      <c r="L1090" s="315"/>
      <c r="M1090" s="312"/>
      <c r="N1090" s="314"/>
      <c r="O1090" s="809"/>
    </row>
    <row r="1091" spans="1:16" s="306" customFormat="1" ht="20.25" customHeight="1" thickTop="1" thickBot="1">
      <c r="A1091" s="369" t="s">
        <v>1783</v>
      </c>
      <c r="B1091" s="323"/>
      <c r="C1091" s="323"/>
      <c r="D1091" s="323"/>
      <c r="E1091" s="323"/>
      <c r="F1091" s="323"/>
      <c r="G1091" s="323"/>
      <c r="H1091" s="323"/>
      <c r="I1091" s="323"/>
      <c r="J1091" s="323"/>
      <c r="K1091" s="323"/>
      <c r="L1091" s="323"/>
      <c r="M1091" s="323"/>
      <c r="N1091" s="323"/>
      <c r="O1091" s="810"/>
    </row>
    <row r="1092" spans="1:16" s="306" customFormat="1" ht="12.75" customHeight="1">
      <c r="A1092" s="317"/>
      <c r="B1092" s="374" t="s">
        <v>1666</v>
      </c>
      <c r="C1092" s="375"/>
      <c r="D1092" s="375"/>
      <c r="E1092" s="375"/>
      <c r="F1092" s="375"/>
      <c r="G1092" s="375"/>
      <c r="H1092" s="376"/>
      <c r="I1092" s="375"/>
      <c r="J1092" s="377"/>
      <c r="K1092" s="378" t="s">
        <v>1750</v>
      </c>
      <c r="L1092" s="375"/>
      <c r="M1092" s="375"/>
      <c r="N1092" s="379"/>
      <c r="O1092" s="811"/>
    </row>
    <row r="1093" spans="1:16" s="320" customFormat="1" ht="34.5" customHeight="1" thickBot="1">
      <c r="A1093" s="319"/>
      <c r="B1093" s="1935" t="str">
        <f>IF($B$12="","",$B$12)</f>
        <v/>
      </c>
      <c r="C1093" s="1936"/>
      <c r="D1093" s="1936"/>
      <c r="E1093" s="1936"/>
      <c r="F1093" s="1936"/>
      <c r="G1093" s="1936"/>
      <c r="H1093" s="1936"/>
      <c r="I1093" s="1936"/>
      <c r="J1093" s="1937"/>
      <c r="K1093" s="1938" t="str">
        <f>IF($K$12="","",$K$12)</f>
        <v/>
      </c>
      <c r="L1093" s="1939"/>
      <c r="M1093" s="1939"/>
      <c r="N1093" s="1940"/>
      <c r="O1093" s="811"/>
      <c r="P1093" s="1338">
        <f>IF(B1093&amp;K1093="",0,1)</f>
        <v>0</v>
      </c>
    </row>
    <row r="1094" spans="1:16" s="306" customFormat="1" ht="6" customHeight="1" thickBot="1">
      <c r="A1094" s="321"/>
      <c r="B1094" s="322"/>
      <c r="C1094" s="322"/>
      <c r="D1094" s="322"/>
      <c r="E1094" s="312"/>
      <c r="F1094" s="312"/>
      <c r="G1094" s="312"/>
      <c r="H1094" s="313"/>
      <c r="I1094" s="312"/>
      <c r="J1094" s="314"/>
      <c r="K1094" s="312"/>
      <c r="L1094" s="315"/>
      <c r="M1094" s="312"/>
      <c r="N1094" s="314"/>
      <c r="O1094" s="809"/>
      <c r="P1094" s="1338"/>
    </row>
    <row r="1095" spans="1:16" s="328" customFormat="1" ht="20.25" customHeight="1" thickTop="1" thickBot="1">
      <c r="A1095" s="370" t="s">
        <v>2165</v>
      </c>
      <c r="B1095" s="323"/>
      <c r="C1095" s="323"/>
      <c r="D1095" s="323"/>
      <c r="E1095" s="323"/>
      <c r="F1095" s="323"/>
      <c r="G1095" s="323"/>
      <c r="H1095" s="324"/>
      <c r="I1095" s="323"/>
      <c r="J1095" s="325"/>
      <c r="K1095" s="323"/>
      <c r="L1095" s="326"/>
      <c r="M1095" s="323"/>
      <c r="N1095" s="822">
        <f>SUM(O:O)</f>
        <v>0</v>
      </c>
      <c r="O1095" s="810"/>
      <c r="P1095" s="1338"/>
    </row>
    <row r="1096" spans="1:16" s="328" customFormat="1" ht="8.25" customHeight="1">
      <c r="A1096" s="98"/>
      <c r="B1096" s="381"/>
      <c r="C1096" s="382"/>
      <c r="D1096" s="382"/>
      <c r="E1096" s="382"/>
      <c r="F1096" s="382"/>
      <c r="G1096" s="382"/>
      <c r="H1096" s="383"/>
      <c r="I1096" s="382"/>
      <c r="J1096" s="384"/>
      <c r="K1096" s="382"/>
      <c r="L1096" s="385"/>
      <c r="M1096" s="382"/>
      <c r="N1096" s="386"/>
      <c r="O1096" s="812"/>
      <c r="P1096" s="1338"/>
    </row>
    <row r="1097" spans="1:16" s="328" customFormat="1" ht="26.25" customHeight="1">
      <c r="A1097" s="396" t="s">
        <v>291</v>
      </c>
      <c r="B1097" s="1666" t="s">
        <v>123</v>
      </c>
      <c r="C1097" s="1667"/>
      <c r="D1097" s="1668"/>
      <c r="E1097" s="1934"/>
      <c r="F1097" s="477"/>
      <c r="G1097" s="478"/>
      <c r="H1097" s="478"/>
      <c r="I1097" s="478"/>
      <c r="J1097" s="478"/>
      <c r="K1097" s="478"/>
      <c r="L1097" s="478"/>
      <c r="M1097" s="478"/>
      <c r="N1097" s="397"/>
      <c r="O1097" s="812">
        <f>IF(D1097&lt;&gt;"",1,0)</f>
        <v>0</v>
      </c>
      <c r="P1097" s="1338">
        <f>IF(D1097="",0,1)</f>
        <v>0</v>
      </c>
    </row>
    <row r="1098" spans="1:16" s="328" customFormat="1" ht="8.25" customHeight="1" thickBot="1">
      <c r="A1098" s="98"/>
      <c r="B1098" s="387"/>
      <c r="C1098" s="388"/>
      <c r="D1098" s="388"/>
      <c r="E1098" s="388"/>
      <c r="F1098" s="388"/>
      <c r="G1098" s="388"/>
      <c r="H1098" s="389"/>
      <c r="I1098" s="388"/>
      <c r="J1098" s="390"/>
      <c r="K1098" s="388"/>
      <c r="L1098" s="391"/>
      <c r="M1098" s="388"/>
      <c r="N1098" s="392"/>
      <c r="O1098" s="812"/>
      <c r="P1098" s="1338"/>
    </row>
    <row r="1099" spans="1:16" s="328" customFormat="1" ht="27" customHeight="1" thickBot="1">
      <c r="A1099" s="308"/>
      <c r="B1099" s="1716" t="s">
        <v>1065</v>
      </c>
      <c r="C1099" s="1717"/>
      <c r="D1099" s="1717"/>
      <c r="E1099" s="1885"/>
      <c r="F1099" s="763" t="s">
        <v>1770</v>
      </c>
      <c r="G1099" s="763" t="s">
        <v>1748</v>
      </c>
      <c r="H1099" s="1945" t="s">
        <v>1520</v>
      </c>
      <c r="I1099" s="1946"/>
      <c r="J1099" s="1662" t="s">
        <v>233</v>
      </c>
      <c r="K1099" s="1722"/>
      <c r="L1099" s="1722"/>
      <c r="M1099" s="1722"/>
      <c r="N1099" s="1944"/>
      <c r="O1099" s="813"/>
      <c r="P1099" s="1338"/>
    </row>
    <row r="1100" spans="1:16" s="328" customFormat="1" ht="26.25" customHeight="1">
      <c r="A1100" s="308"/>
      <c r="B1100" s="1659" t="s">
        <v>1663</v>
      </c>
      <c r="C1100" s="1910" t="s">
        <v>1809</v>
      </c>
      <c r="D1100" s="1911"/>
      <c r="E1100" s="1912"/>
      <c r="F1100" s="1072"/>
      <c r="G1100" s="1072"/>
      <c r="H1100" s="1913"/>
      <c r="I1100" s="1914"/>
      <c r="J1100" s="480" t="s">
        <v>1771</v>
      </c>
      <c r="K1100" s="1915" t="str">
        <f>IF(D1097="","",SUM(F1100:I1100))</f>
        <v/>
      </c>
      <c r="L1100" s="1915"/>
      <c r="M1100" s="1915"/>
      <c r="N1100" s="333" t="s">
        <v>599</v>
      </c>
      <c r="O1100" s="813"/>
      <c r="P1100" s="1338">
        <f>IF(F1100&amp;G1100&amp;H1100="",0,1)</f>
        <v>0</v>
      </c>
    </row>
    <row r="1101" spans="1:16" s="328" customFormat="1" ht="31.5" customHeight="1">
      <c r="A1101" s="308"/>
      <c r="B1101" s="1660"/>
      <c r="C1101" s="1916" t="s">
        <v>1810</v>
      </c>
      <c r="D1101" s="1917"/>
      <c r="E1101" s="1918"/>
      <c r="F1101" s="1073"/>
      <c r="G1101" s="1073"/>
      <c r="H1101" s="1919"/>
      <c r="I1101" s="1920"/>
      <c r="J1101" s="481" t="s">
        <v>1390</v>
      </c>
      <c r="K1101" s="1921" t="str">
        <f>IF(D1097="","",SUM(F1101:I1101))</f>
        <v/>
      </c>
      <c r="L1101" s="1921"/>
      <c r="M1101" s="1921"/>
      <c r="N1101" s="331" t="s">
        <v>599</v>
      </c>
      <c r="O1101" s="813"/>
      <c r="P1101" s="1338">
        <f t="shared" ref="P1101:P1103" si="71">IF(F1101&amp;G1101&amp;H1101="",0,1)</f>
        <v>0</v>
      </c>
    </row>
    <row r="1102" spans="1:16" s="328" customFormat="1" ht="26.25" customHeight="1">
      <c r="A1102" s="308"/>
      <c r="B1102" s="1660"/>
      <c r="C1102" s="1916" t="s">
        <v>1811</v>
      </c>
      <c r="D1102" s="1917"/>
      <c r="E1102" s="1918"/>
      <c r="F1102" s="1073"/>
      <c r="G1102" s="1073"/>
      <c r="H1102" s="1919"/>
      <c r="I1102" s="1920"/>
      <c r="J1102" s="481" t="s">
        <v>406</v>
      </c>
      <c r="K1102" s="1921" t="str">
        <f>IF(D1097="","",SUM(F1102:I1102))</f>
        <v/>
      </c>
      <c r="L1102" s="1921"/>
      <c r="M1102" s="1921"/>
      <c r="N1102" s="331" t="s">
        <v>599</v>
      </c>
      <c r="O1102" s="813"/>
      <c r="P1102" s="1338">
        <f t="shared" si="71"/>
        <v>0</v>
      </c>
    </row>
    <row r="1103" spans="1:16" s="328" customFormat="1" ht="26.25" customHeight="1" thickBot="1">
      <c r="A1103" s="308"/>
      <c r="B1103" s="1660"/>
      <c r="C1103" s="1922" t="s">
        <v>579</v>
      </c>
      <c r="D1103" s="1923"/>
      <c r="E1103" s="1924"/>
      <c r="F1103" s="1074"/>
      <c r="G1103" s="1074"/>
      <c r="H1103" s="1947"/>
      <c r="I1103" s="1948"/>
      <c r="J1103" s="482" t="s">
        <v>407</v>
      </c>
      <c r="K1103" s="1927" t="str">
        <f>IF(D1097="","",SUM(F1103:I1103))</f>
        <v/>
      </c>
      <c r="L1103" s="1927"/>
      <c r="M1103" s="1927"/>
      <c r="N1103" s="332" t="s">
        <v>599</v>
      </c>
      <c r="O1103" s="813"/>
      <c r="P1103" s="1338">
        <f t="shared" si="71"/>
        <v>0</v>
      </c>
    </row>
    <row r="1104" spans="1:16" s="337" customFormat="1" ht="26.25" customHeight="1" thickBot="1">
      <c r="A1104" s="334"/>
      <c r="B1104" s="1661"/>
      <c r="C1104" s="1906" t="s">
        <v>233</v>
      </c>
      <c r="D1104" s="1711"/>
      <c r="E1104" s="1712"/>
      <c r="F1104" s="884" t="str">
        <f>IF(D1097="","",SUM(F1100:F1103))</f>
        <v/>
      </c>
      <c r="G1104" s="884" t="str">
        <f>IF(D1097="","",SUM(G1100:G1103))</f>
        <v/>
      </c>
      <c r="H1104" s="1907" t="str">
        <f>IF(D1097="","",SUM(H1100:H1103))</f>
        <v/>
      </c>
      <c r="I1104" s="1908"/>
      <c r="J1104" s="483" t="s">
        <v>408</v>
      </c>
      <c r="K1104" s="1909" t="str">
        <f>IF(D1097="","",SUM(F1104:I1104))</f>
        <v/>
      </c>
      <c r="L1104" s="1909"/>
      <c r="M1104" s="1909"/>
      <c r="N1104" s="479" t="s">
        <v>599</v>
      </c>
      <c r="O1104" s="814"/>
      <c r="P1104" s="1338"/>
    </row>
    <row r="1105" spans="1:16" s="328" customFormat="1" ht="26.25" customHeight="1">
      <c r="A1105" s="308"/>
      <c r="B1105" s="1659" t="s">
        <v>232</v>
      </c>
      <c r="C1105" s="1910" t="s">
        <v>1809</v>
      </c>
      <c r="D1105" s="1911"/>
      <c r="E1105" s="1912"/>
      <c r="F1105" s="1072"/>
      <c r="G1105" s="1072"/>
      <c r="H1105" s="1913"/>
      <c r="I1105" s="1914"/>
      <c r="J1105" s="480" t="s">
        <v>409</v>
      </c>
      <c r="K1105" s="1915" t="str">
        <f>IF(D1097="","",SUM(F1105:I1105))</f>
        <v/>
      </c>
      <c r="L1105" s="1915"/>
      <c r="M1105" s="1915"/>
      <c r="N1105" s="333" t="s">
        <v>599</v>
      </c>
      <c r="O1105" s="813"/>
      <c r="P1105" s="1338">
        <f>IF(F1105&amp;G1105&amp;H1105="",0,1)</f>
        <v>0</v>
      </c>
    </row>
    <row r="1106" spans="1:16" s="328" customFormat="1" ht="31.5" customHeight="1">
      <c r="A1106" s="308"/>
      <c r="B1106" s="1660"/>
      <c r="C1106" s="1916" t="s">
        <v>1810</v>
      </c>
      <c r="D1106" s="1917"/>
      <c r="E1106" s="1918"/>
      <c r="F1106" s="1073"/>
      <c r="G1106" s="1073"/>
      <c r="H1106" s="1919"/>
      <c r="I1106" s="1920"/>
      <c r="J1106" s="481" t="s">
        <v>410</v>
      </c>
      <c r="K1106" s="1921" t="str">
        <f>IF(D1097="","",SUM(F1106:I1106))</f>
        <v/>
      </c>
      <c r="L1106" s="1921"/>
      <c r="M1106" s="1921"/>
      <c r="N1106" s="331" t="s">
        <v>599</v>
      </c>
      <c r="O1106" s="813"/>
      <c r="P1106" s="1338">
        <f t="shared" ref="P1106:P1108" si="72">IF(F1106&amp;G1106&amp;H1106="",0,1)</f>
        <v>0</v>
      </c>
    </row>
    <row r="1107" spans="1:16" s="328" customFormat="1" ht="26.25" customHeight="1">
      <c r="A1107" s="308"/>
      <c r="B1107" s="1660"/>
      <c r="C1107" s="1916" t="s">
        <v>1811</v>
      </c>
      <c r="D1107" s="1917"/>
      <c r="E1107" s="1918"/>
      <c r="F1107" s="1073"/>
      <c r="G1107" s="1073"/>
      <c r="H1107" s="1919"/>
      <c r="I1107" s="1920"/>
      <c r="J1107" s="481" t="s">
        <v>411</v>
      </c>
      <c r="K1107" s="1921" t="str">
        <f>IF(D1097="","",SUM(F1107:I1107))</f>
        <v/>
      </c>
      <c r="L1107" s="1921"/>
      <c r="M1107" s="1921"/>
      <c r="N1107" s="331" t="s">
        <v>599</v>
      </c>
      <c r="O1107" s="813"/>
      <c r="P1107" s="1338">
        <f t="shared" si="72"/>
        <v>0</v>
      </c>
    </row>
    <row r="1108" spans="1:16" s="328" customFormat="1" ht="26.25" customHeight="1" thickBot="1">
      <c r="A1108" s="308"/>
      <c r="B1108" s="1660"/>
      <c r="C1108" s="1922" t="s">
        <v>579</v>
      </c>
      <c r="D1108" s="1923"/>
      <c r="E1108" s="1924"/>
      <c r="F1108" s="1074"/>
      <c r="G1108" s="1074"/>
      <c r="H1108" s="1925"/>
      <c r="I1108" s="1926"/>
      <c r="J1108" s="482" t="s">
        <v>412</v>
      </c>
      <c r="K1108" s="1927" t="str">
        <f>IF(D1097="","",SUM(F1108:I1108))</f>
        <v/>
      </c>
      <c r="L1108" s="1927"/>
      <c r="M1108" s="1927"/>
      <c r="N1108" s="332" t="s">
        <v>599</v>
      </c>
      <c r="O1108" s="813"/>
      <c r="P1108" s="1338">
        <f t="shared" si="72"/>
        <v>0</v>
      </c>
    </row>
    <row r="1109" spans="1:16" s="337" customFormat="1" ht="26.25" customHeight="1" thickBot="1">
      <c r="A1109" s="334"/>
      <c r="B1109" s="1661"/>
      <c r="C1109" s="1906" t="s">
        <v>233</v>
      </c>
      <c r="D1109" s="1711"/>
      <c r="E1109" s="1712"/>
      <c r="F1109" s="884" t="str">
        <f>IF(D1097="","",SUM(F1105:F1108))</f>
        <v/>
      </c>
      <c r="G1109" s="884" t="str">
        <f>IF(D1097="","",SUM(G1105:G1108))</f>
        <v/>
      </c>
      <c r="H1109" s="1907" t="str">
        <f>IF(D1097="","",SUM(H1105:H1108))</f>
        <v/>
      </c>
      <c r="I1109" s="1908"/>
      <c r="J1109" s="483" t="s">
        <v>413</v>
      </c>
      <c r="K1109" s="1909" t="str">
        <f>IF(D1097="","",SUM(F1109:I1109))</f>
        <v/>
      </c>
      <c r="L1109" s="1909"/>
      <c r="M1109" s="1909"/>
      <c r="N1109" s="479" t="s">
        <v>599</v>
      </c>
      <c r="O1109" s="814"/>
      <c r="P1109" s="1338"/>
    </row>
    <row r="1110" spans="1:16" ht="6" customHeight="1" thickBot="1">
      <c r="A1110" s="338"/>
      <c r="B1110" s="339"/>
      <c r="C1110" s="339"/>
      <c r="D1110" s="339"/>
      <c r="E1110" s="339"/>
      <c r="F1110" s="496"/>
      <c r="G1110" s="496"/>
      <c r="H1110" s="496"/>
      <c r="I1110" s="496"/>
      <c r="J1110" s="484"/>
      <c r="K1110" s="339"/>
      <c r="L1110" s="340"/>
      <c r="M1110" s="339"/>
      <c r="N1110" s="339"/>
      <c r="O1110" s="815"/>
      <c r="P1110" s="1338"/>
    </row>
    <row r="1111" spans="1:16" s="152" customFormat="1" ht="20.25" customHeight="1" thickTop="1" thickBot="1">
      <c r="A1111" s="370" t="s">
        <v>1784</v>
      </c>
      <c r="B1111" s="342"/>
      <c r="C1111" s="342"/>
      <c r="D1111" s="342"/>
      <c r="E1111" s="342"/>
      <c r="F1111" s="342"/>
      <c r="G1111" s="342"/>
      <c r="H1111" s="343"/>
      <c r="I1111" s="342"/>
      <c r="J1111" s="344"/>
      <c r="K1111" s="342"/>
      <c r="L1111" s="345"/>
      <c r="M1111" s="342"/>
      <c r="N1111" s="344"/>
      <c r="O1111" s="816"/>
      <c r="P1111" s="1338"/>
    </row>
    <row r="1112" spans="1:16" s="348" customFormat="1" ht="31.5" customHeight="1">
      <c r="A1112" s="346"/>
      <c r="B1112" s="1931" t="s">
        <v>1881</v>
      </c>
      <c r="C1112" s="1932"/>
      <c r="D1112" s="1932"/>
      <c r="E1112" s="1932"/>
      <c r="F1112" s="1932"/>
      <c r="G1112" s="1932"/>
      <c r="H1112" s="545"/>
      <c r="I1112" s="401" t="s">
        <v>1786</v>
      </c>
      <c r="J1112" s="485" t="s">
        <v>414</v>
      </c>
      <c r="K1112" s="1642" t="str">
        <f>IF(D1097="","",SUM(F1103:I1103))</f>
        <v/>
      </c>
      <c r="L1112" s="1642"/>
      <c r="M1112" s="1642"/>
      <c r="N1112" s="423" t="s">
        <v>599</v>
      </c>
      <c r="O1112" s="817"/>
      <c r="P1112" s="1338"/>
    </row>
    <row r="1113" spans="1:16" s="348" customFormat="1" ht="26.25" customHeight="1">
      <c r="A1113" s="346"/>
      <c r="B1113" s="546" t="s">
        <v>1876</v>
      </c>
      <c r="C1113" s="547"/>
      <c r="D1113" s="547"/>
      <c r="E1113" s="547"/>
      <c r="F1113" s="547"/>
      <c r="G1113" s="547"/>
      <c r="H1113" s="350"/>
      <c r="I1113" s="548"/>
      <c r="J1113" s="486" t="s">
        <v>415</v>
      </c>
      <c r="K1113" s="1933">
        <f>ROUND(Info!$J$3*0.11,4)</f>
        <v>21.676600000000001</v>
      </c>
      <c r="L1113" s="1646"/>
      <c r="M1113" s="1646"/>
      <c r="N1113" s="424" t="s">
        <v>1144</v>
      </c>
      <c r="O1113" s="817"/>
      <c r="P1113" s="1338"/>
    </row>
    <row r="1114" spans="1:16" s="348" customFormat="1" ht="26.25" customHeight="1">
      <c r="A1114" s="346"/>
      <c r="B1114" s="409" t="s">
        <v>1882</v>
      </c>
      <c r="C1114" s="349"/>
      <c r="D1114" s="349"/>
      <c r="E1114" s="349"/>
      <c r="F1114" s="349"/>
      <c r="G1114" s="349"/>
      <c r="H1114" s="350"/>
      <c r="I1114" s="399" t="s">
        <v>2026</v>
      </c>
      <c r="J1114" s="486" t="s">
        <v>416</v>
      </c>
      <c r="K1114" s="1646" t="str">
        <f>IF(D1097="","",SUM(F1108:I1108))</f>
        <v/>
      </c>
      <c r="L1114" s="1646"/>
      <c r="M1114" s="1646"/>
      <c r="N1114" s="424" t="s">
        <v>599</v>
      </c>
      <c r="O1114" s="817"/>
      <c r="P1114" s="1338"/>
    </row>
    <row r="1115" spans="1:16" s="348" customFormat="1" ht="26.25" customHeight="1" thickBot="1">
      <c r="A1115" s="346"/>
      <c r="B1115" s="497" t="s">
        <v>1877</v>
      </c>
      <c r="C1115" s="489"/>
      <c r="D1115" s="489"/>
      <c r="E1115" s="489"/>
      <c r="F1115" s="489"/>
      <c r="G1115" s="489"/>
      <c r="H1115" s="490"/>
      <c r="I1115" s="491"/>
      <c r="J1115" s="492" t="s">
        <v>417</v>
      </c>
      <c r="K1115" s="1900">
        <f>ROUND(Info!$J$3*0.22,4)</f>
        <v>43.353200000000001</v>
      </c>
      <c r="L1115" s="1901"/>
      <c r="M1115" s="1901"/>
      <c r="N1115" s="493" t="s">
        <v>1144</v>
      </c>
      <c r="O1115" s="817"/>
      <c r="P1115" s="1338"/>
    </row>
    <row r="1116" spans="1:16" s="348" customFormat="1" ht="31.5" customHeight="1" thickBot="1">
      <c r="A1116" s="346"/>
      <c r="B1116" s="1902" t="s">
        <v>1878</v>
      </c>
      <c r="C1116" s="1903"/>
      <c r="D1116" s="1903"/>
      <c r="E1116" s="1903"/>
      <c r="F1116" s="1903"/>
      <c r="G1116" s="418"/>
      <c r="H1116" s="419"/>
      <c r="I1116" s="402" t="s">
        <v>2027</v>
      </c>
      <c r="J1116" s="487" t="s">
        <v>418</v>
      </c>
      <c r="K1116" s="1634" t="str">
        <f>IF(D1097="","",ROUND(K1112*K1113+K1114*K1115,2))</f>
        <v/>
      </c>
      <c r="L1116" s="1634"/>
      <c r="M1116" s="1634"/>
      <c r="N1116" s="427" t="s">
        <v>1144</v>
      </c>
      <c r="O1116" s="817"/>
      <c r="P1116" s="1338"/>
    </row>
    <row r="1117" spans="1:16" s="348" customFormat="1" ht="26.25" customHeight="1" thickBot="1">
      <c r="A1117" s="346"/>
      <c r="B1117" s="413" t="s">
        <v>1879</v>
      </c>
      <c r="C1117" s="414"/>
      <c r="D1117" s="414"/>
      <c r="E1117" s="414"/>
      <c r="F1117" s="414"/>
      <c r="G1117" s="414"/>
      <c r="H1117" s="415"/>
      <c r="I1117" s="416"/>
      <c r="J1117" s="488" t="s">
        <v>419</v>
      </c>
      <c r="K1117" s="1904"/>
      <c r="L1117" s="1905"/>
      <c r="M1117" s="1905"/>
      <c r="N1117" s="428" t="s">
        <v>1144</v>
      </c>
      <c r="O1117" s="817"/>
      <c r="P1117" s="1338">
        <f>IF(K1117="",0,1)</f>
        <v>0</v>
      </c>
    </row>
    <row r="1118" spans="1:16" s="348" customFormat="1" ht="26.25" customHeight="1" thickBot="1">
      <c r="A1118" s="346"/>
      <c r="B1118" s="412" t="s">
        <v>1880</v>
      </c>
      <c r="C1118" s="393"/>
      <c r="D1118" s="393"/>
      <c r="E1118" s="393"/>
      <c r="F1118" s="393"/>
      <c r="G1118" s="393"/>
      <c r="H1118" s="394"/>
      <c r="I1118" s="402" t="s">
        <v>2028</v>
      </c>
      <c r="J1118" s="487" t="s">
        <v>420</v>
      </c>
      <c r="K1118" s="1638" t="str">
        <f>IF(D1097="","",IF(SUM(K1116,-K1117)&lt;0,"BŁĄD !!!",ROUND(K1116-K1117,2)))</f>
        <v/>
      </c>
      <c r="L1118" s="1638"/>
      <c r="M1118" s="1638"/>
      <c r="N1118" s="429" t="s">
        <v>1144</v>
      </c>
      <c r="O1118" s="817"/>
      <c r="P1118" s="1338"/>
    </row>
    <row r="1119" spans="1:16" s="348" customFormat="1" ht="6" customHeight="1" thickBot="1">
      <c r="A1119" s="403"/>
      <c r="B1119" s="404"/>
      <c r="C1119" s="404"/>
      <c r="D1119" s="404"/>
      <c r="E1119" s="404"/>
      <c r="F1119" s="404"/>
      <c r="G1119" s="404"/>
      <c r="H1119" s="405"/>
      <c r="I1119" s="404"/>
      <c r="J1119" s="404"/>
      <c r="K1119" s="404"/>
      <c r="L1119" s="406"/>
      <c r="M1119" s="404"/>
      <c r="N1119" s="404"/>
      <c r="O1119" s="818"/>
      <c r="P1119" s="1338"/>
    </row>
    <row r="1120" spans="1:16" s="357" customFormat="1" ht="20.25" customHeight="1" thickTop="1" thickBot="1">
      <c r="A1120" s="371" t="s">
        <v>1785</v>
      </c>
      <c r="B1120" s="352"/>
      <c r="C1120" s="352"/>
      <c r="D1120" s="352"/>
      <c r="E1120" s="352"/>
      <c r="F1120" s="352"/>
      <c r="G1120" s="352"/>
      <c r="H1120" s="353"/>
      <c r="I1120" s="352"/>
      <c r="J1120" s="354"/>
      <c r="K1120" s="352"/>
      <c r="L1120" s="355"/>
      <c r="M1120" s="352"/>
      <c r="N1120" s="354"/>
      <c r="O1120" s="819"/>
      <c r="P1120" s="1338"/>
    </row>
    <row r="1121" spans="1:16" s="363" customFormat="1" ht="16.5" customHeight="1">
      <c r="A1121" s="358"/>
      <c r="B1121" s="372" t="s">
        <v>2025</v>
      </c>
      <c r="C1121" s="359"/>
      <c r="D1121" s="359"/>
      <c r="E1121" s="359"/>
      <c r="F1121" s="360"/>
      <c r="G1121" s="360"/>
      <c r="H1121" s="360"/>
      <c r="I1121" s="361"/>
      <c r="J1121" s="1928" t="s">
        <v>2024</v>
      </c>
      <c r="K1121" s="1929"/>
      <c r="L1121" s="1929"/>
      <c r="M1121" s="1929"/>
      <c r="N1121" s="1930"/>
      <c r="O1121" s="820"/>
      <c r="P1121" s="1338"/>
    </row>
    <row r="1122" spans="1:16" s="363" customFormat="1" ht="26.25" customHeight="1">
      <c r="A1122" s="358"/>
      <c r="B1122" s="1630"/>
      <c r="C1122" s="1898"/>
      <c r="D1122" s="1898"/>
      <c r="E1122" s="1898"/>
      <c r="F1122" s="1898"/>
      <c r="G1122" s="1898"/>
      <c r="H1122" s="1898"/>
      <c r="I1122" s="1899"/>
      <c r="J1122" s="1630"/>
      <c r="K1122" s="1898"/>
      <c r="L1122" s="1898"/>
      <c r="M1122" s="1898"/>
      <c r="N1122" s="1899"/>
      <c r="O1122" s="820"/>
      <c r="P1122" s="1338">
        <f>IF(J1122&amp;B1122="",0,1)</f>
        <v>0</v>
      </c>
    </row>
    <row r="1123" spans="1:16" s="363" customFormat="1" ht="26.25" customHeight="1">
      <c r="A1123" s="358"/>
      <c r="B1123" s="1630"/>
      <c r="C1123" s="1898"/>
      <c r="D1123" s="1898"/>
      <c r="E1123" s="1898"/>
      <c r="F1123" s="1898"/>
      <c r="G1123" s="1898"/>
      <c r="H1123" s="1898"/>
      <c r="I1123" s="1899"/>
      <c r="J1123" s="1630"/>
      <c r="K1123" s="1898"/>
      <c r="L1123" s="1898"/>
      <c r="M1123" s="1898"/>
      <c r="N1123" s="1899"/>
      <c r="O1123" s="820"/>
      <c r="P1123" s="1338">
        <f t="shared" ref="P1123:P1126" si="73">IF(J1123&amp;B1123="",0,1)</f>
        <v>0</v>
      </c>
    </row>
    <row r="1124" spans="1:16" s="363" customFormat="1" ht="26.25" customHeight="1">
      <c r="A1124" s="358"/>
      <c r="B1124" s="1630"/>
      <c r="C1124" s="1898"/>
      <c r="D1124" s="1898"/>
      <c r="E1124" s="1898"/>
      <c r="F1124" s="1898"/>
      <c r="G1124" s="1898"/>
      <c r="H1124" s="1898"/>
      <c r="I1124" s="1899"/>
      <c r="J1124" s="1630"/>
      <c r="K1124" s="1898"/>
      <c r="L1124" s="1898"/>
      <c r="M1124" s="1898"/>
      <c r="N1124" s="1899"/>
      <c r="O1124" s="820"/>
      <c r="P1124" s="1338">
        <f t="shared" si="73"/>
        <v>0</v>
      </c>
    </row>
    <row r="1125" spans="1:16" s="363" customFormat="1" ht="26.25" customHeight="1">
      <c r="A1125" s="358"/>
      <c r="B1125" s="1630"/>
      <c r="C1125" s="1898"/>
      <c r="D1125" s="1898"/>
      <c r="E1125" s="1898"/>
      <c r="F1125" s="1898"/>
      <c r="G1125" s="1898"/>
      <c r="H1125" s="1898"/>
      <c r="I1125" s="1899"/>
      <c r="J1125" s="1630"/>
      <c r="K1125" s="1898"/>
      <c r="L1125" s="1898"/>
      <c r="M1125" s="1898"/>
      <c r="N1125" s="1899"/>
      <c r="O1125" s="820"/>
      <c r="P1125" s="1338">
        <f t="shared" si="73"/>
        <v>0</v>
      </c>
    </row>
    <row r="1126" spans="1:16" s="363" customFormat="1" ht="26.25" customHeight="1" thickBot="1">
      <c r="A1126" s="358"/>
      <c r="B1126" s="1941"/>
      <c r="C1126" s="1942"/>
      <c r="D1126" s="1942"/>
      <c r="E1126" s="1942"/>
      <c r="F1126" s="1942"/>
      <c r="G1126" s="1942"/>
      <c r="H1126" s="1942"/>
      <c r="I1126" s="1943"/>
      <c r="J1126" s="1941"/>
      <c r="K1126" s="1942"/>
      <c r="L1126" s="1942"/>
      <c r="M1126" s="1942"/>
      <c r="N1126" s="1943"/>
      <c r="O1126" s="820"/>
      <c r="P1126" s="1338">
        <f t="shared" si="73"/>
        <v>0</v>
      </c>
    </row>
    <row r="1127" spans="1:16" s="363" customFormat="1" ht="26.25" customHeight="1" thickBot="1">
      <c r="A1127" s="358"/>
      <c r="B1127" s="421" t="s">
        <v>2029</v>
      </c>
      <c r="C1127" s="364"/>
      <c r="D1127" s="1622" t="s">
        <v>1111</v>
      </c>
      <c r="E1127" s="1622"/>
      <c r="F1127" s="1622"/>
      <c r="G1127" s="1622"/>
      <c r="H1127" s="1622"/>
      <c r="I1127" s="1622"/>
      <c r="J1127" s="1622"/>
      <c r="K1127" s="1622"/>
      <c r="L1127" s="1622"/>
      <c r="M1127" s="1622"/>
      <c r="N1127" s="1623"/>
      <c r="O1127" s="820"/>
    </row>
    <row r="1128" spans="1:16" s="348" customFormat="1" ht="19.5" customHeight="1" thickBot="1">
      <c r="A1128" s="403"/>
      <c r="B1128" s="404"/>
      <c r="C1128" s="404"/>
      <c r="D1128" s="404"/>
      <c r="E1128" s="404"/>
      <c r="F1128" s="404"/>
      <c r="G1128" s="404"/>
      <c r="H1128" s="405"/>
      <c r="I1128" s="404"/>
      <c r="J1128" s="404"/>
      <c r="K1128" s="404"/>
      <c r="L1128" s="406"/>
      <c r="M1128" s="404"/>
      <c r="N1128" s="1320" t="str">
        <f ca="1">$A$1&amp;wersja&amp;INFO("wersja")</f>
        <v>GL_2018.1.15.0</v>
      </c>
      <c r="O1128" s="818"/>
    </row>
    <row r="1129" spans="1:16" ht="20.25" customHeight="1" thickTop="1" thickBot="1">
      <c r="A1129" s="577" t="s">
        <v>1819</v>
      </c>
      <c r="H1129" s="502"/>
      <c r="L1129" s="520"/>
      <c r="N1129" s="592" t="str">
        <f>$N$1</f>
        <v>Załącznik Nr 5 do Uchwały Nr XL/396/17 Rady Miejskiej w Kluczborku z dnia 27 września 2017r.</v>
      </c>
      <c r="O1129" s="804"/>
    </row>
    <row r="1130" spans="1:16" s="2" customFormat="1" ht="22.5" customHeight="1" thickTop="1">
      <c r="A1130" s="1688" t="s">
        <v>854</v>
      </c>
      <c r="B1130" s="1689"/>
      <c r="C1130" s="1689"/>
      <c r="D1130" s="1690"/>
      <c r="E1130" s="1691" t="s">
        <v>987</v>
      </c>
      <c r="F1130" s="1691"/>
      <c r="G1130" s="1691"/>
      <c r="H1130" s="1691"/>
      <c r="I1130" s="1691"/>
      <c r="J1130" s="1691"/>
      <c r="K1130" s="1691"/>
      <c r="L1130" s="1691"/>
      <c r="M1130" s="1691"/>
      <c r="N1130" s="1691"/>
      <c r="O1130" s="1692"/>
    </row>
    <row r="1131" spans="1:16" s="2" customFormat="1" ht="26.25" customHeight="1" thickBot="1">
      <c r="A1131" s="1695"/>
      <c r="B1131" s="1696"/>
      <c r="C1131" s="1696"/>
      <c r="D1131" s="1697"/>
      <c r="E1131" s="1693"/>
      <c r="F1131" s="1693"/>
      <c r="G1131" s="1693"/>
      <c r="H1131" s="1693"/>
      <c r="I1131" s="1693"/>
      <c r="J1131" s="1693"/>
      <c r="K1131" s="1693"/>
      <c r="L1131" s="1693"/>
      <c r="M1131" s="1693"/>
      <c r="N1131" s="1693"/>
      <c r="O1131" s="1694"/>
    </row>
    <row r="1132" spans="1:16" s="2" customFormat="1" ht="9" customHeight="1">
      <c r="A1132" s="580"/>
      <c r="B1132" s="581"/>
      <c r="C1132" s="581"/>
      <c r="D1132" s="582"/>
      <c r="E1132" s="582"/>
      <c r="F1132" s="582"/>
      <c r="G1132" s="582"/>
      <c r="H1132" s="583"/>
      <c r="I1132" s="583"/>
      <c r="J1132" s="583"/>
      <c r="K1132" s="583"/>
      <c r="L1132" s="584"/>
      <c r="M1132" s="583"/>
      <c r="N1132" s="585"/>
      <c r="O1132" s="805"/>
    </row>
    <row r="1133" spans="1:16" s="1" customFormat="1" ht="24.75" customHeight="1">
      <c r="A1133" s="1675" t="s">
        <v>1923</v>
      </c>
      <c r="B1133" s="1676"/>
      <c r="C1133" s="1676"/>
      <c r="D1133" s="1676"/>
      <c r="E1133" s="1676"/>
      <c r="F1133" s="1676"/>
      <c r="G1133" s="1676"/>
      <c r="H1133" s="1676"/>
      <c r="I1133" s="1676"/>
      <c r="J1133" s="1676"/>
      <c r="K1133" s="1676"/>
      <c r="L1133" s="1676"/>
      <c r="M1133" s="1676"/>
      <c r="N1133" s="1676"/>
      <c r="O1133" s="1677"/>
    </row>
    <row r="1134" spans="1:16" s="2" customFormat="1" ht="9" customHeight="1" thickBot="1">
      <c r="A1134" s="587"/>
      <c r="B1134" s="588"/>
      <c r="C1134" s="588"/>
      <c r="D1134" s="588"/>
      <c r="E1134" s="588"/>
      <c r="F1134" s="588"/>
      <c r="G1134" s="588"/>
      <c r="H1134" s="588"/>
      <c r="I1134" s="588"/>
      <c r="J1134" s="588"/>
      <c r="K1134" s="589"/>
      <c r="L1134" s="590"/>
      <c r="M1134" s="583"/>
      <c r="N1134" s="583"/>
      <c r="O1134" s="806"/>
    </row>
    <row r="1135" spans="1:16" s="306" customFormat="1" ht="6" customHeight="1" thickTop="1" thickBot="1">
      <c r="A1135" s="300"/>
      <c r="B1135" s="301"/>
      <c r="C1135" s="301"/>
      <c r="D1135" s="301"/>
      <c r="E1135" s="302"/>
      <c r="F1135" s="302"/>
      <c r="G1135" s="302"/>
      <c r="H1135" s="303"/>
      <c r="I1135" s="302"/>
      <c r="J1135" s="304"/>
      <c r="K1135" s="302"/>
      <c r="L1135" s="305"/>
      <c r="M1135" s="302"/>
      <c r="N1135" s="304"/>
      <c r="O1135" s="807"/>
    </row>
    <row r="1136" spans="1:16" s="306" customFormat="1" ht="26.25" customHeight="1" thickBot="1">
      <c r="A1136" s="308"/>
      <c r="B1136" s="1678" t="s">
        <v>1925</v>
      </c>
      <c r="C1136" s="1678"/>
      <c r="D1136" s="1678"/>
      <c r="E1136" s="1678"/>
      <c r="F1136" s="1678"/>
      <c r="G1136" s="1678"/>
      <c r="H1136" s="1678"/>
      <c r="I1136" s="1678"/>
      <c r="J1136" s="1679"/>
      <c r="K1136" s="235" t="s">
        <v>1870</v>
      </c>
      <c r="L1136" s="309"/>
      <c r="M1136" s="1680" t="str">
        <f>IF(O1144=1,SUM($O$1:O1144),"")</f>
        <v/>
      </c>
      <c r="N1136" s="1681"/>
      <c r="O1136" s="808"/>
    </row>
    <row r="1137" spans="1:16" s="306" customFormat="1" ht="6" customHeight="1" thickBot="1">
      <c r="A1137" s="310"/>
      <c r="B1137" s="311"/>
      <c r="C1137" s="311"/>
      <c r="D1137" s="311"/>
      <c r="E1137" s="311"/>
      <c r="F1137" s="311"/>
      <c r="G1137" s="311"/>
      <c r="H1137" s="313"/>
      <c r="I1137" s="312"/>
      <c r="J1137" s="314"/>
      <c r="K1137" s="312"/>
      <c r="L1137" s="315"/>
      <c r="M1137" s="312"/>
      <c r="N1137" s="314"/>
      <c r="O1137" s="809"/>
    </row>
    <row r="1138" spans="1:16" s="306" customFormat="1" ht="20.25" customHeight="1" thickTop="1" thickBot="1">
      <c r="A1138" s="369" t="s">
        <v>1783</v>
      </c>
      <c r="B1138" s="323"/>
      <c r="C1138" s="323"/>
      <c r="D1138" s="323"/>
      <c r="E1138" s="323"/>
      <c r="F1138" s="323"/>
      <c r="G1138" s="323"/>
      <c r="H1138" s="323"/>
      <c r="I1138" s="323"/>
      <c r="J1138" s="323"/>
      <c r="K1138" s="323"/>
      <c r="L1138" s="323"/>
      <c r="M1138" s="323"/>
      <c r="N1138" s="323"/>
      <c r="O1138" s="810"/>
    </row>
    <row r="1139" spans="1:16" s="306" customFormat="1" ht="12.75" customHeight="1">
      <c r="A1139" s="317"/>
      <c r="B1139" s="374" t="s">
        <v>1666</v>
      </c>
      <c r="C1139" s="375"/>
      <c r="D1139" s="375"/>
      <c r="E1139" s="375"/>
      <c r="F1139" s="375"/>
      <c r="G1139" s="375"/>
      <c r="H1139" s="376"/>
      <c r="I1139" s="375"/>
      <c r="J1139" s="377"/>
      <c r="K1139" s="378" t="s">
        <v>1750</v>
      </c>
      <c r="L1139" s="375"/>
      <c r="M1139" s="375"/>
      <c r="N1139" s="379"/>
      <c r="O1139" s="811"/>
    </row>
    <row r="1140" spans="1:16" s="320" customFormat="1" ht="34.5" customHeight="1" thickBot="1">
      <c r="A1140" s="319"/>
      <c r="B1140" s="1935" t="str">
        <f>IF($B$12="","",$B$12)</f>
        <v/>
      </c>
      <c r="C1140" s="1936"/>
      <c r="D1140" s="1936"/>
      <c r="E1140" s="1936"/>
      <c r="F1140" s="1936"/>
      <c r="G1140" s="1936"/>
      <c r="H1140" s="1936"/>
      <c r="I1140" s="1936"/>
      <c r="J1140" s="1937"/>
      <c r="K1140" s="1938" t="str">
        <f>IF($K$12="","",$K$12)</f>
        <v/>
      </c>
      <c r="L1140" s="1939"/>
      <c r="M1140" s="1939"/>
      <c r="N1140" s="1940"/>
      <c r="O1140" s="811"/>
      <c r="P1140" s="1338">
        <f>IF(B1140&amp;K1140="",0,1)</f>
        <v>0</v>
      </c>
    </row>
    <row r="1141" spans="1:16" s="306" customFormat="1" ht="6" customHeight="1" thickBot="1">
      <c r="A1141" s="321"/>
      <c r="B1141" s="322"/>
      <c r="C1141" s="322"/>
      <c r="D1141" s="322"/>
      <c r="E1141" s="312"/>
      <c r="F1141" s="312"/>
      <c r="G1141" s="312"/>
      <c r="H1141" s="313"/>
      <c r="I1141" s="312"/>
      <c r="J1141" s="314"/>
      <c r="K1141" s="312"/>
      <c r="L1141" s="315"/>
      <c r="M1141" s="312"/>
      <c r="N1141" s="314"/>
      <c r="O1141" s="809"/>
      <c r="P1141" s="1338"/>
    </row>
    <row r="1142" spans="1:16" s="328" customFormat="1" ht="20.25" customHeight="1" thickTop="1" thickBot="1">
      <c r="A1142" s="370" t="s">
        <v>2165</v>
      </c>
      <c r="B1142" s="323"/>
      <c r="C1142" s="323"/>
      <c r="D1142" s="323"/>
      <c r="E1142" s="323"/>
      <c r="F1142" s="323"/>
      <c r="G1142" s="323"/>
      <c r="H1142" s="324"/>
      <c r="I1142" s="323"/>
      <c r="J1142" s="325"/>
      <c r="K1142" s="323"/>
      <c r="L1142" s="326"/>
      <c r="M1142" s="323"/>
      <c r="N1142" s="822">
        <f>SUM(O:O)</f>
        <v>0</v>
      </c>
      <c r="O1142" s="810"/>
      <c r="P1142" s="1338"/>
    </row>
    <row r="1143" spans="1:16" s="328" customFormat="1" ht="8.25" customHeight="1">
      <c r="A1143" s="98"/>
      <c r="B1143" s="381"/>
      <c r="C1143" s="382"/>
      <c r="D1143" s="382"/>
      <c r="E1143" s="382"/>
      <c r="F1143" s="382"/>
      <c r="G1143" s="382"/>
      <c r="H1143" s="383"/>
      <c r="I1143" s="382"/>
      <c r="J1143" s="384"/>
      <c r="K1143" s="382"/>
      <c r="L1143" s="385"/>
      <c r="M1143" s="382"/>
      <c r="N1143" s="386"/>
      <c r="O1143" s="812"/>
      <c r="P1143" s="1338"/>
    </row>
    <row r="1144" spans="1:16" s="328" customFormat="1" ht="26.25" customHeight="1">
      <c r="A1144" s="396" t="s">
        <v>291</v>
      </c>
      <c r="B1144" s="1666" t="s">
        <v>123</v>
      </c>
      <c r="C1144" s="1667"/>
      <c r="D1144" s="1668"/>
      <c r="E1144" s="1934"/>
      <c r="F1144" s="477"/>
      <c r="G1144" s="478"/>
      <c r="H1144" s="478"/>
      <c r="I1144" s="478"/>
      <c r="J1144" s="478"/>
      <c r="K1144" s="478"/>
      <c r="L1144" s="478"/>
      <c r="M1144" s="478"/>
      <c r="N1144" s="397"/>
      <c r="O1144" s="812">
        <f>IF(D1144&lt;&gt;"",1,0)</f>
        <v>0</v>
      </c>
      <c r="P1144" s="1338">
        <f>IF(D1144="",0,1)</f>
        <v>0</v>
      </c>
    </row>
    <row r="1145" spans="1:16" s="328" customFormat="1" ht="8.25" customHeight="1" thickBot="1">
      <c r="A1145" s="98"/>
      <c r="B1145" s="387"/>
      <c r="C1145" s="388"/>
      <c r="D1145" s="388"/>
      <c r="E1145" s="388"/>
      <c r="F1145" s="388"/>
      <c r="G1145" s="388"/>
      <c r="H1145" s="389"/>
      <c r="I1145" s="388"/>
      <c r="J1145" s="390"/>
      <c r="K1145" s="388"/>
      <c r="L1145" s="391"/>
      <c r="M1145" s="388"/>
      <c r="N1145" s="392"/>
      <c r="O1145" s="812"/>
      <c r="P1145" s="1338"/>
    </row>
    <row r="1146" spans="1:16" s="328" customFormat="1" ht="27" customHeight="1" thickBot="1">
      <c r="A1146" s="308"/>
      <c r="B1146" s="1716" t="s">
        <v>1065</v>
      </c>
      <c r="C1146" s="1717"/>
      <c r="D1146" s="1717"/>
      <c r="E1146" s="1885"/>
      <c r="F1146" s="763" t="s">
        <v>1770</v>
      </c>
      <c r="G1146" s="763" t="s">
        <v>1748</v>
      </c>
      <c r="H1146" s="1945" t="s">
        <v>1520</v>
      </c>
      <c r="I1146" s="1946"/>
      <c r="J1146" s="1662" t="s">
        <v>233</v>
      </c>
      <c r="K1146" s="1722"/>
      <c r="L1146" s="1722"/>
      <c r="M1146" s="1722"/>
      <c r="N1146" s="1944"/>
      <c r="O1146" s="813"/>
      <c r="P1146" s="1338"/>
    </row>
    <row r="1147" spans="1:16" s="328" customFormat="1" ht="26.25" customHeight="1">
      <c r="A1147" s="308"/>
      <c r="B1147" s="1659" t="s">
        <v>1663</v>
      </c>
      <c r="C1147" s="1910" t="s">
        <v>1809</v>
      </c>
      <c r="D1147" s="1911"/>
      <c r="E1147" s="1912"/>
      <c r="F1147" s="1072"/>
      <c r="G1147" s="1072"/>
      <c r="H1147" s="1913"/>
      <c r="I1147" s="1914"/>
      <c r="J1147" s="480" t="s">
        <v>1771</v>
      </c>
      <c r="K1147" s="1915" t="str">
        <f>IF(D1144="","",SUM(F1147:I1147))</f>
        <v/>
      </c>
      <c r="L1147" s="1915"/>
      <c r="M1147" s="1915"/>
      <c r="N1147" s="333" t="s">
        <v>599</v>
      </c>
      <c r="O1147" s="813"/>
      <c r="P1147" s="1338">
        <f>IF(F1147&amp;G1147&amp;H1147="",0,1)</f>
        <v>0</v>
      </c>
    </row>
    <row r="1148" spans="1:16" s="328" customFormat="1" ht="31.5" customHeight="1">
      <c r="A1148" s="308"/>
      <c r="B1148" s="1660"/>
      <c r="C1148" s="1916" t="s">
        <v>1810</v>
      </c>
      <c r="D1148" s="1917"/>
      <c r="E1148" s="1918"/>
      <c r="F1148" s="1073"/>
      <c r="G1148" s="1073"/>
      <c r="H1148" s="1919"/>
      <c r="I1148" s="1920"/>
      <c r="J1148" s="481" t="s">
        <v>1390</v>
      </c>
      <c r="K1148" s="1921" t="str">
        <f>IF(D1144="","",SUM(F1148:I1148))</f>
        <v/>
      </c>
      <c r="L1148" s="1921"/>
      <c r="M1148" s="1921"/>
      <c r="N1148" s="331" t="s">
        <v>599</v>
      </c>
      <c r="O1148" s="813"/>
      <c r="P1148" s="1338">
        <f t="shared" ref="P1148:P1150" si="74">IF(F1148&amp;G1148&amp;H1148="",0,1)</f>
        <v>0</v>
      </c>
    </row>
    <row r="1149" spans="1:16" s="328" customFormat="1" ht="26.25" customHeight="1">
      <c r="A1149" s="308"/>
      <c r="B1149" s="1660"/>
      <c r="C1149" s="1916" t="s">
        <v>1811</v>
      </c>
      <c r="D1149" s="1917"/>
      <c r="E1149" s="1918"/>
      <c r="F1149" s="1073"/>
      <c r="G1149" s="1073"/>
      <c r="H1149" s="1919"/>
      <c r="I1149" s="1920"/>
      <c r="J1149" s="481" t="s">
        <v>406</v>
      </c>
      <c r="K1149" s="1921" t="str">
        <f>IF(D1144="","",SUM(F1149:I1149))</f>
        <v/>
      </c>
      <c r="L1149" s="1921"/>
      <c r="M1149" s="1921"/>
      <c r="N1149" s="331" t="s">
        <v>599</v>
      </c>
      <c r="O1149" s="813"/>
      <c r="P1149" s="1338">
        <f t="shared" si="74"/>
        <v>0</v>
      </c>
    </row>
    <row r="1150" spans="1:16" s="328" customFormat="1" ht="26.25" customHeight="1" thickBot="1">
      <c r="A1150" s="308"/>
      <c r="B1150" s="1660"/>
      <c r="C1150" s="1922" t="s">
        <v>579</v>
      </c>
      <c r="D1150" s="1923"/>
      <c r="E1150" s="1924"/>
      <c r="F1150" s="1074"/>
      <c r="G1150" s="1074"/>
      <c r="H1150" s="1947"/>
      <c r="I1150" s="1948"/>
      <c r="J1150" s="482" t="s">
        <v>407</v>
      </c>
      <c r="K1150" s="1927" t="str">
        <f>IF(D1144="","",SUM(F1150:I1150))</f>
        <v/>
      </c>
      <c r="L1150" s="1927"/>
      <c r="M1150" s="1927"/>
      <c r="N1150" s="332" t="s">
        <v>599</v>
      </c>
      <c r="O1150" s="813"/>
      <c r="P1150" s="1338">
        <f t="shared" si="74"/>
        <v>0</v>
      </c>
    </row>
    <row r="1151" spans="1:16" s="337" customFormat="1" ht="26.25" customHeight="1" thickBot="1">
      <c r="A1151" s="334"/>
      <c r="B1151" s="1661"/>
      <c r="C1151" s="1906" t="s">
        <v>233</v>
      </c>
      <c r="D1151" s="1711"/>
      <c r="E1151" s="1712"/>
      <c r="F1151" s="884" t="str">
        <f>IF(D1144="","",SUM(F1147:F1150))</f>
        <v/>
      </c>
      <c r="G1151" s="884" t="str">
        <f>IF(D1144="","",SUM(G1147:G1150))</f>
        <v/>
      </c>
      <c r="H1151" s="1907" t="str">
        <f>IF(D1144="","",SUM(H1147:H1150))</f>
        <v/>
      </c>
      <c r="I1151" s="1908"/>
      <c r="J1151" s="483" t="s">
        <v>408</v>
      </c>
      <c r="K1151" s="1909" t="str">
        <f>IF(D1144="","",SUM(F1151:I1151))</f>
        <v/>
      </c>
      <c r="L1151" s="1909"/>
      <c r="M1151" s="1909"/>
      <c r="N1151" s="479" t="s">
        <v>599</v>
      </c>
      <c r="O1151" s="814"/>
      <c r="P1151" s="1338"/>
    </row>
    <row r="1152" spans="1:16" s="328" customFormat="1" ht="26.25" customHeight="1">
      <c r="A1152" s="308"/>
      <c r="B1152" s="1659" t="s">
        <v>232</v>
      </c>
      <c r="C1152" s="1910" t="s">
        <v>1809</v>
      </c>
      <c r="D1152" s="1911"/>
      <c r="E1152" s="1912"/>
      <c r="F1152" s="1072"/>
      <c r="G1152" s="1072"/>
      <c r="H1152" s="1913"/>
      <c r="I1152" s="1914"/>
      <c r="J1152" s="480" t="s">
        <v>409</v>
      </c>
      <c r="K1152" s="1915" t="str">
        <f>IF(D1144="","",SUM(F1152:I1152))</f>
        <v/>
      </c>
      <c r="L1152" s="1915"/>
      <c r="M1152" s="1915"/>
      <c r="N1152" s="333" t="s">
        <v>599</v>
      </c>
      <c r="O1152" s="813"/>
      <c r="P1152" s="1338">
        <f>IF(F1152&amp;G1152&amp;H1152="",0,1)</f>
        <v>0</v>
      </c>
    </row>
    <row r="1153" spans="1:16" s="328" customFormat="1" ht="31.5" customHeight="1">
      <c r="A1153" s="308"/>
      <c r="B1153" s="1660"/>
      <c r="C1153" s="1916" t="s">
        <v>1810</v>
      </c>
      <c r="D1153" s="1917"/>
      <c r="E1153" s="1918"/>
      <c r="F1153" s="1073"/>
      <c r="G1153" s="1073"/>
      <c r="H1153" s="1919"/>
      <c r="I1153" s="1920"/>
      <c r="J1153" s="481" t="s">
        <v>410</v>
      </c>
      <c r="K1153" s="1921" t="str">
        <f>IF(D1144="","",SUM(F1153:I1153))</f>
        <v/>
      </c>
      <c r="L1153" s="1921"/>
      <c r="M1153" s="1921"/>
      <c r="N1153" s="331" t="s">
        <v>599</v>
      </c>
      <c r="O1153" s="813"/>
      <c r="P1153" s="1338">
        <f t="shared" ref="P1153:P1155" si="75">IF(F1153&amp;G1153&amp;H1153="",0,1)</f>
        <v>0</v>
      </c>
    </row>
    <row r="1154" spans="1:16" s="328" customFormat="1" ht="26.25" customHeight="1">
      <c r="A1154" s="308"/>
      <c r="B1154" s="1660"/>
      <c r="C1154" s="1916" t="s">
        <v>1811</v>
      </c>
      <c r="D1154" s="1917"/>
      <c r="E1154" s="1918"/>
      <c r="F1154" s="1073"/>
      <c r="G1154" s="1073"/>
      <c r="H1154" s="1919"/>
      <c r="I1154" s="1920"/>
      <c r="J1154" s="481" t="s">
        <v>411</v>
      </c>
      <c r="K1154" s="1921" t="str">
        <f>IF(D1144="","",SUM(F1154:I1154))</f>
        <v/>
      </c>
      <c r="L1154" s="1921"/>
      <c r="M1154" s="1921"/>
      <c r="N1154" s="331" t="s">
        <v>599</v>
      </c>
      <c r="O1154" s="813"/>
      <c r="P1154" s="1338">
        <f t="shared" si="75"/>
        <v>0</v>
      </c>
    </row>
    <row r="1155" spans="1:16" s="328" customFormat="1" ht="26.25" customHeight="1" thickBot="1">
      <c r="A1155" s="308"/>
      <c r="B1155" s="1660"/>
      <c r="C1155" s="1922" t="s">
        <v>579</v>
      </c>
      <c r="D1155" s="1923"/>
      <c r="E1155" s="1924"/>
      <c r="F1155" s="1074"/>
      <c r="G1155" s="1074"/>
      <c r="H1155" s="1925"/>
      <c r="I1155" s="1926"/>
      <c r="J1155" s="482" t="s">
        <v>412</v>
      </c>
      <c r="K1155" s="1927" t="str">
        <f>IF(D1144="","",SUM(F1155:I1155))</f>
        <v/>
      </c>
      <c r="L1155" s="1927"/>
      <c r="M1155" s="1927"/>
      <c r="N1155" s="332" t="s">
        <v>599</v>
      </c>
      <c r="O1155" s="813"/>
      <c r="P1155" s="1338">
        <f t="shared" si="75"/>
        <v>0</v>
      </c>
    </row>
    <row r="1156" spans="1:16" s="337" customFormat="1" ht="26.25" customHeight="1" thickBot="1">
      <c r="A1156" s="334"/>
      <c r="B1156" s="1661"/>
      <c r="C1156" s="1906" t="s">
        <v>233</v>
      </c>
      <c r="D1156" s="1711"/>
      <c r="E1156" s="1712"/>
      <c r="F1156" s="884" t="str">
        <f>IF(D1144="","",SUM(F1152:F1155))</f>
        <v/>
      </c>
      <c r="G1156" s="884" t="str">
        <f>IF(D1144="","",SUM(G1152:G1155))</f>
        <v/>
      </c>
      <c r="H1156" s="1907" t="str">
        <f>IF(D1144="","",SUM(H1152:H1155))</f>
        <v/>
      </c>
      <c r="I1156" s="1908"/>
      <c r="J1156" s="483" t="s">
        <v>413</v>
      </c>
      <c r="K1156" s="1909" t="str">
        <f>IF(D1144="","",SUM(F1156:I1156))</f>
        <v/>
      </c>
      <c r="L1156" s="1909"/>
      <c r="M1156" s="1909"/>
      <c r="N1156" s="479" t="s">
        <v>599</v>
      </c>
      <c r="O1156" s="814"/>
      <c r="P1156" s="1338"/>
    </row>
    <row r="1157" spans="1:16" ht="6" customHeight="1" thickBot="1">
      <c r="A1157" s="338"/>
      <c r="B1157" s="339"/>
      <c r="C1157" s="339"/>
      <c r="D1157" s="339"/>
      <c r="E1157" s="339"/>
      <c r="F1157" s="496"/>
      <c r="G1157" s="496"/>
      <c r="H1157" s="496"/>
      <c r="I1157" s="496"/>
      <c r="J1157" s="484"/>
      <c r="K1157" s="339"/>
      <c r="L1157" s="340"/>
      <c r="M1157" s="339"/>
      <c r="N1157" s="339"/>
      <c r="O1157" s="815"/>
      <c r="P1157" s="1338"/>
    </row>
    <row r="1158" spans="1:16" s="152" customFormat="1" ht="20.25" customHeight="1" thickTop="1" thickBot="1">
      <c r="A1158" s="370" t="s">
        <v>1784</v>
      </c>
      <c r="B1158" s="342"/>
      <c r="C1158" s="342"/>
      <c r="D1158" s="342"/>
      <c r="E1158" s="342"/>
      <c r="F1158" s="342"/>
      <c r="G1158" s="342"/>
      <c r="H1158" s="343"/>
      <c r="I1158" s="342"/>
      <c r="J1158" s="344"/>
      <c r="K1158" s="342"/>
      <c r="L1158" s="345"/>
      <c r="M1158" s="342"/>
      <c r="N1158" s="344"/>
      <c r="O1158" s="816"/>
      <c r="P1158" s="1338"/>
    </row>
    <row r="1159" spans="1:16" s="348" customFormat="1" ht="31.5" customHeight="1">
      <c r="A1159" s="346"/>
      <c r="B1159" s="1931" t="s">
        <v>1881</v>
      </c>
      <c r="C1159" s="1932"/>
      <c r="D1159" s="1932"/>
      <c r="E1159" s="1932"/>
      <c r="F1159" s="1932"/>
      <c r="G1159" s="1932"/>
      <c r="H1159" s="545"/>
      <c r="I1159" s="401" t="s">
        <v>1786</v>
      </c>
      <c r="J1159" s="485" t="s">
        <v>414</v>
      </c>
      <c r="K1159" s="1642" t="str">
        <f>IF(D1144="","",SUM(F1150:I1150))</f>
        <v/>
      </c>
      <c r="L1159" s="1642"/>
      <c r="M1159" s="1642"/>
      <c r="N1159" s="423" t="s">
        <v>599</v>
      </c>
      <c r="O1159" s="817"/>
      <c r="P1159" s="1338"/>
    </row>
    <row r="1160" spans="1:16" s="348" customFormat="1" ht="26.25" customHeight="1">
      <c r="A1160" s="346"/>
      <c r="B1160" s="546" t="s">
        <v>1876</v>
      </c>
      <c r="C1160" s="547"/>
      <c r="D1160" s="547"/>
      <c r="E1160" s="547"/>
      <c r="F1160" s="547"/>
      <c r="G1160" s="547"/>
      <c r="H1160" s="350"/>
      <c r="I1160" s="548"/>
      <c r="J1160" s="486" t="s">
        <v>415</v>
      </c>
      <c r="K1160" s="1933">
        <f>ROUND(Info!$J$3*0.11,4)</f>
        <v>21.676600000000001</v>
      </c>
      <c r="L1160" s="1646"/>
      <c r="M1160" s="1646"/>
      <c r="N1160" s="424" t="s">
        <v>1144</v>
      </c>
      <c r="O1160" s="817"/>
      <c r="P1160" s="1338"/>
    </row>
    <row r="1161" spans="1:16" s="348" customFormat="1" ht="26.25" customHeight="1">
      <c r="A1161" s="346"/>
      <c r="B1161" s="409" t="s">
        <v>1882</v>
      </c>
      <c r="C1161" s="349"/>
      <c r="D1161" s="349"/>
      <c r="E1161" s="349"/>
      <c r="F1161" s="349"/>
      <c r="G1161" s="349"/>
      <c r="H1161" s="350"/>
      <c r="I1161" s="399" t="s">
        <v>2026</v>
      </c>
      <c r="J1161" s="486" t="s">
        <v>416</v>
      </c>
      <c r="K1161" s="1646" t="str">
        <f>IF(D1144="","",SUM(F1155:I1155))</f>
        <v/>
      </c>
      <c r="L1161" s="1646"/>
      <c r="M1161" s="1646"/>
      <c r="N1161" s="424" t="s">
        <v>599</v>
      </c>
      <c r="O1161" s="817"/>
      <c r="P1161" s="1338"/>
    </row>
    <row r="1162" spans="1:16" s="348" customFormat="1" ht="26.25" customHeight="1" thickBot="1">
      <c r="A1162" s="346"/>
      <c r="B1162" s="497" t="s">
        <v>1877</v>
      </c>
      <c r="C1162" s="489"/>
      <c r="D1162" s="489"/>
      <c r="E1162" s="489"/>
      <c r="F1162" s="489"/>
      <c r="G1162" s="489"/>
      <c r="H1162" s="490"/>
      <c r="I1162" s="491"/>
      <c r="J1162" s="492" t="s">
        <v>417</v>
      </c>
      <c r="K1162" s="1900">
        <f>ROUND(Info!$J$3*0.22,4)</f>
        <v>43.353200000000001</v>
      </c>
      <c r="L1162" s="1901"/>
      <c r="M1162" s="1901"/>
      <c r="N1162" s="493" t="s">
        <v>1144</v>
      </c>
      <c r="O1162" s="817"/>
      <c r="P1162" s="1338"/>
    </row>
    <row r="1163" spans="1:16" s="348" customFormat="1" ht="31.5" customHeight="1" thickBot="1">
      <c r="A1163" s="346"/>
      <c r="B1163" s="1902" t="s">
        <v>1878</v>
      </c>
      <c r="C1163" s="1903"/>
      <c r="D1163" s="1903"/>
      <c r="E1163" s="1903"/>
      <c r="F1163" s="1903"/>
      <c r="G1163" s="418"/>
      <c r="H1163" s="419"/>
      <c r="I1163" s="402" t="s">
        <v>2027</v>
      </c>
      <c r="J1163" s="487" t="s">
        <v>418</v>
      </c>
      <c r="K1163" s="1634" t="str">
        <f>IF(D1144="","",ROUND(K1159*K1160+K1161*K1162,2))</f>
        <v/>
      </c>
      <c r="L1163" s="1634"/>
      <c r="M1163" s="1634"/>
      <c r="N1163" s="427" t="s">
        <v>1144</v>
      </c>
      <c r="O1163" s="817"/>
      <c r="P1163" s="1338"/>
    </row>
    <row r="1164" spans="1:16" s="348" customFormat="1" ht="26.25" customHeight="1" thickBot="1">
      <c r="A1164" s="346"/>
      <c r="B1164" s="413" t="s">
        <v>1879</v>
      </c>
      <c r="C1164" s="414"/>
      <c r="D1164" s="414"/>
      <c r="E1164" s="414"/>
      <c r="F1164" s="414"/>
      <c r="G1164" s="414"/>
      <c r="H1164" s="415"/>
      <c r="I1164" s="416"/>
      <c r="J1164" s="488" t="s">
        <v>419</v>
      </c>
      <c r="K1164" s="1904"/>
      <c r="L1164" s="1905"/>
      <c r="M1164" s="1905"/>
      <c r="N1164" s="428" t="s">
        <v>1144</v>
      </c>
      <c r="O1164" s="817"/>
      <c r="P1164" s="1338">
        <f>IF(K1164="",0,1)</f>
        <v>0</v>
      </c>
    </row>
    <row r="1165" spans="1:16" s="348" customFormat="1" ht="26.25" customHeight="1" thickBot="1">
      <c r="A1165" s="346"/>
      <c r="B1165" s="412" t="s">
        <v>1880</v>
      </c>
      <c r="C1165" s="393"/>
      <c r="D1165" s="393"/>
      <c r="E1165" s="393"/>
      <c r="F1165" s="393"/>
      <c r="G1165" s="393"/>
      <c r="H1165" s="394"/>
      <c r="I1165" s="402" t="s">
        <v>2028</v>
      </c>
      <c r="J1165" s="487" t="s">
        <v>420</v>
      </c>
      <c r="K1165" s="1638" t="str">
        <f>IF(D1144="","",IF(SUM(K1163,-K1164)&lt;0,"BŁĄD !!!",ROUND(K1163-K1164,2)))</f>
        <v/>
      </c>
      <c r="L1165" s="1638"/>
      <c r="M1165" s="1638"/>
      <c r="N1165" s="429" t="s">
        <v>1144</v>
      </c>
      <c r="O1165" s="817"/>
      <c r="P1165" s="1338"/>
    </row>
    <row r="1166" spans="1:16" s="348" customFormat="1" ht="6" customHeight="1" thickBot="1">
      <c r="A1166" s="403"/>
      <c r="B1166" s="404"/>
      <c r="C1166" s="404"/>
      <c r="D1166" s="404"/>
      <c r="E1166" s="404"/>
      <c r="F1166" s="404"/>
      <c r="G1166" s="404"/>
      <c r="H1166" s="405"/>
      <c r="I1166" s="404"/>
      <c r="J1166" s="404"/>
      <c r="K1166" s="404"/>
      <c r="L1166" s="406"/>
      <c r="M1166" s="404"/>
      <c r="N1166" s="404"/>
      <c r="O1166" s="818"/>
      <c r="P1166" s="1338"/>
    </row>
    <row r="1167" spans="1:16" s="357" customFormat="1" ht="20.25" customHeight="1" thickTop="1" thickBot="1">
      <c r="A1167" s="371" t="s">
        <v>1785</v>
      </c>
      <c r="B1167" s="352"/>
      <c r="C1167" s="352"/>
      <c r="D1167" s="352"/>
      <c r="E1167" s="352"/>
      <c r="F1167" s="352"/>
      <c r="G1167" s="352"/>
      <c r="H1167" s="353"/>
      <c r="I1167" s="352"/>
      <c r="J1167" s="354"/>
      <c r="K1167" s="352"/>
      <c r="L1167" s="355"/>
      <c r="M1167" s="352"/>
      <c r="N1167" s="354"/>
      <c r="O1167" s="819"/>
      <c r="P1167" s="1338"/>
    </row>
    <row r="1168" spans="1:16" s="363" customFormat="1" ht="16.5" customHeight="1">
      <c r="A1168" s="358"/>
      <c r="B1168" s="372" t="s">
        <v>2025</v>
      </c>
      <c r="C1168" s="359"/>
      <c r="D1168" s="359"/>
      <c r="E1168" s="359"/>
      <c r="F1168" s="360"/>
      <c r="G1168" s="360"/>
      <c r="H1168" s="360"/>
      <c r="I1168" s="361"/>
      <c r="J1168" s="1928" t="s">
        <v>2024</v>
      </c>
      <c r="K1168" s="1929"/>
      <c r="L1168" s="1929"/>
      <c r="M1168" s="1929"/>
      <c r="N1168" s="1930"/>
      <c r="O1168" s="820"/>
      <c r="P1168" s="1338"/>
    </row>
    <row r="1169" spans="1:16" s="363" customFormat="1" ht="26.25" customHeight="1">
      <c r="A1169" s="358"/>
      <c r="B1169" s="1630"/>
      <c r="C1169" s="1898"/>
      <c r="D1169" s="1898"/>
      <c r="E1169" s="1898"/>
      <c r="F1169" s="1898"/>
      <c r="G1169" s="1898"/>
      <c r="H1169" s="1898"/>
      <c r="I1169" s="1899"/>
      <c r="J1169" s="1630"/>
      <c r="K1169" s="1898"/>
      <c r="L1169" s="1898"/>
      <c r="M1169" s="1898"/>
      <c r="N1169" s="1899"/>
      <c r="O1169" s="820"/>
      <c r="P1169" s="1338">
        <f>IF(J1169&amp;B1169="",0,1)</f>
        <v>0</v>
      </c>
    </row>
    <row r="1170" spans="1:16" s="363" customFormat="1" ht="26.25" customHeight="1">
      <c r="A1170" s="358"/>
      <c r="B1170" s="1630"/>
      <c r="C1170" s="1898"/>
      <c r="D1170" s="1898"/>
      <c r="E1170" s="1898"/>
      <c r="F1170" s="1898"/>
      <c r="G1170" s="1898"/>
      <c r="H1170" s="1898"/>
      <c r="I1170" s="1899"/>
      <c r="J1170" s="1630"/>
      <c r="K1170" s="1898"/>
      <c r="L1170" s="1898"/>
      <c r="M1170" s="1898"/>
      <c r="N1170" s="1899"/>
      <c r="O1170" s="820"/>
      <c r="P1170" s="1338">
        <f t="shared" ref="P1170:P1173" si="76">IF(J1170&amp;B1170="",0,1)</f>
        <v>0</v>
      </c>
    </row>
    <row r="1171" spans="1:16" s="363" customFormat="1" ht="26.25" customHeight="1">
      <c r="A1171" s="358"/>
      <c r="B1171" s="1630"/>
      <c r="C1171" s="1898"/>
      <c r="D1171" s="1898"/>
      <c r="E1171" s="1898"/>
      <c r="F1171" s="1898"/>
      <c r="G1171" s="1898"/>
      <c r="H1171" s="1898"/>
      <c r="I1171" s="1899"/>
      <c r="J1171" s="1630"/>
      <c r="K1171" s="1898"/>
      <c r="L1171" s="1898"/>
      <c r="M1171" s="1898"/>
      <c r="N1171" s="1899"/>
      <c r="O1171" s="820"/>
      <c r="P1171" s="1338">
        <f t="shared" si="76"/>
        <v>0</v>
      </c>
    </row>
    <row r="1172" spans="1:16" s="363" customFormat="1" ht="26.25" customHeight="1">
      <c r="A1172" s="358"/>
      <c r="B1172" s="1630"/>
      <c r="C1172" s="1898"/>
      <c r="D1172" s="1898"/>
      <c r="E1172" s="1898"/>
      <c r="F1172" s="1898"/>
      <c r="G1172" s="1898"/>
      <c r="H1172" s="1898"/>
      <c r="I1172" s="1899"/>
      <c r="J1172" s="1630"/>
      <c r="K1172" s="1898"/>
      <c r="L1172" s="1898"/>
      <c r="M1172" s="1898"/>
      <c r="N1172" s="1899"/>
      <c r="O1172" s="820"/>
      <c r="P1172" s="1338">
        <f t="shared" si="76"/>
        <v>0</v>
      </c>
    </row>
    <row r="1173" spans="1:16" s="363" customFormat="1" ht="26.25" customHeight="1" thickBot="1">
      <c r="A1173" s="358"/>
      <c r="B1173" s="1941"/>
      <c r="C1173" s="1942"/>
      <c r="D1173" s="1942"/>
      <c r="E1173" s="1942"/>
      <c r="F1173" s="1942"/>
      <c r="G1173" s="1942"/>
      <c r="H1173" s="1942"/>
      <c r="I1173" s="1943"/>
      <c r="J1173" s="1941"/>
      <c r="K1173" s="1942"/>
      <c r="L1173" s="1942"/>
      <c r="M1173" s="1942"/>
      <c r="N1173" s="1943"/>
      <c r="O1173" s="820"/>
      <c r="P1173" s="1338">
        <f t="shared" si="76"/>
        <v>0</v>
      </c>
    </row>
    <row r="1174" spans="1:16" s="363" customFormat="1" ht="26.25" customHeight="1" thickBot="1">
      <c r="A1174" s="358"/>
      <c r="B1174" s="421" t="s">
        <v>2029</v>
      </c>
      <c r="C1174" s="364"/>
      <c r="D1174" s="1622" t="s">
        <v>1111</v>
      </c>
      <c r="E1174" s="1622"/>
      <c r="F1174" s="1622"/>
      <c r="G1174" s="1622"/>
      <c r="H1174" s="1622"/>
      <c r="I1174" s="1622"/>
      <c r="J1174" s="1622"/>
      <c r="K1174" s="1622"/>
      <c r="L1174" s="1622"/>
      <c r="M1174" s="1622"/>
      <c r="N1174" s="1623"/>
      <c r="O1174" s="820"/>
      <c r="P1174" s="1341"/>
    </row>
    <row r="1175" spans="1:16" s="348" customFormat="1" ht="19.5" customHeight="1" thickBot="1">
      <c r="A1175" s="403"/>
      <c r="B1175" s="404"/>
      <c r="C1175" s="404"/>
      <c r="D1175" s="404"/>
      <c r="E1175" s="404"/>
      <c r="F1175" s="404"/>
      <c r="G1175" s="404"/>
      <c r="H1175" s="405"/>
      <c r="I1175" s="404"/>
      <c r="J1175" s="404"/>
      <c r="K1175" s="404"/>
      <c r="L1175" s="406"/>
      <c r="M1175" s="404"/>
      <c r="N1175" s="1320" t="str">
        <f ca="1">$A$1&amp;wersja&amp;INFO("wersja")</f>
        <v>GL_2018.1.15.0</v>
      </c>
      <c r="O1175" s="818"/>
      <c r="P1175" s="1341"/>
    </row>
    <row r="1176" spans="1:16" ht="20.25" customHeight="1" thickTop="1" thickBot="1">
      <c r="A1176" s="577" t="s">
        <v>1819</v>
      </c>
      <c r="H1176" s="502"/>
      <c r="L1176" s="520"/>
      <c r="N1176" s="592" t="str">
        <f>$N$1</f>
        <v>Załącznik Nr 5 do Uchwały Nr XL/396/17 Rady Miejskiej w Kluczborku z dnia 27 września 2017r.</v>
      </c>
      <c r="O1176" s="804"/>
      <c r="P1176" s="1341"/>
    </row>
    <row r="1177" spans="1:16" s="2" customFormat="1" ht="22.5" customHeight="1" thickTop="1">
      <c r="A1177" s="1688" t="s">
        <v>854</v>
      </c>
      <c r="B1177" s="1689"/>
      <c r="C1177" s="1689"/>
      <c r="D1177" s="1690"/>
      <c r="E1177" s="1691" t="s">
        <v>987</v>
      </c>
      <c r="F1177" s="1691"/>
      <c r="G1177" s="1691"/>
      <c r="H1177" s="1691"/>
      <c r="I1177" s="1691"/>
      <c r="J1177" s="1691"/>
      <c r="K1177" s="1691"/>
      <c r="L1177" s="1691"/>
      <c r="M1177" s="1691"/>
      <c r="N1177" s="1691"/>
      <c r="O1177" s="1692"/>
      <c r="P1177" s="1341"/>
    </row>
    <row r="1178" spans="1:16" s="2" customFormat="1" ht="26.25" customHeight="1" thickBot="1">
      <c r="A1178" s="1695"/>
      <c r="B1178" s="1696"/>
      <c r="C1178" s="1696"/>
      <c r="D1178" s="1697"/>
      <c r="E1178" s="1693"/>
      <c r="F1178" s="1693"/>
      <c r="G1178" s="1693"/>
      <c r="H1178" s="1693"/>
      <c r="I1178" s="1693"/>
      <c r="J1178" s="1693"/>
      <c r="K1178" s="1693"/>
      <c r="L1178" s="1693"/>
      <c r="M1178" s="1693"/>
      <c r="N1178" s="1693"/>
      <c r="O1178" s="1694"/>
      <c r="P1178" s="1341"/>
    </row>
    <row r="1179" spans="1:16" s="2" customFormat="1" ht="9" customHeight="1">
      <c r="A1179" s="580"/>
      <c r="B1179" s="581"/>
      <c r="C1179" s="581"/>
      <c r="D1179" s="582"/>
      <c r="E1179" s="582"/>
      <c r="F1179" s="582"/>
      <c r="G1179" s="582"/>
      <c r="H1179" s="583"/>
      <c r="I1179" s="583"/>
      <c r="J1179" s="583"/>
      <c r="K1179" s="583"/>
      <c r="L1179" s="584"/>
      <c r="M1179" s="583"/>
      <c r="N1179" s="585"/>
      <c r="O1179" s="805"/>
      <c r="P1179" s="1341"/>
    </row>
    <row r="1180" spans="1:16" s="1" customFormat="1" ht="24.75" customHeight="1">
      <c r="A1180" s="1675" t="s">
        <v>1923</v>
      </c>
      <c r="B1180" s="1676"/>
      <c r="C1180" s="1676"/>
      <c r="D1180" s="1676"/>
      <c r="E1180" s="1676"/>
      <c r="F1180" s="1676"/>
      <c r="G1180" s="1676"/>
      <c r="H1180" s="1676"/>
      <c r="I1180" s="1676"/>
      <c r="J1180" s="1676"/>
      <c r="K1180" s="1676"/>
      <c r="L1180" s="1676"/>
      <c r="M1180" s="1676"/>
      <c r="N1180" s="1676"/>
      <c r="O1180" s="1677"/>
      <c r="P1180" s="1338"/>
    </row>
    <row r="1181" spans="1:16" s="2" customFormat="1" ht="9" customHeight="1" thickBot="1">
      <c r="A1181" s="587"/>
      <c r="B1181" s="588"/>
      <c r="C1181" s="588"/>
      <c r="D1181" s="588"/>
      <c r="E1181" s="588"/>
      <c r="F1181" s="588"/>
      <c r="G1181" s="588"/>
      <c r="H1181" s="588"/>
      <c r="I1181" s="588"/>
      <c r="J1181" s="588"/>
      <c r="K1181" s="589"/>
      <c r="L1181" s="590"/>
      <c r="M1181" s="583"/>
      <c r="N1181" s="583"/>
      <c r="O1181" s="806"/>
      <c r="P1181" s="1341"/>
    </row>
    <row r="1182" spans="1:16" s="306" customFormat="1" ht="6" customHeight="1" thickTop="1" thickBot="1">
      <c r="A1182" s="300"/>
      <c r="B1182" s="301"/>
      <c r="C1182" s="301"/>
      <c r="D1182" s="301"/>
      <c r="E1182" s="302"/>
      <c r="F1182" s="302"/>
      <c r="G1182" s="302"/>
      <c r="H1182" s="303"/>
      <c r="I1182" s="302"/>
      <c r="J1182" s="304"/>
      <c r="K1182" s="302"/>
      <c r="L1182" s="305"/>
      <c r="M1182" s="302"/>
      <c r="N1182" s="304"/>
      <c r="O1182" s="807"/>
      <c r="P1182" s="1341"/>
    </row>
    <row r="1183" spans="1:16" s="306" customFormat="1" ht="26.25" customHeight="1" thickBot="1">
      <c r="A1183" s="308"/>
      <c r="B1183" s="1678" t="s">
        <v>1925</v>
      </c>
      <c r="C1183" s="1678"/>
      <c r="D1183" s="1678"/>
      <c r="E1183" s="1678"/>
      <c r="F1183" s="1678"/>
      <c r="G1183" s="1678"/>
      <c r="H1183" s="1678"/>
      <c r="I1183" s="1678"/>
      <c r="J1183" s="1679"/>
      <c r="K1183" s="235" t="s">
        <v>1870</v>
      </c>
      <c r="L1183" s="309"/>
      <c r="M1183" s="1680" t="str">
        <f>IF(O1191=1,SUM($O$1:O1191),"")</f>
        <v/>
      </c>
      <c r="N1183" s="1681"/>
      <c r="O1183" s="808"/>
      <c r="P1183" s="1340"/>
    </row>
    <row r="1184" spans="1:16" s="306" customFormat="1" ht="6" customHeight="1" thickBot="1">
      <c r="A1184" s="310"/>
      <c r="B1184" s="311"/>
      <c r="C1184" s="311"/>
      <c r="D1184" s="311"/>
      <c r="E1184" s="311"/>
      <c r="F1184" s="311"/>
      <c r="G1184" s="311"/>
      <c r="H1184" s="313"/>
      <c r="I1184" s="312"/>
      <c r="J1184" s="314"/>
      <c r="K1184" s="312"/>
      <c r="L1184" s="315"/>
      <c r="M1184" s="312"/>
      <c r="N1184" s="314"/>
      <c r="O1184" s="809"/>
      <c r="P1184" s="1342"/>
    </row>
    <row r="1185" spans="1:16" s="306" customFormat="1" ht="20.25" customHeight="1" thickTop="1" thickBot="1">
      <c r="A1185" s="369" t="s">
        <v>1783</v>
      </c>
      <c r="B1185" s="323"/>
      <c r="C1185" s="323"/>
      <c r="D1185" s="323"/>
      <c r="E1185" s="323"/>
      <c r="F1185" s="323"/>
      <c r="G1185" s="323"/>
      <c r="H1185" s="323"/>
      <c r="I1185" s="323"/>
      <c r="J1185" s="323"/>
      <c r="K1185" s="323"/>
      <c r="L1185" s="323"/>
      <c r="M1185" s="323"/>
      <c r="N1185" s="323"/>
      <c r="O1185" s="810"/>
      <c r="P1185" s="1338"/>
    </row>
    <row r="1186" spans="1:16" s="306" customFormat="1" ht="12.75" customHeight="1">
      <c r="A1186" s="317"/>
      <c r="B1186" s="374" t="s">
        <v>1666</v>
      </c>
      <c r="C1186" s="375"/>
      <c r="D1186" s="375"/>
      <c r="E1186" s="375"/>
      <c r="F1186" s="375"/>
      <c r="G1186" s="375"/>
      <c r="H1186" s="376"/>
      <c r="I1186" s="375"/>
      <c r="J1186" s="377"/>
      <c r="K1186" s="378" t="s">
        <v>1750</v>
      </c>
      <c r="L1186" s="375"/>
      <c r="M1186" s="375"/>
      <c r="N1186" s="379"/>
      <c r="O1186" s="811"/>
      <c r="P1186" s="1338"/>
    </row>
    <row r="1187" spans="1:16" s="320" customFormat="1" ht="34.5" customHeight="1" thickBot="1">
      <c r="A1187" s="319"/>
      <c r="B1187" s="1935" t="str">
        <f>IF($B$12="","",$B$12)</f>
        <v/>
      </c>
      <c r="C1187" s="1936"/>
      <c r="D1187" s="1936"/>
      <c r="E1187" s="1936"/>
      <c r="F1187" s="1936"/>
      <c r="G1187" s="1936"/>
      <c r="H1187" s="1936"/>
      <c r="I1187" s="1936"/>
      <c r="J1187" s="1937"/>
      <c r="K1187" s="1938" t="str">
        <f>IF($K$12="","",$K$12)</f>
        <v/>
      </c>
      <c r="L1187" s="1939"/>
      <c r="M1187" s="1939"/>
      <c r="N1187" s="1940"/>
      <c r="O1187" s="811"/>
      <c r="P1187" s="1338">
        <f>IF(B1187&amp;K1187="",0,1)</f>
        <v>0</v>
      </c>
    </row>
    <row r="1188" spans="1:16" s="306" customFormat="1" ht="6" customHeight="1" thickBot="1">
      <c r="A1188" s="321"/>
      <c r="B1188" s="322"/>
      <c r="C1188" s="322"/>
      <c r="D1188" s="322"/>
      <c r="E1188" s="312"/>
      <c r="F1188" s="312"/>
      <c r="G1188" s="312"/>
      <c r="H1188" s="313"/>
      <c r="I1188" s="312"/>
      <c r="J1188" s="314"/>
      <c r="K1188" s="312"/>
      <c r="L1188" s="315"/>
      <c r="M1188" s="312"/>
      <c r="N1188" s="314"/>
      <c r="O1188" s="809"/>
      <c r="P1188" s="1338"/>
    </row>
    <row r="1189" spans="1:16" s="328" customFormat="1" ht="20.25" customHeight="1" thickTop="1" thickBot="1">
      <c r="A1189" s="370" t="s">
        <v>2165</v>
      </c>
      <c r="B1189" s="323"/>
      <c r="C1189" s="323"/>
      <c r="D1189" s="323"/>
      <c r="E1189" s="323"/>
      <c r="F1189" s="323"/>
      <c r="G1189" s="323"/>
      <c r="H1189" s="324"/>
      <c r="I1189" s="323"/>
      <c r="J1189" s="325"/>
      <c r="K1189" s="323"/>
      <c r="L1189" s="326"/>
      <c r="M1189" s="323"/>
      <c r="N1189" s="822">
        <f>SUM(O:O)</f>
        <v>0</v>
      </c>
      <c r="O1189" s="810"/>
      <c r="P1189" s="1338"/>
    </row>
    <row r="1190" spans="1:16" s="328" customFormat="1" ht="8.25" customHeight="1">
      <c r="A1190" s="98"/>
      <c r="B1190" s="381"/>
      <c r="C1190" s="382"/>
      <c r="D1190" s="382"/>
      <c r="E1190" s="382"/>
      <c r="F1190" s="382"/>
      <c r="G1190" s="382"/>
      <c r="H1190" s="383"/>
      <c r="I1190" s="382"/>
      <c r="J1190" s="384"/>
      <c r="K1190" s="382"/>
      <c r="L1190" s="385"/>
      <c r="M1190" s="382"/>
      <c r="N1190" s="386"/>
      <c r="O1190" s="812"/>
      <c r="P1190" s="1338"/>
    </row>
    <row r="1191" spans="1:16" s="328" customFormat="1" ht="26.25" customHeight="1">
      <c r="A1191" s="396" t="s">
        <v>291</v>
      </c>
      <c r="B1191" s="1666" t="s">
        <v>123</v>
      </c>
      <c r="C1191" s="1667"/>
      <c r="D1191" s="1668"/>
      <c r="E1191" s="1934"/>
      <c r="F1191" s="477"/>
      <c r="G1191" s="478"/>
      <c r="H1191" s="478"/>
      <c r="I1191" s="478"/>
      <c r="J1191" s="478"/>
      <c r="K1191" s="478"/>
      <c r="L1191" s="478"/>
      <c r="M1191" s="478"/>
      <c r="N1191" s="397"/>
      <c r="O1191" s="812">
        <f>IF(D1191&lt;&gt;"",1,0)</f>
        <v>0</v>
      </c>
      <c r="P1191" s="1338">
        <f>IF(D1191="",0,1)</f>
        <v>0</v>
      </c>
    </row>
    <row r="1192" spans="1:16" s="328" customFormat="1" ht="8.25" customHeight="1" thickBot="1">
      <c r="A1192" s="98"/>
      <c r="B1192" s="387"/>
      <c r="C1192" s="388"/>
      <c r="D1192" s="388"/>
      <c r="E1192" s="388"/>
      <c r="F1192" s="388"/>
      <c r="G1192" s="388"/>
      <c r="H1192" s="389"/>
      <c r="I1192" s="388"/>
      <c r="J1192" s="390"/>
      <c r="K1192" s="388"/>
      <c r="L1192" s="391"/>
      <c r="M1192" s="388"/>
      <c r="N1192" s="392"/>
      <c r="O1192" s="812"/>
      <c r="P1192" s="1338"/>
    </row>
    <row r="1193" spans="1:16" s="328" customFormat="1" ht="27" customHeight="1" thickBot="1">
      <c r="A1193" s="308"/>
      <c r="B1193" s="1716" t="s">
        <v>1065</v>
      </c>
      <c r="C1193" s="1717"/>
      <c r="D1193" s="1717"/>
      <c r="E1193" s="1885"/>
      <c r="F1193" s="763" t="s">
        <v>1770</v>
      </c>
      <c r="G1193" s="763" t="s">
        <v>1748</v>
      </c>
      <c r="H1193" s="1945" t="s">
        <v>1520</v>
      </c>
      <c r="I1193" s="1946"/>
      <c r="J1193" s="1662" t="s">
        <v>233</v>
      </c>
      <c r="K1193" s="1722"/>
      <c r="L1193" s="1722"/>
      <c r="M1193" s="1722"/>
      <c r="N1193" s="1944"/>
      <c r="O1193" s="813"/>
      <c r="P1193" s="1338"/>
    </row>
    <row r="1194" spans="1:16" s="328" customFormat="1" ht="26.25" customHeight="1">
      <c r="A1194" s="308"/>
      <c r="B1194" s="1659" t="s">
        <v>1663</v>
      </c>
      <c r="C1194" s="1910" t="s">
        <v>1809</v>
      </c>
      <c r="D1194" s="1911"/>
      <c r="E1194" s="1912"/>
      <c r="F1194" s="1072"/>
      <c r="G1194" s="1072"/>
      <c r="H1194" s="1913"/>
      <c r="I1194" s="1914"/>
      <c r="J1194" s="480" t="s">
        <v>1771</v>
      </c>
      <c r="K1194" s="1915" t="str">
        <f>IF(D1191="","",SUM(F1194:I1194))</f>
        <v/>
      </c>
      <c r="L1194" s="1915"/>
      <c r="M1194" s="1915"/>
      <c r="N1194" s="333" t="s">
        <v>599</v>
      </c>
      <c r="O1194" s="813"/>
      <c r="P1194" s="1338">
        <f>IF(F1194&amp;G1194&amp;H1194="",0,1)</f>
        <v>0</v>
      </c>
    </row>
    <row r="1195" spans="1:16" s="328" customFormat="1" ht="31.5" customHeight="1">
      <c r="A1195" s="308"/>
      <c r="B1195" s="1660"/>
      <c r="C1195" s="1916" t="s">
        <v>1810</v>
      </c>
      <c r="D1195" s="1917"/>
      <c r="E1195" s="1918"/>
      <c r="F1195" s="1073"/>
      <c r="G1195" s="1073"/>
      <c r="H1195" s="1919"/>
      <c r="I1195" s="1920"/>
      <c r="J1195" s="481" t="s">
        <v>1390</v>
      </c>
      <c r="K1195" s="1921" t="str">
        <f>IF(D1191="","",SUM(F1195:I1195))</f>
        <v/>
      </c>
      <c r="L1195" s="1921"/>
      <c r="M1195" s="1921"/>
      <c r="N1195" s="331" t="s">
        <v>599</v>
      </c>
      <c r="O1195" s="813"/>
      <c r="P1195" s="1338">
        <f t="shared" ref="P1195:P1197" si="77">IF(F1195&amp;G1195&amp;H1195="",0,1)</f>
        <v>0</v>
      </c>
    </row>
    <row r="1196" spans="1:16" s="328" customFormat="1" ht="26.25" customHeight="1">
      <c r="A1196" s="308"/>
      <c r="B1196" s="1660"/>
      <c r="C1196" s="1916" t="s">
        <v>1811</v>
      </c>
      <c r="D1196" s="1917"/>
      <c r="E1196" s="1918"/>
      <c r="F1196" s="1073"/>
      <c r="G1196" s="1073"/>
      <c r="H1196" s="1919"/>
      <c r="I1196" s="1920"/>
      <c r="J1196" s="481" t="s">
        <v>406</v>
      </c>
      <c r="K1196" s="1921" t="str">
        <f>IF(D1191="","",SUM(F1196:I1196))</f>
        <v/>
      </c>
      <c r="L1196" s="1921"/>
      <c r="M1196" s="1921"/>
      <c r="N1196" s="331" t="s">
        <v>599</v>
      </c>
      <c r="O1196" s="813"/>
      <c r="P1196" s="1338">
        <f t="shared" si="77"/>
        <v>0</v>
      </c>
    </row>
    <row r="1197" spans="1:16" s="328" customFormat="1" ht="26.25" customHeight="1" thickBot="1">
      <c r="A1197" s="308"/>
      <c r="B1197" s="1660"/>
      <c r="C1197" s="1922" t="s">
        <v>579</v>
      </c>
      <c r="D1197" s="1923"/>
      <c r="E1197" s="1924"/>
      <c r="F1197" s="1074"/>
      <c r="G1197" s="1074"/>
      <c r="H1197" s="1947"/>
      <c r="I1197" s="1948"/>
      <c r="J1197" s="482" t="s">
        <v>407</v>
      </c>
      <c r="K1197" s="1927" t="str">
        <f>IF(D1191="","",SUM(F1197:I1197))</f>
        <v/>
      </c>
      <c r="L1197" s="1927"/>
      <c r="M1197" s="1927"/>
      <c r="N1197" s="332" t="s">
        <v>599</v>
      </c>
      <c r="O1197" s="813"/>
      <c r="P1197" s="1338">
        <f t="shared" si="77"/>
        <v>0</v>
      </c>
    </row>
    <row r="1198" spans="1:16" s="337" customFormat="1" ht="26.25" customHeight="1" thickBot="1">
      <c r="A1198" s="334"/>
      <c r="B1198" s="1661"/>
      <c r="C1198" s="1906" t="s">
        <v>233</v>
      </c>
      <c r="D1198" s="1711"/>
      <c r="E1198" s="1712"/>
      <c r="F1198" s="884" t="str">
        <f>IF(D1191="","",SUM(F1194:F1197))</f>
        <v/>
      </c>
      <c r="G1198" s="884" t="str">
        <f>IF(D1191="","",SUM(G1194:G1197))</f>
        <v/>
      </c>
      <c r="H1198" s="1907" t="str">
        <f>IF(D1191="","",SUM(H1194:H1197))</f>
        <v/>
      </c>
      <c r="I1198" s="1908"/>
      <c r="J1198" s="483" t="s">
        <v>408</v>
      </c>
      <c r="K1198" s="1909" t="str">
        <f>IF(D1191="","",SUM(F1198:I1198))</f>
        <v/>
      </c>
      <c r="L1198" s="1909"/>
      <c r="M1198" s="1909"/>
      <c r="N1198" s="479" t="s">
        <v>599</v>
      </c>
      <c r="O1198" s="814"/>
      <c r="P1198" s="1338"/>
    </row>
    <row r="1199" spans="1:16" s="328" customFormat="1" ht="26.25" customHeight="1">
      <c r="A1199" s="308"/>
      <c r="B1199" s="1659" t="s">
        <v>232</v>
      </c>
      <c r="C1199" s="1910" t="s">
        <v>1809</v>
      </c>
      <c r="D1199" s="1911"/>
      <c r="E1199" s="1912"/>
      <c r="F1199" s="1072"/>
      <c r="G1199" s="1072"/>
      <c r="H1199" s="1913"/>
      <c r="I1199" s="1914"/>
      <c r="J1199" s="480" t="s">
        <v>409</v>
      </c>
      <c r="K1199" s="1915" t="str">
        <f>IF(D1191="","",SUM(F1199:I1199))</f>
        <v/>
      </c>
      <c r="L1199" s="1915"/>
      <c r="M1199" s="1915"/>
      <c r="N1199" s="333" t="s">
        <v>599</v>
      </c>
      <c r="O1199" s="813"/>
      <c r="P1199" s="1338">
        <f>IF(F1199&amp;G1199&amp;H1199="",0,1)</f>
        <v>0</v>
      </c>
    </row>
    <row r="1200" spans="1:16" s="328" customFormat="1" ht="31.5" customHeight="1">
      <c r="A1200" s="308"/>
      <c r="B1200" s="1660"/>
      <c r="C1200" s="1916" t="s">
        <v>1810</v>
      </c>
      <c r="D1200" s="1917"/>
      <c r="E1200" s="1918"/>
      <c r="F1200" s="1073"/>
      <c r="G1200" s="1073"/>
      <c r="H1200" s="1919"/>
      <c r="I1200" s="1920"/>
      <c r="J1200" s="481" t="s">
        <v>410</v>
      </c>
      <c r="K1200" s="1921" t="str">
        <f>IF(D1191="","",SUM(F1200:I1200))</f>
        <v/>
      </c>
      <c r="L1200" s="1921"/>
      <c r="M1200" s="1921"/>
      <c r="N1200" s="331" t="s">
        <v>599</v>
      </c>
      <c r="O1200" s="813"/>
      <c r="P1200" s="1338">
        <f t="shared" ref="P1200:P1202" si="78">IF(F1200&amp;G1200&amp;H1200="",0,1)</f>
        <v>0</v>
      </c>
    </row>
    <row r="1201" spans="1:16" s="328" customFormat="1" ht="26.25" customHeight="1">
      <c r="A1201" s="308"/>
      <c r="B1201" s="1660"/>
      <c r="C1201" s="1916" t="s">
        <v>1811</v>
      </c>
      <c r="D1201" s="1917"/>
      <c r="E1201" s="1918"/>
      <c r="F1201" s="1073"/>
      <c r="G1201" s="1073"/>
      <c r="H1201" s="1919"/>
      <c r="I1201" s="1920"/>
      <c r="J1201" s="481" t="s">
        <v>411</v>
      </c>
      <c r="K1201" s="1921" t="str">
        <f>IF(D1191="","",SUM(F1201:I1201))</f>
        <v/>
      </c>
      <c r="L1201" s="1921"/>
      <c r="M1201" s="1921"/>
      <c r="N1201" s="331" t="s">
        <v>599</v>
      </c>
      <c r="O1201" s="813"/>
      <c r="P1201" s="1338">
        <f t="shared" si="78"/>
        <v>0</v>
      </c>
    </row>
    <row r="1202" spans="1:16" s="328" customFormat="1" ht="26.25" customHeight="1" thickBot="1">
      <c r="A1202" s="308"/>
      <c r="B1202" s="1660"/>
      <c r="C1202" s="1922" t="s">
        <v>579</v>
      </c>
      <c r="D1202" s="1923"/>
      <c r="E1202" s="1924"/>
      <c r="F1202" s="1074"/>
      <c r="G1202" s="1074"/>
      <c r="H1202" s="1925"/>
      <c r="I1202" s="1926"/>
      <c r="J1202" s="482" t="s">
        <v>412</v>
      </c>
      <c r="K1202" s="1927" t="str">
        <f>IF(D1191="","",SUM(F1202:I1202))</f>
        <v/>
      </c>
      <c r="L1202" s="1927"/>
      <c r="M1202" s="1927"/>
      <c r="N1202" s="332" t="s">
        <v>599</v>
      </c>
      <c r="O1202" s="813"/>
      <c r="P1202" s="1338">
        <f t="shared" si="78"/>
        <v>0</v>
      </c>
    </row>
    <row r="1203" spans="1:16" s="337" customFormat="1" ht="26.25" customHeight="1" thickBot="1">
      <c r="A1203" s="334"/>
      <c r="B1203" s="1661"/>
      <c r="C1203" s="1906" t="s">
        <v>233</v>
      </c>
      <c r="D1203" s="1711"/>
      <c r="E1203" s="1712"/>
      <c r="F1203" s="884" t="str">
        <f>IF(D1191="","",SUM(F1199:F1202))</f>
        <v/>
      </c>
      <c r="G1203" s="884" t="str">
        <f>IF(D1191="","",SUM(G1199:G1202))</f>
        <v/>
      </c>
      <c r="H1203" s="1907" t="str">
        <f>IF(D1191="","",SUM(H1199:H1202))</f>
        <v/>
      </c>
      <c r="I1203" s="1908"/>
      <c r="J1203" s="483" t="s">
        <v>413</v>
      </c>
      <c r="K1203" s="1909" t="str">
        <f>IF(D1191="","",SUM(F1203:I1203))</f>
        <v/>
      </c>
      <c r="L1203" s="1909"/>
      <c r="M1203" s="1909"/>
      <c r="N1203" s="479" t="s">
        <v>599</v>
      </c>
      <c r="O1203" s="814"/>
      <c r="P1203" s="1338"/>
    </row>
    <row r="1204" spans="1:16" ht="6" customHeight="1" thickBot="1">
      <c r="A1204" s="338"/>
      <c r="B1204" s="339"/>
      <c r="C1204" s="339"/>
      <c r="D1204" s="339"/>
      <c r="E1204" s="339"/>
      <c r="F1204" s="496"/>
      <c r="G1204" s="496"/>
      <c r="H1204" s="496"/>
      <c r="I1204" s="496"/>
      <c r="J1204" s="484"/>
      <c r="K1204" s="339"/>
      <c r="L1204" s="340"/>
      <c r="M1204" s="339"/>
      <c r="N1204" s="339"/>
      <c r="O1204" s="815"/>
      <c r="P1204" s="1338"/>
    </row>
    <row r="1205" spans="1:16" s="152" customFormat="1" ht="20.25" customHeight="1" thickTop="1" thickBot="1">
      <c r="A1205" s="370" t="s">
        <v>1784</v>
      </c>
      <c r="B1205" s="342"/>
      <c r="C1205" s="342"/>
      <c r="D1205" s="342"/>
      <c r="E1205" s="342"/>
      <c r="F1205" s="342"/>
      <c r="G1205" s="342"/>
      <c r="H1205" s="343"/>
      <c r="I1205" s="342"/>
      <c r="J1205" s="344"/>
      <c r="K1205" s="342"/>
      <c r="L1205" s="345"/>
      <c r="M1205" s="342"/>
      <c r="N1205" s="344"/>
      <c r="O1205" s="816"/>
      <c r="P1205" s="1338"/>
    </row>
    <row r="1206" spans="1:16" s="348" customFormat="1" ht="31.5" customHeight="1">
      <c r="A1206" s="346"/>
      <c r="B1206" s="1931" t="s">
        <v>1881</v>
      </c>
      <c r="C1206" s="1932"/>
      <c r="D1206" s="1932"/>
      <c r="E1206" s="1932"/>
      <c r="F1206" s="1932"/>
      <c r="G1206" s="1932"/>
      <c r="H1206" s="545"/>
      <c r="I1206" s="401" t="s">
        <v>1786</v>
      </c>
      <c r="J1206" s="485" t="s">
        <v>414</v>
      </c>
      <c r="K1206" s="1642" t="str">
        <f>IF(D1191="","",SUM(F1197:I1197))</f>
        <v/>
      </c>
      <c r="L1206" s="1642"/>
      <c r="M1206" s="1642"/>
      <c r="N1206" s="423" t="s">
        <v>599</v>
      </c>
      <c r="O1206" s="817"/>
      <c r="P1206" s="1338"/>
    </row>
    <row r="1207" spans="1:16" s="348" customFormat="1" ht="26.25" customHeight="1">
      <c r="A1207" s="346"/>
      <c r="B1207" s="546" t="s">
        <v>1876</v>
      </c>
      <c r="C1207" s="547"/>
      <c r="D1207" s="547"/>
      <c r="E1207" s="547"/>
      <c r="F1207" s="547"/>
      <c r="G1207" s="547"/>
      <c r="H1207" s="350"/>
      <c r="I1207" s="548"/>
      <c r="J1207" s="486" t="s">
        <v>415</v>
      </c>
      <c r="K1207" s="1933">
        <f>ROUND(Info!$J$3*0.11,4)</f>
        <v>21.676600000000001</v>
      </c>
      <c r="L1207" s="1646"/>
      <c r="M1207" s="1646"/>
      <c r="N1207" s="424" t="s">
        <v>1144</v>
      </c>
      <c r="O1207" s="817"/>
      <c r="P1207" s="1338"/>
    </row>
    <row r="1208" spans="1:16" s="348" customFormat="1" ht="26.25" customHeight="1">
      <c r="A1208" s="346"/>
      <c r="B1208" s="409" t="s">
        <v>1882</v>
      </c>
      <c r="C1208" s="349"/>
      <c r="D1208" s="349"/>
      <c r="E1208" s="349"/>
      <c r="F1208" s="349"/>
      <c r="G1208" s="349"/>
      <c r="H1208" s="350"/>
      <c r="I1208" s="399" t="s">
        <v>2026</v>
      </c>
      <c r="J1208" s="486" t="s">
        <v>416</v>
      </c>
      <c r="K1208" s="1646" t="str">
        <f>IF(D1191="","",SUM(F1202:I1202))</f>
        <v/>
      </c>
      <c r="L1208" s="1646"/>
      <c r="M1208" s="1646"/>
      <c r="N1208" s="424" t="s">
        <v>599</v>
      </c>
      <c r="O1208" s="817"/>
      <c r="P1208" s="1338"/>
    </row>
    <row r="1209" spans="1:16" s="348" customFormat="1" ht="26.25" customHeight="1" thickBot="1">
      <c r="A1209" s="346"/>
      <c r="B1209" s="497" t="s">
        <v>1877</v>
      </c>
      <c r="C1209" s="489"/>
      <c r="D1209" s="489"/>
      <c r="E1209" s="489"/>
      <c r="F1209" s="489"/>
      <c r="G1209" s="489"/>
      <c r="H1209" s="490"/>
      <c r="I1209" s="491"/>
      <c r="J1209" s="492" t="s">
        <v>417</v>
      </c>
      <c r="K1209" s="1900">
        <f>ROUND(Info!$J$3*0.22,4)</f>
        <v>43.353200000000001</v>
      </c>
      <c r="L1209" s="1901"/>
      <c r="M1209" s="1901"/>
      <c r="N1209" s="493" t="s">
        <v>1144</v>
      </c>
      <c r="O1209" s="817"/>
      <c r="P1209" s="1338"/>
    </row>
    <row r="1210" spans="1:16" s="348" customFormat="1" ht="31.5" customHeight="1" thickBot="1">
      <c r="A1210" s="346"/>
      <c r="B1210" s="1902" t="s">
        <v>1878</v>
      </c>
      <c r="C1210" s="1903"/>
      <c r="D1210" s="1903"/>
      <c r="E1210" s="1903"/>
      <c r="F1210" s="1903"/>
      <c r="G1210" s="418"/>
      <c r="H1210" s="419"/>
      <c r="I1210" s="402" t="s">
        <v>2027</v>
      </c>
      <c r="J1210" s="487" t="s">
        <v>418</v>
      </c>
      <c r="K1210" s="1634" t="str">
        <f>IF(D1191="","",ROUND(K1206*K1207+K1208*K1209,2))</f>
        <v/>
      </c>
      <c r="L1210" s="1634"/>
      <c r="M1210" s="1634"/>
      <c r="N1210" s="427" t="s">
        <v>1144</v>
      </c>
      <c r="O1210" s="817"/>
      <c r="P1210" s="1338"/>
    </row>
    <row r="1211" spans="1:16" s="348" customFormat="1" ht="26.25" customHeight="1" thickBot="1">
      <c r="A1211" s="346"/>
      <c r="B1211" s="413" t="s">
        <v>1879</v>
      </c>
      <c r="C1211" s="414"/>
      <c r="D1211" s="414"/>
      <c r="E1211" s="414"/>
      <c r="F1211" s="414"/>
      <c r="G1211" s="414"/>
      <c r="H1211" s="415"/>
      <c r="I1211" s="416"/>
      <c r="J1211" s="488" t="s">
        <v>419</v>
      </c>
      <c r="K1211" s="1904"/>
      <c r="L1211" s="1905"/>
      <c r="M1211" s="1905"/>
      <c r="N1211" s="428" t="s">
        <v>1144</v>
      </c>
      <c r="O1211" s="817"/>
      <c r="P1211" s="1338">
        <f>IF(K1211="",0,1)</f>
        <v>0</v>
      </c>
    </row>
    <row r="1212" spans="1:16" s="348" customFormat="1" ht="26.25" customHeight="1" thickBot="1">
      <c r="A1212" s="346"/>
      <c r="B1212" s="412" t="s">
        <v>1880</v>
      </c>
      <c r="C1212" s="393"/>
      <c r="D1212" s="393"/>
      <c r="E1212" s="393"/>
      <c r="F1212" s="393"/>
      <c r="G1212" s="393"/>
      <c r="H1212" s="394"/>
      <c r="I1212" s="402" t="s">
        <v>2028</v>
      </c>
      <c r="J1212" s="487" t="s">
        <v>420</v>
      </c>
      <c r="K1212" s="1638" t="str">
        <f>IF(D1191="","",IF(SUM(K1210,-K1211)&lt;0,"BŁĄD !!!",ROUND(K1210-K1211,2)))</f>
        <v/>
      </c>
      <c r="L1212" s="1638"/>
      <c r="M1212" s="1638"/>
      <c r="N1212" s="429" t="s">
        <v>1144</v>
      </c>
      <c r="O1212" s="817"/>
      <c r="P1212" s="1338"/>
    </row>
    <row r="1213" spans="1:16" s="348" customFormat="1" ht="6" customHeight="1" thickBot="1">
      <c r="A1213" s="403"/>
      <c r="B1213" s="404"/>
      <c r="C1213" s="404"/>
      <c r="D1213" s="404"/>
      <c r="E1213" s="404"/>
      <c r="F1213" s="404"/>
      <c r="G1213" s="404"/>
      <c r="H1213" s="405"/>
      <c r="I1213" s="404"/>
      <c r="J1213" s="404"/>
      <c r="K1213" s="404"/>
      <c r="L1213" s="406"/>
      <c r="M1213" s="404"/>
      <c r="N1213" s="404"/>
      <c r="O1213" s="818"/>
      <c r="P1213" s="1338"/>
    </row>
    <row r="1214" spans="1:16" s="357" customFormat="1" ht="20.25" customHeight="1" thickTop="1" thickBot="1">
      <c r="A1214" s="371" t="s">
        <v>1785</v>
      </c>
      <c r="B1214" s="352"/>
      <c r="C1214" s="352"/>
      <c r="D1214" s="352"/>
      <c r="E1214" s="352"/>
      <c r="F1214" s="352"/>
      <c r="G1214" s="352"/>
      <c r="H1214" s="353"/>
      <c r="I1214" s="352"/>
      <c r="J1214" s="354"/>
      <c r="K1214" s="352"/>
      <c r="L1214" s="355"/>
      <c r="M1214" s="352"/>
      <c r="N1214" s="354"/>
      <c r="O1214" s="819"/>
      <c r="P1214" s="1338"/>
    </row>
    <row r="1215" spans="1:16" s="363" customFormat="1" ht="16.5" customHeight="1">
      <c r="A1215" s="358"/>
      <c r="B1215" s="372" t="s">
        <v>2025</v>
      </c>
      <c r="C1215" s="359"/>
      <c r="D1215" s="359"/>
      <c r="E1215" s="359"/>
      <c r="F1215" s="360"/>
      <c r="G1215" s="360"/>
      <c r="H1215" s="360"/>
      <c r="I1215" s="361"/>
      <c r="J1215" s="1928" t="s">
        <v>2024</v>
      </c>
      <c r="K1215" s="1929"/>
      <c r="L1215" s="1929"/>
      <c r="M1215" s="1929"/>
      <c r="N1215" s="1930"/>
      <c r="O1215" s="820"/>
      <c r="P1215" s="1338"/>
    </row>
    <row r="1216" spans="1:16" s="363" customFormat="1" ht="26.25" customHeight="1">
      <c r="A1216" s="358"/>
      <c r="B1216" s="1630"/>
      <c r="C1216" s="1898"/>
      <c r="D1216" s="1898"/>
      <c r="E1216" s="1898"/>
      <c r="F1216" s="1898"/>
      <c r="G1216" s="1898"/>
      <c r="H1216" s="1898"/>
      <c r="I1216" s="1899"/>
      <c r="J1216" s="1630"/>
      <c r="K1216" s="1898"/>
      <c r="L1216" s="1898"/>
      <c r="M1216" s="1898"/>
      <c r="N1216" s="1899"/>
      <c r="O1216" s="820"/>
      <c r="P1216" s="1338">
        <f>IF(J1216&amp;B1216="",0,1)</f>
        <v>0</v>
      </c>
    </row>
    <row r="1217" spans="1:16" s="363" customFormat="1" ht="26.25" customHeight="1">
      <c r="A1217" s="358"/>
      <c r="B1217" s="1630"/>
      <c r="C1217" s="1898"/>
      <c r="D1217" s="1898"/>
      <c r="E1217" s="1898"/>
      <c r="F1217" s="1898"/>
      <c r="G1217" s="1898"/>
      <c r="H1217" s="1898"/>
      <c r="I1217" s="1899"/>
      <c r="J1217" s="1630"/>
      <c r="K1217" s="1898"/>
      <c r="L1217" s="1898"/>
      <c r="M1217" s="1898"/>
      <c r="N1217" s="1899"/>
      <c r="O1217" s="820"/>
      <c r="P1217" s="1338">
        <f t="shared" ref="P1217:P1220" si="79">IF(J1217&amp;B1217="",0,1)</f>
        <v>0</v>
      </c>
    </row>
    <row r="1218" spans="1:16" s="363" customFormat="1" ht="26.25" customHeight="1">
      <c r="A1218" s="358"/>
      <c r="B1218" s="1630"/>
      <c r="C1218" s="1898"/>
      <c r="D1218" s="1898"/>
      <c r="E1218" s="1898"/>
      <c r="F1218" s="1898"/>
      <c r="G1218" s="1898"/>
      <c r="H1218" s="1898"/>
      <c r="I1218" s="1899"/>
      <c r="J1218" s="1630"/>
      <c r="K1218" s="1898"/>
      <c r="L1218" s="1898"/>
      <c r="M1218" s="1898"/>
      <c r="N1218" s="1899"/>
      <c r="O1218" s="820"/>
      <c r="P1218" s="1338">
        <f t="shared" si="79"/>
        <v>0</v>
      </c>
    </row>
    <row r="1219" spans="1:16" s="363" customFormat="1" ht="26.25" customHeight="1">
      <c r="A1219" s="358"/>
      <c r="B1219" s="1630"/>
      <c r="C1219" s="1898"/>
      <c r="D1219" s="1898"/>
      <c r="E1219" s="1898"/>
      <c r="F1219" s="1898"/>
      <c r="G1219" s="1898"/>
      <c r="H1219" s="1898"/>
      <c r="I1219" s="1899"/>
      <c r="J1219" s="1630"/>
      <c r="K1219" s="1898"/>
      <c r="L1219" s="1898"/>
      <c r="M1219" s="1898"/>
      <c r="N1219" s="1899"/>
      <c r="O1219" s="820"/>
      <c r="P1219" s="1338">
        <f t="shared" si="79"/>
        <v>0</v>
      </c>
    </row>
    <row r="1220" spans="1:16" s="363" customFormat="1" ht="26.25" customHeight="1" thickBot="1">
      <c r="A1220" s="358"/>
      <c r="B1220" s="1941"/>
      <c r="C1220" s="1942"/>
      <c r="D1220" s="1942"/>
      <c r="E1220" s="1942"/>
      <c r="F1220" s="1942"/>
      <c r="G1220" s="1942"/>
      <c r="H1220" s="1942"/>
      <c r="I1220" s="1943"/>
      <c r="J1220" s="1941"/>
      <c r="K1220" s="1942"/>
      <c r="L1220" s="1942"/>
      <c r="M1220" s="1942"/>
      <c r="N1220" s="1943"/>
      <c r="O1220" s="820"/>
      <c r="P1220" s="1338">
        <f t="shared" si="79"/>
        <v>0</v>
      </c>
    </row>
    <row r="1221" spans="1:16" s="363" customFormat="1" ht="26.25" customHeight="1" thickBot="1">
      <c r="A1221" s="358"/>
      <c r="B1221" s="421" t="s">
        <v>2029</v>
      </c>
      <c r="C1221" s="364"/>
      <c r="D1221" s="1622" t="s">
        <v>1111</v>
      </c>
      <c r="E1221" s="1622"/>
      <c r="F1221" s="1622"/>
      <c r="G1221" s="1622"/>
      <c r="H1221" s="1622"/>
      <c r="I1221" s="1622"/>
      <c r="J1221" s="1622"/>
      <c r="K1221" s="1622"/>
      <c r="L1221" s="1622"/>
      <c r="M1221" s="1622"/>
      <c r="N1221" s="1623"/>
      <c r="O1221" s="820"/>
    </row>
    <row r="1222" spans="1:16" s="348" customFormat="1" ht="19.5" customHeight="1" thickBot="1">
      <c r="A1222" s="403"/>
      <c r="B1222" s="404"/>
      <c r="C1222" s="404"/>
      <c r="D1222" s="404"/>
      <c r="E1222" s="404"/>
      <c r="F1222" s="404"/>
      <c r="G1222" s="404"/>
      <c r="H1222" s="405"/>
      <c r="I1222" s="404"/>
      <c r="J1222" s="404"/>
      <c r="K1222" s="404"/>
      <c r="L1222" s="406"/>
      <c r="M1222" s="404"/>
      <c r="N1222" s="1320" t="str">
        <f ca="1">$A$1&amp;wersja&amp;INFO("wersja")</f>
        <v>GL_2018.1.15.0</v>
      </c>
      <c r="O1222" s="818"/>
    </row>
    <row r="1223" spans="1:16" ht="20.25" customHeight="1" thickTop="1" thickBot="1">
      <c r="A1223" s="577" t="s">
        <v>1819</v>
      </c>
      <c r="H1223" s="502"/>
      <c r="L1223" s="520"/>
      <c r="N1223" s="592" t="str">
        <f>$N$1</f>
        <v>Załącznik Nr 5 do Uchwały Nr XL/396/17 Rady Miejskiej w Kluczborku z dnia 27 września 2017r.</v>
      </c>
      <c r="O1223" s="804"/>
    </row>
    <row r="1224" spans="1:16" s="2" customFormat="1" ht="22.5" customHeight="1" thickTop="1">
      <c r="A1224" s="1688" t="s">
        <v>854</v>
      </c>
      <c r="B1224" s="1689"/>
      <c r="C1224" s="1689"/>
      <c r="D1224" s="1690"/>
      <c r="E1224" s="1691" t="s">
        <v>987</v>
      </c>
      <c r="F1224" s="1691"/>
      <c r="G1224" s="1691"/>
      <c r="H1224" s="1691"/>
      <c r="I1224" s="1691"/>
      <c r="J1224" s="1691"/>
      <c r="K1224" s="1691"/>
      <c r="L1224" s="1691"/>
      <c r="M1224" s="1691"/>
      <c r="N1224" s="1691"/>
      <c r="O1224" s="1692"/>
    </row>
    <row r="1225" spans="1:16" s="2" customFormat="1" ht="26.25" customHeight="1" thickBot="1">
      <c r="A1225" s="1695"/>
      <c r="B1225" s="1696"/>
      <c r="C1225" s="1696"/>
      <c r="D1225" s="1697"/>
      <c r="E1225" s="1693"/>
      <c r="F1225" s="1693"/>
      <c r="G1225" s="1693"/>
      <c r="H1225" s="1693"/>
      <c r="I1225" s="1693"/>
      <c r="J1225" s="1693"/>
      <c r="K1225" s="1693"/>
      <c r="L1225" s="1693"/>
      <c r="M1225" s="1693"/>
      <c r="N1225" s="1693"/>
      <c r="O1225" s="1694"/>
    </row>
    <row r="1226" spans="1:16" s="2" customFormat="1" ht="9" customHeight="1">
      <c r="A1226" s="580"/>
      <c r="B1226" s="581"/>
      <c r="C1226" s="581"/>
      <c r="D1226" s="582"/>
      <c r="E1226" s="582"/>
      <c r="F1226" s="582"/>
      <c r="G1226" s="582"/>
      <c r="H1226" s="583"/>
      <c r="I1226" s="583"/>
      <c r="J1226" s="583"/>
      <c r="K1226" s="583"/>
      <c r="L1226" s="584"/>
      <c r="M1226" s="583"/>
      <c r="N1226" s="585"/>
      <c r="O1226" s="805"/>
    </row>
    <row r="1227" spans="1:16" s="1" customFormat="1" ht="24.75" customHeight="1">
      <c r="A1227" s="1675" t="s">
        <v>1923</v>
      </c>
      <c r="B1227" s="1676"/>
      <c r="C1227" s="1676"/>
      <c r="D1227" s="1676"/>
      <c r="E1227" s="1676"/>
      <c r="F1227" s="1676"/>
      <c r="G1227" s="1676"/>
      <c r="H1227" s="1676"/>
      <c r="I1227" s="1676"/>
      <c r="J1227" s="1676"/>
      <c r="K1227" s="1676"/>
      <c r="L1227" s="1676"/>
      <c r="M1227" s="1676"/>
      <c r="N1227" s="1676"/>
      <c r="O1227" s="1677"/>
    </row>
    <row r="1228" spans="1:16" s="2" customFormat="1" ht="9" customHeight="1" thickBot="1">
      <c r="A1228" s="587"/>
      <c r="B1228" s="588"/>
      <c r="C1228" s="588"/>
      <c r="D1228" s="588"/>
      <c r="E1228" s="588"/>
      <c r="F1228" s="588"/>
      <c r="G1228" s="588"/>
      <c r="H1228" s="588"/>
      <c r="I1228" s="588"/>
      <c r="J1228" s="588"/>
      <c r="K1228" s="589"/>
      <c r="L1228" s="590"/>
      <c r="M1228" s="583"/>
      <c r="N1228" s="583"/>
      <c r="O1228" s="806"/>
    </row>
    <row r="1229" spans="1:16" s="306" customFormat="1" ht="6" customHeight="1" thickTop="1" thickBot="1">
      <c r="A1229" s="300"/>
      <c r="B1229" s="301"/>
      <c r="C1229" s="301"/>
      <c r="D1229" s="301"/>
      <c r="E1229" s="302"/>
      <c r="F1229" s="302"/>
      <c r="G1229" s="302"/>
      <c r="H1229" s="303"/>
      <c r="I1229" s="302"/>
      <c r="J1229" s="304"/>
      <c r="K1229" s="302"/>
      <c r="L1229" s="305"/>
      <c r="M1229" s="302"/>
      <c r="N1229" s="304"/>
      <c r="O1229" s="807"/>
    </row>
    <row r="1230" spans="1:16" s="306" customFormat="1" ht="26.25" customHeight="1" thickBot="1">
      <c r="A1230" s="308"/>
      <c r="B1230" s="1678" t="s">
        <v>1925</v>
      </c>
      <c r="C1230" s="1678"/>
      <c r="D1230" s="1678"/>
      <c r="E1230" s="1678"/>
      <c r="F1230" s="1678"/>
      <c r="G1230" s="1678"/>
      <c r="H1230" s="1678"/>
      <c r="I1230" s="1678"/>
      <c r="J1230" s="1679"/>
      <c r="K1230" s="235" t="s">
        <v>1870</v>
      </c>
      <c r="L1230" s="309"/>
      <c r="M1230" s="1680" t="str">
        <f>IF(O1238=1,SUM($O$1:O1238),"")</f>
        <v/>
      </c>
      <c r="N1230" s="1681"/>
      <c r="O1230" s="808"/>
    </row>
    <row r="1231" spans="1:16" s="306" customFormat="1" ht="6" customHeight="1" thickBot="1">
      <c r="A1231" s="310"/>
      <c r="B1231" s="311"/>
      <c r="C1231" s="311"/>
      <c r="D1231" s="311"/>
      <c r="E1231" s="311"/>
      <c r="F1231" s="311"/>
      <c r="G1231" s="311"/>
      <c r="H1231" s="313"/>
      <c r="I1231" s="312"/>
      <c r="J1231" s="314"/>
      <c r="K1231" s="312"/>
      <c r="L1231" s="315"/>
      <c r="M1231" s="312"/>
      <c r="N1231" s="314"/>
      <c r="O1231" s="809"/>
    </row>
    <row r="1232" spans="1:16" s="306" customFormat="1" ht="20.25" customHeight="1" thickTop="1" thickBot="1">
      <c r="A1232" s="369" t="s">
        <v>1783</v>
      </c>
      <c r="B1232" s="323"/>
      <c r="C1232" s="323"/>
      <c r="D1232" s="323"/>
      <c r="E1232" s="323"/>
      <c r="F1232" s="323"/>
      <c r="G1232" s="323"/>
      <c r="H1232" s="323"/>
      <c r="I1232" s="323"/>
      <c r="J1232" s="323"/>
      <c r="K1232" s="323"/>
      <c r="L1232" s="323"/>
      <c r="M1232" s="323"/>
      <c r="N1232" s="323"/>
      <c r="O1232" s="810"/>
    </row>
    <row r="1233" spans="1:16" s="306" customFormat="1" ht="12.75" customHeight="1">
      <c r="A1233" s="317"/>
      <c r="B1233" s="374" t="s">
        <v>1666</v>
      </c>
      <c r="C1233" s="375"/>
      <c r="D1233" s="375"/>
      <c r="E1233" s="375"/>
      <c r="F1233" s="375"/>
      <c r="G1233" s="375"/>
      <c r="H1233" s="376"/>
      <c r="I1233" s="375"/>
      <c r="J1233" s="377"/>
      <c r="K1233" s="378" t="s">
        <v>1750</v>
      </c>
      <c r="L1233" s="375"/>
      <c r="M1233" s="375"/>
      <c r="N1233" s="379"/>
      <c r="O1233" s="811"/>
    </row>
    <row r="1234" spans="1:16" s="320" customFormat="1" ht="34.5" customHeight="1" thickBot="1">
      <c r="A1234" s="319"/>
      <c r="B1234" s="1935" t="str">
        <f>IF($B$12="","",$B$12)</f>
        <v/>
      </c>
      <c r="C1234" s="1936"/>
      <c r="D1234" s="1936"/>
      <c r="E1234" s="1936"/>
      <c r="F1234" s="1936"/>
      <c r="G1234" s="1936"/>
      <c r="H1234" s="1936"/>
      <c r="I1234" s="1936"/>
      <c r="J1234" s="1937"/>
      <c r="K1234" s="1938" t="str">
        <f>IF($K$12="","",$K$12)</f>
        <v/>
      </c>
      <c r="L1234" s="1939"/>
      <c r="M1234" s="1939"/>
      <c r="N1234" s="1940"/>
      <c r="O1234" s="811"/>
      <c r="P1234" s="1338">
        <f>IF(B1234&amp;K1234="",0,1)</f>
        <v>0</v>
      </c>
    </row>
    <row r="1235" spans="1:16" s="306" customFormat="1" ht="6" customHeight="1" thickBot="1">
      <c r="A1235" s="321"/>
      <c r="B1235" s="322"/>
      <c r="C1235" s="322"/>
      <c r="D1235" s="322"/>
      <c r="E1235" s="312"/>
      <c r="F1235" s="312"/>
      <c r="G1235" s="312"/>
      <c r="H1235" s="313"/>
      <c r="I1235" s="312"/>
      <c r="J1235" s="314"/>
      <c r="K1235" s="312"/>
      <c r="L1235" s="315"/>
      <c r="M1235" s="312"/>
      <c r="N1235" s="314"/>
      <c r="O1235" s="809"/>
      <c r="P1235" s="1338"/>
    </row>
    <row r="1236" spans="1:16" s="328" customFormat="1" ht="20.25" customHeight="1" thickTop="1" thickBot="1">
      <c r="A1236" s="370" t="s">
        <v>2165</v>
      </c>
      <c r="B1236" s="323"/>
      <c r="C1236" s="323"/>
      <c r="D1236" s="323"/>
      <c r="E1236" s="323"/>
      <c r="F1236" s="323"/>
      <c r="G1236" s="323"/>
      <c r="H1236" s="324"/>
      <c r="I1236" s="323"/>
      <c r="J1236" s="325"/>
      <c r="K1236" s="323"/>
      <c r="L1236" s="326"/>
      <c r="M1236" s="323"/>
      <c r="N1236" s="822">
        <f>SUM(O:O)</f>
        <v>0</v>
      </c>
      <c r="O1236" s="810"/>
      <c r="P1236" s="1338"/>
    </row>
    <row r="1237" spans="1:16" s="328" customFormat="1" ht="8.25" customHeight="1">
      <c r="A1237" s="98"/>
      <c r="B1237" s="381"/>
      <c r="C1237" s="382"/>
      <c r="D1237" s="382"/>
      <c r="E1237" s="382"/>
      <c r="F1237" s="382"/>
      <c r="G1237" s="382"/>
      <c r="H1237" s="383"/>
      <c r="I1237" s="382"/>
      <c r="J1237" s="384"/>
      <c r="K1237" s="382"/>
      <c r="L1237" s="385"/>
      <c r="M1237" s="382"/>
      <c r="N1237" s="386"/>
      <c r="O1237" s="812"/>
      <c r="P1237" s="1338"/>
    </row>
    <row r="1238" spans="1:16" s="328" customFormat="1" ht="26.25" customHeight="1">
      <c r="A1238" s="396" t="s">
        <v>291</v>
      </c>
      <c r="B1238" s="1666" t="s">
        <v>123</v>
      </c>
      <c r="C1238" s="1667"/>
      <c r="D1238" s="1668"/>
      <c r="E1238" s="1934"/>
      <c r="F1238" s="477"/>
      <c r="G1238" s="478"/>
      <c r="H1238" s="478"/>
      <c r="I1238" s="478"/>
      <c r="J1238" s="478"/>
      <c r="K1238" s="478"/>
      <c r="L1238" s="478"/>
      <c r="M1238" s="478"/>
      <c r="N1238" s="397"/>
      <c r="O1238" s="812">
        <f>IF(D1238&lt;&gt;"",1,0)</f>
        <v>0</v>
      </c>
      <c r="P1238" s="1338">
        <f>IF(D1238="",0,1)</f>
        <v>0</v>
      </c>
    </row>
    <row r="1239" spans="1:16" s="328" customFormat="1" ht="8.25" customHeight="1" thickBot="1">
      <c r="A1239" s="98"/>
      <c r="B1239" s="387"/>
      <c r="C1239" s="388"/>
      <c r="D1239" s="388"/>
      <c r="E1239" s="388"/>
      <c r="F1239" s="388"/>
      <c r="G1239" s="388"/>
      <c r="H1239" s="389"/>
      <c r="I1239" s="388"/>
      <c r="J1239" s="390"/>
      <c r="K1239" s="388"/>
      <c r="L1239" s="391"/>
      <c r="M1239" s="388"/>
      <c r="N1239" s="392"/>
      <c r="O1239" s="812"/>
      <c r="P1239" s="1338"/>
    </row>
    <row r="1240" spans="1:16" s="328" customFormat="1" ht="27" customHeight="1" thickBot="1">
      <c r="A1240" s="308"/>
      <c r="B1240" s="1716" t="s">
        <v>1065</v>
      </c>
      <c r="C1240" s="1717"/>
      <c r="D1240" s="1717"/>
      <c r="E1240" s="1885"/>
      <c r="F1240" s="763" t="s">
        <v>1770</v>
      </c>
      <c r="G1240" s="763" t="s">
        <v>1748</v>
      </c>
      <c r="H1240" s="1945" t="s">
        <v>1520</v>
      </c>
      <c r="I1240" s="1946"/>
      <c r="J1240" s="1662" t="s">
        <v>233</v>
      </c>
      <c r="K1240" s="1722"/>
      <c r="L1240" s="1722"/>
      <c r="M1240" s="1722"/>
      <c r="N1240" s="1944"/>
      <c r="O1240" s="813"/>
      <c r="P1240" s="1338"/>
    </row>
    <row r="1241" spans="1:16" s="328" customFormat="1" ht="26.25" customHeight="1">
      <c r="A1241" s="308"/>
      <c r="B1241" s="1659" t="s">
        <v>1663</v>
      </c>
      <c r="C1241" s="1910" t="s">
        <v>1809</v>
      </c>
      <c r="D1241" s="1911"/>
      <c r="E1241" s="1912"/>
      <c r="F1241" s="1072"/>
      <c r="G1241" s="1072"/>
      <c r="H1241" s="1913"/>
      <c r="I1241" s="1914"/>
      <c r="J1241" s="480" t="s">
        <v>1771</v>
      </c>
      <c r="K1241" s="1915" t="str">
        <f>IF(D1238="","",SUM(F1241:I1241))</f>
        <v/>
      </c>
      <c r="L1241" s="1915"/>
      <c r="M1241" s="1915"/>
      <c r="N1241" s="333" t="s">
        <v>599</v>
      </c>
      <c r="O1241" s="813"/>
      <c r="P1241" s="1338">
        <f>IF(F1241&amp;G1241&amp;H1241="",0,1)</f>
        <v>0</v>
      </c>
    </row>
    <row r="1242" spans="1:16" s="328" customFormat="1" ht="31.5" customHeight="1">
      <c r="A1242" s="308"/>
      <c r="B1242" s="1660"/>
      <c r="C1242" s="1916" t="s">
        <v>1810</v>
      </c>
      <c r="D1242" s="1917"/>
      <c r="E1242" s="1918"/>
      <c r="F1242" s="1073"/>
      <c r="G1242" s="1073"/>
      <c r="H1242" s="1919"/>
      <c r="I1242" s="1920"/>
      <c r="J1242" s="481" t="s">
        <v>1390</v>
      </c>
      <c r="K1242" s="1921" t="str">
        <f>IF(D1238="","",SUM(F1242:I1242))</f>
        <v/>
      </c>
      <c r="L1242" s="1921"/>
      <c r="M1242" s="1921"/>
      <c r="N1242" s="331" t="s">
        <v>599</v>
      </c>
      <c r="O1242" s="813"/>
      <c r="P1242" s="1338">
        <f t="shared" ref="P1242:P1244" si="80">IF(F1242&amp;G1242&amp;H1242="",0,1)</f>
        <v>0</v>
      </c>
    </row>
    <row r="1243" spans="1:16" s="328" customFormat="1" ht="26.25" customHeight="1">
      <c r="A1243" s="308"/>
      <c r="B1243" s="1660"/>
      <c r="C1243" s="1916" t="s">
        <v>1811</v>
      </c>
      <c r="D1243" s="1917"/>
      <c r="E1243" s="1918"/>
      <c r="F1243" s="1073"/>
      <c r="G1243" s="1073"/>
      <c r="H1243" s="1919"/>
      <c r="I1243" s="1920"/>
      <c r="J1243" s="481" t="s">
        <v>406</v>
      </c>
      <c r="K1243" s="1921" t="str">
        <f>IF(D1238="","",SUM(F1243:I1243))</f>
        <v/>
      </c>
      <c r="L1243" s="1921"/>
      <c r="M1243" s="1921"/>
      <c r="N1243" s="331" t="s">
        <v>599</v>
      </c>
      <c r="O1243" s="813"/>
      <c r="P1243" s="1338">
        <f t="shared" si="80"/>
        <v>0</v>
      </c>
    </row>
    <row r="1244" spans="1:16" s="328" customFormat="1" ht="26.25" customHeight="1" thickBot="1">
      <c r="A1244" s="308"/>
      <c r="B1244" s="1660"/>
      <c r="C1244" s="1922" t="s">
        <v>579</v>
      </c>
      <c r="D1244" s="1923"/>
      <c r="E1244" s="1924"/>
      <c r="F1244" s="1074"/>
      <c r="G1244" s="1074"/>
      <c r="H1244" s="1947"/>
      <c r="I1244" s="1948"/>
      <c r="J1244" s="482" t="s">
        <v>407</v>
      </c>
      <c r="K1244" s="1927" t="str">
        <f>IF(D1238="","",SUM(F1244:I1244))</f>
        <v/>
      </c>
      <c r="L1244" s="1927"/>
      <c r="M1244" s="1927"/>
      <c r="N1244" s="332" t="s">
        <v>599</v>
      </c>
      <c r="O1244" s="813"/>
      <c r="P1244" s="1338">
        <f t="shared" si="80"/>
        <v>0</v>
      </c>
    </row>
    <row r="1245" spans="1:16" s="337" customFormat="1" ht="26.25" customHeight="1" thickBot="1">
      <c r="A1245" s="334"/>
      <c r="B1245" s="1661"/>
      <c r="C1245" s="1906" t="s">
        <v>233</v>
      </c>
      <c r="D1245" s="1711"/>
      <c r="E1245" s="1712"/>
      <c r="F1245" s="884" t="str">
        <f>IF(D1238="","",SUM(F1241:F1244))</f>
        <v/>
      </c>
      <c r="G1245" s="884" t="str">
        <f>IF(D1238="","",SUM(G1241:G1244))</f>
        <v/>
      </c>
      <c r="H1245" s="1907" t="str">
        <f>IF(D1238="","",SUM(H1241:H1244))</f>
        <v/>
      </c>
      <c r="I1245" s="1908"/>
      <c r="J1245" s="483" t="s">
        <v>408</v>
      </c>
      <c r="K1245" s="1909" t="str">
        <f>IF(D1238="","",SUM(F1245:I1245))</f>
        <v/>
      </c>
      <c r="L1245" s="1909"/>
      <c r="M1245" s="1909"/>
      <c r="N1245" s="479" t="s">
        <v>599</v>
      </c>
      <c r="O1245" s="814"/>
      <c r="P1245" s="1338"/>
    </row>
    <row r="1246" spans="1:16" s="328" customFormat="1" ht="26.25" customHeight="1">
      <c r="A1246" s="308"/>
      <c r="B1246" s="1659" t="s">
        <v>232</v>
      </c>
      <c r="C1246" s="1910" t="s">
        <v>1809</v>
      </c>
      <c r="D1246" s="1911"/>
      <c r="E1246" s="1912"/>
      <c r="F1246" s="1072"/>
      <c r="G1246" s="1072"/>
      <c r="H1246" s="1913"/>
      <c r="I1246" s="1914"/>
      <c r="J1246" s="480" t="s">
        <v>409</v>
      </c>
      <c r="K1246" s="1915" t="str">
        <f>IF(D1238="","",SUM(F1246:I1246))</f>
        <v/>
      </c>
      <c r="L1246" s="1915"/>
      <c r="M1246" s="1915"/>
      <c r="N1246" s="333" t="s">
        <v>599</v>
      </c>
      <c r="O1246" s="813"/>
      <c r="P1246" s="1338">
        <f>IF(F1246&amp;G1246&amp;H1246="",0,1)</f>
        <v>0</v>
      </c>
    </row>
    <row r="1247" spans="1:16" s="328" customFormat="1" ht="31.5" customHeight="1">
      <c r="A1247" s="308"/>
      <c r="B1247" s="1660"/>
      <c r="C1247" s="1916" t="s">
        <v>1810</v>
      </c>
      <c r="D1247" s="1917"/>
      <c r="E1247" s="1918"/>
      <c r="F1247" s="1073"/>
      <c r="G1247" s="1073"/>
      <c r="H1247" s="1919"/>
      <c r="I1247" s="1920"/>
      <c r="J1247" s="481" t="s">
        <v>410</v>
      </c>
      <c r="K1247" s="1921" t="str">
        <f>IF(D1238="","",SUM(F1247:I1247))</f>
        <v/>
      </c>
      <c r="L1247" s="1921"/>
      <c r="M1247" s="1921"/>
      <c r="N1247" s="331" t="s">
        <v>599</v>
      </c>
      <c r="O1247" s="813"/>
      <c r="P1247" s="1338">
        <f t="shared" ref="P1247:P1249" si="81">IF(F1247&amp;G1247&amp;H1247="",0,1)</f>
        <v>0</v>
      </c>
    </row>
    <row r="1248" spans="1:16" s="328" customFormat="1" ht="26.25" customHeight="1">
      <c r="A1248" s="308"/>
      <c r="B1248" s="1660"/>
      <c r="C1248" s="1916" t="s">
        <v>1811</v>
      </c>
      <c r="D1248" s="1917"/>
      <c r="E1248" s="1918"/>
      <c r="F1248" s="1073"/>
      <c r="G1248" s="1073"/>
      <c r="H1248" s="1919"/>
      <c r="I1248" s="1920"/>
      <c r="J1248" s="481" t="s">
        <v>411</v>
      </c>
      <c r="K1248" s="1921" t="str">
        <f>IF(D1238="","",SUM(F1248:I1248))</f>
        <v/>
      </c>
      <c r="L1248" s="1921"/>
      <c r="M1248" s="1921"/>
      <c r="N1248" s="331" t="s">
        <v>599</v>
      </c>
      <c r="O1248" s="813"/>
      <c r="P1248" s="1338">
        <f t="shared" si="81"/>
        <v>0</v>
      </c>
    </row>
    <row r="1249" spans="1:16" s="328" customFormat="1" ht="26.25" customHeight="1" thickBot="1">
      <c r="A1249" s="308"/>
      <c r="B1249" s="1660"/>
      <c r="C1249" s="1922" t="s">
        <v>579</v>
      </c>
      <c r="D1249" s="1923"/>
      <c r="E1249" s="1924"/>
      <c r="F1249" s="1074"/>
      <c r="G1249" s="1074"/>
      <c r="H1249" s="1925"/>
      <c r="I1249" s="1926"/>
      <c r="J1249" s="482" t="s">
        <v>412</v>
      </c>
      <c r="K1249" s="1927" t="str">
        <f>IF(D1238="","",SUM(F1249:I1249))</f>
        <v/>
      </c>
      <c r="L1249" s="1927"/>
      <c r="M1249" s="1927"/>
      <c r="N1249" s="332" t="s">
        <v>599</v>
      </c>
      <c r="O1249" s="813"/>
      <c r="P1249" s="1338">
        <f t="shared" si="81"/>
        <v>0</v>
      </c>
    </row>
    <row r="1250" spans="1:16" s="337" customFormat="1" ht="26.25" customHeight="1" thickBot="1">
      <c r="A1250" s="334"/>
      <c r="B1250" s="1661"/>
      <c r="C1250" s="1906" t="s">
        <v>233</v>
      </c>
      <c r="D1250" s="1711"/>
      <c r="E1250" s="1712"/>
      <c r="F1250" s="884" t="str">
        <f>IF(D1238="","",SUM(F1246:F1249))</f>
        <v/>
      </c>
      <c r="G1250" s="884" t="str">
        <f>IF(D1238="","",SUM(G1246:G1249))</f>
        <v/>
      </c>
      <c r="H1250" s="1907" t="str">
        <f>IF(D1238="","",SUM(H1246:H1249))</f>
        <v/>
      </c>
      <c r="I1250" s="1908"/>
      <c r="J1250" s="483" t="s">
        <v>413</v>
      </c>
      <c r="K1250" s="1909" t="str">
        <f>IF(D1238="","",SUM(F1250:I1250))</f>
        <v/>
      </c>
      <c r="L1250" s="1909"/>
      <c r="M1250" s="1909"/>
      <c r="N1250" s="479" t="s">
        <v>599</v>
      </c>
      <c r="O1250" s="814"/>
      <c r="P1250" s="1338"/>
    </row>
    <row r="1251" spans="1:16" ht="6" customHeight="1" thickBot="1">
      <c r="A1251" s="338"/>
      <c r="B1251" s="339"/>
      <c r="C1251" s="339"/>
      <c r="D1251" s="339"/>
      <c r="E1251" s="339"/>
      <c r="F1251" s="496"/>
      <c r="G1251" s="496"/>
      <c r="H1251" s="496"/>
      <c r="I1251" s="496"/>
      <c r="J1251" s="484"/>
      <c r="K1251" s="339"/>
      <c r="L1251" s="340"/>
      <c r="M1251" s="339"/>
      <c r="N1251" s="339"/>
      <c r="O1251" s="815"/>
      <c r="P1251" s="1338"/>
    </row>
    <row r="1252" spans="1:16" s="152" customFormat="1" ht="20.25" customHeight="1" thickTop="1" thickBot="1">
      <c r="A1252" s="370" t="s">
        <v>1784</v>
      </c>
      <c r="B1252" s="342"/>
      <c r="C1252" s="342"/>
      <c r="D1252" s="342"/>
      <c r="E1252" s="342"/>
      <c r="F1252" s="342"/>
      <c r="G1252" s="342"/>
      <c r="H1252" s="343"/>
      <c r="I1252" s="342"/>
      <c r="J1252" s="344"/>
      <c r="K1252" s="342"/>
      <c r="L1252" s="345"/>
      <c r="M1252" s="342"/>
      <c r="N1252" s="344"/>
      <c r="O1252" s="816"/>
      <c r="P1252" s="1338"/>
    </row>
    <row r="1253" spans="1:16" s="348" customFormat="1" ht="31.5" customHeight="1">
      <c r="A1253" s="346"/>
      <c r="B1253" s="1931" t="s">
        <v>1881</v>
      </c>
      <c r="C1253" s="1932"/>
      <c r="D1253" s="1932"/>
      <c r="E1253" s="1932"/>
      <c r="F1253" s="1932"/>
      <c r="G1253" s="1932"/>
      <c r="H1253" s="545"/>
      <c r="I1253" s="401" t="s">
        <v>1786</v>
      </c>
      <c r="J1253" s="485" t="s">
        <v>414</v>
      </c>
      <c r="K1253" s="1642" t="str">
        <f>IF(D1238="","",SUM(F1244:I1244))</f>
        <v/>
      </c>
      <c r="L1253" s="1642"/>
      <c r="M1253" s="1642"/>
      <c r="N1253" s="423" t="s">
        <v>599</v>
      </c>
      <c r="O1253" s="817"/>
      <c r="P1253" s="1338"/>
    </row>
    <row r="1254" spans="1:16" s="348" customFormat="1" ht="26.25" customHeight="1">
      <c r="A1254" s="346"/>
      <c r="B1254" s="546" t="s">
        <v>1876</v>
      </c>
      <c r="C1254" s="547"/>
      <c r="D1254" s="547"/>
      <c r="E1254" s="547"/>
      <c r="F1254" s="547"/>
      <c r="G1254" s="547"/>
      <c r="H1254" s="350"/>
      <c r="I1254" s="548"/>
      <c r="J1254" s="486" t="s">
        <v>415</v>
      </c>
      <c r="K1254" s="1933">
        <f>ROUND(Info!$J$3*0.11,4)</f>
        <v>21.676600000000001</v>
      </c>
      <c r="L1254" s="1646"/>
      <c r="M1254" s="1646"/>
      <c r="N1254" s="424" t="s">
        <v>1144</v>
      </c>
      <c r="O1254" s="817"/>
      <c r="P1254" s="1338"/>
    </row>
    <row r="1255" spans="1:16" s="348" customFormat="1" ht="26.25" customHeight="1">
      <c r="A1255" s="346"/>
      <c r="B1255" s="409" t="s">
        <v>1882</v>
      </c>
      <c r="C1255" s="349"/>
      <c r="D1255" s="349"/>
      <c r="E1255" s="349"/>
      <c r="F1255" s="349"/>
      <c r="G1255" s="349"/>
      <c r="H1255" s="350"/>
      <c r="I1255" s="399" t="s">
        <v>2026</v>
      </c>
      <c r="J1255" s="486" t="s">
        <v>416</v>
      </c>
      <c r="K1255" s="1646" t="str">
        <f>IF(D1238="","",SUM(F1249:I1249))</f>
        <v/>
      </c>
      <c r="L1255" s="1646"/>
      <c r="M1255" s="1646"/>
      <c r="N1255" s="424" t="s">
        <v>599</v>
      </c>
      <c r="O1255" s="817"/>
      <c r="P1255" s="1338"/>
    </row>
    <row r="1256" spans="1:16" s="348" customFormat="1" ht="26.25" customHeight="1" thickBot="1">
      <c r="A1256" s="346"/>
      <c r="B1256" s="497" t="s">
        <v>1877</v>
      </c>
      <c r="C1256" s="489"/>
      <c r="D1256" s="489"/>
      <c r="E1256" s="489"/>
      <c r="F1256" s="489"/>
      <c r="G1256" s="489"/>
      <c r="H1256" s="490"/>
      <c r="I1256" s="491"/>
      <c r="J1256" s="492" t="s">
        <v>417</v>
      </c>
      <c r="K1256" s="1900">
        <f>ROUND(Info!$J$3*0.22,4)</f>
        <v>43.353200000000001</v>
      </c>
      <c r="L1256" s="1901"/>
      <c r="M1256" s="1901"/>
      <c r="N1256" s="493" t="s">
        <v>1144</v>
      </c>
      <c r="O1256" s="817"/>
      <c r="P1256" s="1338"/>
    </row>
    <row r="1257" spans="1:16" s="348" customFormat="1" ht="31.5" customHeight="1" thickBot="1">
      <c r="A1257" s="346"/>
      <c r="B1257" s="1902" t="s">
        <v>1878</v>
      </c>
      <c r="C1257" s="1903"/>
      <c r="D1257" s="1903"/>
      <c r="E1257" s="1903"/>
      <c r="F1257" s="1903"/>
      <c r="G1257" s="418"/>
      <c r="H1257" s="419"/>
      <c r="I1257" s="402" t="s">
        <v>2027</v>
      </c>
      <c r="J1257" s="487" t="s">
        <v>418</v>
      </c>
      <c r="K1257" s="1634" t="str">
        <f>IF(D1238="","",ROUND(K1253*K1254+K1255*K1256,2))</f>
        <v/>
      </c>
      <c r="L1257" s="1634"/>
      <c r="M1257" s="1634"/>
      <c r="N1257" s="427" t="s">
        <v>1144</v>
      </c>
      <c r="O1257" s="817"/>
      <c r="P1257" s="1338"/>
    </row>
    <row r="1258" spans="1:16" s="348" customFormat="1" ht="26.25" customHeight="1" thickBot="1">
      <c r="A1258" s="346"/>
      <c r="B1258" s="413" t="s">
        <v>1879</v>
      </c>
      <c r="C1258" s="414"/>
      <c r="D1258" s="414"/>
      <c r="E1258" s="414"/>
      <c r="F1258" s="414"/>
      <c r="G1258" s="414"/>
      <c r="H1258" s="415"/>
      <c r="I1258" s="416"/>
      <c r="J1258" s="488" t="s">
        <v>419</v>
      </c>
      <c r="K1258" s="1904"/>
      <c r="L1258" s="1905"/>
      <c r="M1258" s="1905"/>
      <c r="N1258" s="428" t="s">
        <v>1144</v>
      </c>
      <c r="O1258" s="817"/>
      <c r="P1258" s="1338">
        <f>IF(K1258="",0,1)</f>
        <v>0</v>
      </c>
    </row>
    <row r="1259" spans="1:16" s="348" customFormat="1" ht="26.25" customHeight="1" thickBot="1">
      <c r="A1259" s="346"/>
      <c r="B1259" s="412" t="s">
        <v>1880</v>
      </c>
      <c r="C1259" s="393"/>
      <c r="D1259" s="393"/>
      <c r="E1259" s="393"/>
      <c r="F1259" s="393"/>
      <c r="G1259" s="393"/>
      <c r="H1259" s="394"/>
      <c r="I1259" s="402" t="s">
        <v>2028</v>
      </c>
      <c r="J1259" s="487" t="s">
        <v>420</v>
      </c>
      <c r="K1259" s="1638" t="str">
        <f>IF(D1238="","",IF(SUM(K1257,-K1258)&lt;0,"BŁĄD !!!",ROUND(K1257-K1258,2)))</f>
        <v/>
      </c>
      <c r="L1259" s="1638"/>
      <c r="M1259" s="1638"/>
      <c r="N1259" s="429" t="s">
        <v>1144</v>
      </c>
      <c r="O1259" s="817"/>
      <c r="P1259" s="1338"/>
    </row>
    <row r="1260" spans="1:16" s="348" customFormat="1" ht="6" customHeight="1" thickBot="1">
      <c r="A1260" s="403"/>
      <c r="B1260" s="404"/>
      <c r="C1260" s="404"/>
      <c r="D1260" s="404"/>
      <c r="E1260" s="404"/>
      <c r="F1260" s="404"/>
      <c r="G1260" s="404"/>
      <c r="H1260" s="405"/>
      <c r="I1260" s="404"/>
      <c r="J1260" s="404"/>
      <c r="K1260" s="404"/>
      <c r="L1260" s="406"/>
      <c r="M1260" s="404"/>
      <c r="N1260" s="404"/>
      <c r="O1260" s="818"/>
      <c r="P1260" s="1338"/>
    </row>
    <row r="1261" spans="1:16" s="357" customFormat="1" ht="20.25" customHeight="1" thickTop="1" thickBot="1">
      <c r="A1261" s="371" t="s">
        <v>1785</v>
      </c>
      <c r="B1261" s="352"/>
      <c r="C1261" s="352"/>
      <c r="D1261" s="352"/>
      <c r="E1261" s="352"/>
      <c r="F1261" s="352"/>
      <c r="G1261" s="352"/>
      <c r="H1261" s="353"/>
      <c r="I1261" s="352"/>
      <c r="J1261" s="354"/>
      <c r="K1261" s="352"/>
      <c r="L1261" s="355"/>
      <c r="M1261" s="352"/>
      <c r="N1261" s="354"/>
      <c r="O1261" s="819"/>
      <c r="P1261" s="1338"/>
    </row>
    <row r="1262" spans="1:16" s="363" customFormat="1" ht="16.5" customHeight="1">
      <c r="A1262" s="358"/>
      <c r="B1262" s="372" t="s">
        <v>2025</v>
      </c>
      <c r="C1262" s="359"/>
      <c r="D1262" s="359"/>
      <c r="E1262" s="359"/>
      <c r="F1262" s="360"/>
      <c r="G1262" s="360"/>
      <c r="H1262" s="360"/>
      <c r="I1262" s="361"/>
      <c r="J1262" s="1928" t="s">
        <v>2024</v>
      </c>
      <c r="K1262" s="1929"/>
      <c r="L1262" s="1929"/>
      <c r="M1262" s="1929"/>
      <c r="N1262" s="1930"/>
      <c r="O1262" s="820"/>
      <c r="P1262" s="1338"/>
    </row>
    <row r="1263" spans="1:16" s="363" customFormat="1" ht="26.25" customHeight="1">
      <c r="A1263" s="358"/>
      <c r="B1263" s="1630"/>
      <c r="C1263" s="1898"/>
      <c r="D1263" s="1898"/>
      <c r="E1263" s="1898"/>
      <c r="F1263" s="1898"/>
      <c r="G1263" s="1898"/>
      <c r="H1263" s="1898"/>
      <c r="I1263" s="1899"/>
      <c r="J1263" s="1630"/>
      <c r="K1263" s="1898"/>
      <c r="L1263" s="1898"/>
      <c r="M1263" s="1898"/>
      <c r="N1263" s="1899"/>
      <c r="O1263" s="820"/>
      <c r="P1263" s="1338">
        <f>IF(J1263&amp;B1263="",0,1)</f>
        <v>0</v>
      </c>
    </row>
    <row r="1264" spans="1:16" s="363" customFormat="1" ht="26.25" customHeight="1">
      <c r="A1264" s="358"/>
      <c r="B1264" s="1630"/>
      <c r="C1264" s="1898"/>
      <c r="D1264" s="1898"/>
      <c r="E1264" s="1898"/>
      <c r="F1264" s="1898"/>
      <c r="G1264" s="1898"/>
      <c r="H1264" s="1898"/>
      <c r="I1264" s="1899"/>
      <c r="J1264" s="1630"/>
      <c r="K1264" s="1898"/>
      <c r="L1264" s="1898"/>
      <c r="M1264" s="1898"/>
      <c r="N1264" s="1899"/>
      <c r="O1264" s="820"/>
      <c r="P1264" s="1338">
        <f t="shared" ref="P1264:P1267" si="82">IF(J1264&amp;B1264="",0,1)</f>
        <v>0</v>
      </c>
    </row>
    <row r="1265" spans="1:16" s="363" customFormat="1" ht="26.25" customHeight="1">
      <c r="A1265" s="358"/>
      <c r="B1265" s="1630"/>
      <c r="C1265" s="1898"/>
      <c r="D1265" s="1898"/>
      <c r="E1265" s="1898"/>
      <c r="F1265" s="1898"/>
      <c r="G1265" s="1898"/>
      <c r="H1265" s="1898"/>
      <c r="I1265" s="1899"/>
      <c r="J1265" s="1630"/>
      <c r="K1265" s="1898"/>
      <c r="L1265" s="1898"/>
      <c r="M1265" s="1898"/>
      <c r="N1265" s="1899"/>
      <c r="O1265" s="820"/>
      <c r="P1265" s="1338">
        <f t="shared" si="82"/>
        <v>0</v>
      </c>
    </row>
    <row r="1266" spans="1:16" s="363" customFormat="1" ht="26.25" customHeight="1">
      <c r="A1266" s="358"/>
      <c r="B1266" s="1630"/>
      <c r="C1266" s="1898"/>
      <c r="D1266" s="1898"/>
      <c r="E1266" s="1898"/>
      <c r="F1266" s="1898"/>
      <c r="G1266" s="1898"/>
      <c r="H1266" s="1898"/>
      <c r="I1266" s="1899"/>
      <c r="J1266" s="1630"/>
      <c r="K1266" s="1898"/>
      <c r="L1266" s="1898"/>
      <c r="M1266" s="1898"/>
      <c r="N1266" s="1899"/>
      <c r="O1266" s="820"/>
      <c r="P1266" s="1338">
        <f t="shared" si="82"/>
        <v>0</v>
      </c>
    </row>
    <row r="1267" spans="1:16" s="363" customFormat="1" ht="26.25" customHeight="1" thickBot="1">
      <c r="A1267" s="358"/>
      <c r="B1267" s="1941"/>
      <c r="C1267" s="1942"/>
      <c r="D1267" s="1942"/>
      <c r="E1267" s="1942"/>
      <c r="F1267" s="1942"/>
      <c r="G1267" s="1942"/>
      <c r="H1267" s="1942"/>
      <c r="I1267" s="1943"/>
      <c r="J1267" s="1941"/>
      <c r="K1267" s="1942"/>
      <c r="L1267" s="1942"/>
      <c r="M1267" s="1942"/>
      <c r="N1267" s="1943"/>
      <c r="O1267" s="820"/>
      <c r="P1267" s="1338">
        <f t="shared" si="82"/>
        <v>0</v>
      </c>
    </row>
    <row r="1268" spans="1:16" s="363" customFormat="1" ht="26.25" customHeight="1" thickBot="1">
      <c r="A1268" s="358"/>
      <c r="B1268" s="421" t="s">
        <v>2029</v>
      </c>
      <c r="C1268" s="364"/>
      <c r="D1268" s="1622" t="s">
        <v>1111</v>
      </c>
      <c r="E1268" s="1622"/>
      <c r="F1268" s="1622"/>
      <c r="G1268" s="1622"/>
      <c r="H1268" s="1622"/>
      <c r="I1268" s="1622"/>
      <c r="J1268" s="1622"/>
      <c r="K1268" s="1622"/>
      <c r="L1268" s="1622"/>
      <c r="M1268" s="1622"/>
      <c r="N1268" s="1623"/>
      <c r="O1268" s="820"/>
    </row>
    <row r="1269" spans="1:16" s="348" customFormat="1" ht="19.5" customHeight="1" thickBot="1">
      <c r="A1269" s="403"/>
      <c r="B1269" s="404"/>
      <c r="C1269" s="404"/>
      <c r="D1269" s="404"/>
      <c r="E1269" s="404"/>
      <c r="F1269" s="404"/>
      <c r="G1269" s="404"/>
      <c r="H1269" s="405"/>
      <c r="I1269" s="404"/>
      <c r="J1269" s="404"/>
      <c r="K1269" s="404"/>
      <c r="L1269" s="406"/>
      <c r="M1269" s="404"/>
      <c r="N1269" s="1320" t="str">
        <f ca="1">$A$1&amp;wersja&amp;INFO("wersja")</f>
        <v>GL_2018.1.15.0</v>
      </c>
      <c r="O1269" s="818"/>
    </row>
    <row r="1270" spans="1:16" ht="20.25" customHeight="1" thickTop="1"/>
    <row r="1271" spans="1:16" ht="20.25" customHeight="1">
      <c r="P1271" s="2"/>
    </row>
    <row r="1272" spans="1:16" ht="20.25" customHeight="1">
      <c r="P1272" s="2"/>
    </row>
  </sheetData>
  <sheetProtection password="F108" sheet="1" objects="1" scenarios="1"/>
  <mergeCells count="1781">
    <mergeCell ref="A2:O3"/>
    <mergeCell ref="A5:O5"/>
    <mergeCell ref="B8:J8"/>
    <mergeCell ref="M8:N8"/>
    <mergeCell ref="B12:J12"/>
    <mergeCell ref="K12:N12"/>
    <mergeCell ref="B16:C16"/>
    <mergeCell ref="K26:M26"/>
    <mergeCell ref="D16:E16"/>
    <mergeCell ref="H26:I26"/>
    <mergeCell ref="K28:M28"/>
    <mergeCell ref="K27:M27"/>
    <mergeCell ref="C24:E24"/>
    <mergeCell ref="C25:E25"/>
    <mergeCell ref="C26:E26"/>
    <mergeCell ref="C27:E27"/>
    <mergeCell ref="C19:E19"/>
    <mergeCell ref="B18:E18"/>
    <mergeCell ref="C20:E20"/>
    <mergeCell ref="C21:E21"/>
    <mergeCell ref="C22:E22"/>
    <mergeCell ref="H18:I18"/>
    <mergeCell ref="J18:N18"/>
    <mergeCell ref="H19:I19"/>
    <mergeCell ref="H20:I20"/>
    <mergeCell ref="K19:M19"/>
    <mergeCell ref="K25:M25"/>
    <mergeCell ref="H25:I25"/>
    <mergeCell ref="H24:I24"/>
    <mergeCell ref="K24:M24"/>
    <mergeCell ref="H22:I22"/>
    <mergeCell ref="H23:I23"/>
    <mergeCell ref="A49:D49"/>
    <mergeCell ref="E49:O50"/>
    <mergeCell ref="A50:D50"/>
    <mergeCell ref="A52:O52"/>
    <mergeCell ref="B55:J55"/>
    <mergeCell ref="M55:N55"/>
    <mergeCell ref="B43:I43"/>
    <mergeCell ref="J43:N43"/>
    <mergeCell ref="B42:I42"/>
    <mergeCell ref="J42:N42"/>
    <mergeCell ref="B59:J59"/>
    <mergeCell ref="K59:N59"/>
    <mergeCell ref="B45:I45"/>
    <mergeCell ref="J45:N45"/>
    <mergeCell ref="H27:I27"/>
    <mergeCell ref="H28:I28"/>
    <mergeCell ref="K36:M36"/>
    <mergeCell ref="D46:N46"/>
    <mergeCell ref="K31:M31"/>
    <mergeCell ref="K32:M32"/>
    <mergeCell ref="K33:M33"/>
    <mergeCell ref="K34:M34"/>
    <mergeCell ref="K35:M35"/>
    <mergeCell ref="K37:M37"/>
    <mergeCell ref="B31:G31"/>
    <mergeCell ref="B35:F35"/>
    <mergeCell ref="B41:I41"/>
    <mergeCell ref="J30:N30"/>
    <mergeCell ref="K23:M23"/>
    <mergeCell ref="B19:B23"/>
    <mergeCell ref="B24:B28"/>
    <mergeCell ref="K82:M82"/>
    <mergeCell ref="K83:M83"/>
    <mergeCell ref="J87:N87"/>
    <mergeCell ref="B82:F82"/>
    <mergeCell ref="K84:M84"/>
    <mergeCell ref="D93:N93"/>
    <mergeCell ref="A96:D96"/>
    <mergeCell ref="E96:O97"/>
    <mergeCell ref="A97:D97"/>
    <mergeCell ref="A99:O99"/>
    <mergeCell ref="J41:N41"/>
    <mergeCell ref="J40:N40"/>
    <mergeCell ref="B44:I44"/>
    <mergeCell ref="J44:N44"/>
    <mergeCell ref="K72:M72"/>
    <mergeCell ref="C73:E73"/>
    <mergeCell ref="H73:I73"/>
    <mergeCell ref="K73:M73"/>
    <mergeCell ref="C66:E66"/>
    <mergeCell ref="H66:I66"/>
    <mergeCell ref="K66:M66"/>
    <mergeCell ref="C67:E67"/>
    <mergeCell ref="H67:I67"/>
    <mergeCell ref="K67:M67"/>
    <mergeCell ref="C68:E68"/>
    <mergeCell ref="H68:I68"/>
    <mergeCell ref="K68:M68"/>
    <mergeCell ref="C69:E69"/>
    <mergeCell ref="H69:I69"/>
    <mergeCell ref="K69:M69"/>
    <mergeCell ref="B63:C63"/>
    <mergeCell ref="D63:E63"/>
    <mergeCell ref="H112:I112"/>
    <mergeCell ref="C113:E113"/>
    <mergeCell ref="H113:I113"/>
    <mergeCell ref="K113:M113"/>
    <mergeCell ref="C114:E114"/>
    <mergeCell ref="H114:I114"/>
    <mergeCell ref="K114:M114"/>
    <mergeCell ref="B102:J102"/>
    <mergeCell ref="M102:N102"/>
    <mergeCell ref="B91:I91"/>
    <mergeCell ref="J91:N91"/>
    <mergeCell ref="B92:I92"/>
    <mergeCell ref="J92:N92"/>
    <mergeCell ref="B88:I88"/>
    <mergeCell ref="J88:N88"/>
    <mergeCell ref="B89:I89"/>
    <mergeCell ref="J89:N89"/>
    <mergeCell ref="B90:I90"/>
    <mergeCell ref="J90:N90"/>
    <mergeCell ref="B106:J106"/>
    <mergeCell ref="K106:N106"/>
    <mergeCell ref="B110:C110"/>
    <mergeCell ref="D110:E110"/>
    <mergeCell ref="B112:E112"/>
    <mergeCell ref="J112:N112"/>
    <mergeCell ref="K81:M81"/>
    <mergeCell ref="B78:G78"/>
    <mergeCell ref="H74:I74"/>
    <mergeCell ref="K74:M74"/>
    <mergeCell ref="K125:M125"/>
    <mergeCell ref="K126:M126"/>
    <mergeCell ref="B125:G125"/>
    <mergeCell ref="H119:I119"/>
    <mergeCell ref="K119:M119"/>
    <mergeCell ref="K122:M122"/>
    <mergeCell ref="B118:B122"/>
    <mergeCell ref="C119:E119"/>
    <mergeCell ref="C120:E120"/>
    <mergeCell ref="H120:I120"/>
    <mergeCell ref="K120:M120"/>
    <mergeCell ref="C121:E121"/>
    <mergeCell ref="H121:I121"/>
    <mergeCell ref="K121:M121"/>
    <mergeCell ref="C122:E122"/>
    <mergeCell ref="H122:I122"/>
    <mergeCell ref="C115:E115"/>
    <mergeCell ref="H115:I115"/>
    <mergeCell ref="K115:M115"/>
    <mergeCell ref="C116:E116"/>
    <mergeCell ref="H116:I116"/>
    <mergeCell ref="K116:M116"/>
    <mergeCell ref="C117:E117"/>
    <mergeCell ref="H117:I117"/>
    <mergeCell ref="K117:M117"/>
    <mergeCell ref="C118:E118"/>
    <mergeCell ref="H118:I118"/>
    <mergeCell ref="K118:M118"/>
    <mergeCell ref="B113:B117"/>
    <mergeCell ref="J137:N137"/>
    <mergeCell ref="B138:I138"/>
    <mergeCell ref="J138:N138"/>
    <mergeCell ref="B139:I139"/>
    <mergeCell ref="J139:N139"/>
    <mergeCell ref="D140:N140"/>
    <mergeCell ref="B153:J153"/>
    <mergeCell ref="K153:N153"/>
    <mergeCell ref="B157:C157"/>
    <mergeCell ref="D157:E157"/>
    <mergeCell ref="B159:E159"/>
    <mergeCell ref="J159:N159"/>
    <mergeCell ref="J134:N134"/>
    <mergeCell ref="B135:I135"/>
    <mergeCell ref="J135:N135"/>
    <mergeCell ref="K127:M127"/>
    <mergeCell ref="K128:M128"/>
    <mergeCell ref="B129:F129"/>
    <mergeCell ref="K129:M129"/>
    <mergeCell ref="K130:M130"/>
    <mergeCell ref="K131:M131"/>
    <mergeCell ref="A143:D143"/>
    <mergeCell ref="E143:O144"/>
    <mergeCell ref="A144:D144"/>
    <mergeCell ref="A146:O146"/>
    <mergeCell ref="B149:J149"/>
    <mergeCell ref="M149:N149"/>
    <mergeCell ref="B136:I136"/>
    <mergeCell ref="J136:N136"/>
    <mergeCell ref="B137:I137"/>
    <mergeCell ref="J181:N181"/>
    <mergeCell ref="K173:M173"/>
    <mergeCell ref="K174:M174"/>
    <mergeCell ref="K177:M177"/>
    <mergeCell ref="K178:M178"/>
    <mergeCell ref="K169:M169"/>
    <mergeCell ref="K172:M172"/>
    <mergeCell ref="B165:B169"/>
    <mergeCell ref="C165:E165"/>
    <mergeCell ref="C166:E166"/>
    <mergeCell ref="H166:I166"/>
    <mergeCell ref="K166:M166"/>
    <mergeCell ref="C167:E167"/>
    <mergeCell ref="H167:I167"/>
    <mergeCell ref="K167:M167"/>
    <mergeCell ref="C168:E168"/>
    <mergeCell ref="H168:I168"/>
    <mergeCell ref="C169:E169"/>
    <mergeCell ref="H165:I165"/>
    <mergeCell ref="K165:M165"/>
    <mergeCell ref="K168:M168"/>
    <mergeCell ref="H169:I169"/>
    <mergeCell ref="B172:G172"/>
    <mergeCell ref="K175:M175"/>
    <mergeCell ref="B176:F176"/>
    <mergeCell ref="K176:M176"/>
    <mergeCell ref="H206:I206"/>
    <mergeCell ref="B204:C204"/>
    <mergeCell ref="D204:E204"/>
    <mergeCell ref="B206:E206"/>
    <mergeCell ref="B200:J200"/>
    <mergeCell ref="K200:N200"/>
    <mergeCell ref="B196:J196"/>
    <mergeCell ref="A190:D190"/>
    <mergeCell ref="E190:O191"/>
    <mergeCell ref="A191:D191"/>
    <mergeCell ref="A193:O193"/>
    <mergeCell ref="M196:N196"/>
    <mergeCell ref="B182:I182"/>
    <mergeCell ref="J182:N182"/>
    <mergeCell ref="B183:I183"/>
    <mergeCell ref="J183:N183"/>
    <mergeCell ref="B184:I184"/>
    <mergeCell ref="J184:N184"/>
    <mergeCell ref="B185:I185"/>
    <mergeCell ref="J185:N185"/>
    <mergeCell ref="B186:I186"/>
    <mergeCell ref="J186:N186"/>
    <mergeCell ref="D187:N187"/>
    <mergeCell ref="B233:I233"/>
    <mergeCell ref="J233:N233"/>
    <mergeCell ref="K225:M225"/>
    <mergeCell ref="K219:M219"/>
    <mergeCell ref="K220:M220"/>
    <mergeCell ref="B219:G219"/>
    <mergeCell ref="K221:M221"/>
    <mergeCell ref="K222:M222"/>
    <mergeCell ref="B223:F223"/>
    <mergeCell ref="K223:M223"/>
    <mergeCell ref="K224:M224"/>
    <mergeCell ref="K215:M215"/>
    <mergeCell ref="K216:M216"/>
    <mergeCell ref="H211:I211"/>
    <mergeCell ref="K211:M211"/>
    <mergeCell ref="K214:M214"/>
    <mergeCell ref="C207:E207"/>
    <mergeCell ref="H207:I207"/>
    <mergeCell ref="K207:M207"/>
    <mergeCell ref="C208:E208"/>
    <mergeCell ref="H208:I208"/>
    <mergeCell ref="K208:M208"/>
    <mergeCell ref="C209:E209"/>
    <mergeCell ref="H209:I209"/>
    <mergeCell ref="K209:M209"/>
    <mergeCell ref="C210:E210"/>
    <mergeCell ref="H210:I210"/>
    <mergeCell ref="K210:M210"/>
    <mergeCell ref="H257:I257"/>
    <mergeCell ref="K257:M257"/>
    <mergeCell ref="K260:M260"/>
    <mergeCell ref="B254:B258"/>
    <mergeCell ref="C257:E257"/>
    <mergeCell ref="C258:E258"/>
    <mergeCell ref="H258:I258"/>
    <mergeCell ref="K258:M258"/>
    <mergeCell ref="H253:I253"/>
    <mergeCell ref="C254:E254"/>
    <mergeCell ref="H254:I254"/>
    <mergeCell ref="K254:M254"/>
    <mergeCell ref="C255:E255"/>
    <mergeCell ref="H255:I255"/>
    <mergeCell ref="K255:M255"/>
    <mergeCell ref="C256:E256"/>
    <mergeCell ref="H256:I256"/>
    <mergeCell ref="K256:M256"/>
    <mergeCell ref="B253:E253"/>
    <mergeCell ref="J253:N253"/>
    <mergeCell ref="K271:M271"/>
    <mergeCell ref="K272:M272"/>
    <mergeCell ref="K266:M266"/>
    <mergeCell ref="B270:F270"/>
    <mergeCell ref="K270:M270"/>
    <mergeCell ref="K261:M261"/>
    <mergeCell ref="K262:M262"/>
    <mergeCell ref="K263:M263"/>
    <mergeCell ref="B259:B263"/>
    <mergeCell ref="C259:E259"/>
    <mergeCell ref="H259:I259"/>
    <mergeCell ref="K259:M259"/>
    <mergeCell ref="C260:E260"/>
    <mergeCell ref="H260:I260"/>
    <mergeCell ref="C261:E261"/>
    <mergeCell ref="H261:I261"/>
    <mergeCell ref="C262:E262"/>
    <mergeCell ref="H262:I262"/>
    <mergeCell ref="C263:E263"/>
    <mergeCell ref="H263:I263"/>
    <mergeCell ref="B266:G266"/>
    <mergeCell ref="K267:M267"/>
    <mergeCell ref="K268:M268"/>
    <mergeCell ref="K269:M269"/>
    <mergeCell ref="H300:I300"/>
    <mergeCell ref="C301:E301"/>
    <mergeCell ref="H301:I301"/>
    <mergeCell ref="K301:M301"/>
    <mergeCell ref="C302:E302"/>
    <mergeCell ref="H302:I302"/>
    <mergeCell ref="K302:M302"/>
    <mergeCell ref="B300:E300"/>
    <mergeCell ref="J300:N300"/>
    <mergeCell ref="A287:O287"/>
    <mergeCell ref="J275:N275"/>
    <mergeCell ref="B276:I276"/>
    <mergeCell ref="J276:N276"/>
    <mergeCell ref="B277:I277"/>
    <mergeCell ref="J277:N277"/>
    <mergeCell ref="B278:I278"/>
    <mergeCell ref="J278:N278"/>
    <mergeCell ref="B279:I279"/>
    <mergeCell ref="J279:N279"/>
    <mergeCell ref="B290:J290"/>
    <mergeCell ref="M290:N290"/>
    <mergeCell ref="B294:J294"/>
    <mergeCell ref="K294:N294"/>
    <mergeCell ref="B298:C298"/>
    <mergeCell ref="D298:E298"/>
    <mergeCell ref="B280:I280"/>
    <mergeCell ref="J280:N280"/>
    <mergeCell ref="D281:N281"/>
    <mergeCell ref="A284:D284"/>
    <mergeCell ref="E284:O285"/>
    <mergeCell ref="A285:D285"/>
    <mergeCell ref="H306:I306"/>
    <mergeCell ref="C307:E307"/>
    <mergeCell ref="H307:I307"/>
    <mergeCell ref="C308:E308"/>
    <mergeCell ref="H308:I308"/>
    <mergeCell ref="C309:E309"/>
    <mergeCell ref="H309:I309"/>
    <mergeCell ref="C310:E310"/>
    <mergeCell ref="H310:I310"/>
    <mergeCell ref="H303:I303"/>
    <mergeCell ref="K303:M303"/>
    <mergeCell ref="K306:M306"/>
    <mergeCell ref="B301:B305"/>
    <mergeCell ref="C303:E303"/>
    <mergeCell ref="C304:E304"/>
    <mergeCell ref="H304:I304"/>
    <mergeCell ref="K304:M304"/>
    <mergeCell ref="C305:E305"/>
    <mergeCell ref="H305:I305"/>
    <mergeCell ref="K305:M305"/>
    <mergeCell ref="H347:I347"/>
    <mergeCell ref="C348:E348"/>
    <mergeCell ref="H348:I348"/>
    <mergeCell ref="K348:M348"/>
    <mergeCell ref="B347:E347"/>
    <mergeCell ref="J347:N347"/>
    <mergeCell ref="A331:D331"/>
    <mergeCell ref="E331:O332"/>
    <mergeCell ref="A332:D332"/>
    <mergeCell ref="A334:O334"/>
    <mergeCell ref="J322:N322"/>
    <mergeCell ref="B323:I323"/>
    <mergeCell ref="J323:N323"/>
    <mergeCell ref="B324:I324"/>
    <mergeCell ref="J324:N324"/>
    <mergeCell ref="B325:I325"/>
    <mergeCell ref="J325:N325"/>
    <mergeCell ref="B326:I326"/>
    <mergeCell ref="J326:N326"/>
    <mergeCell ref="B327:I327"/>
    <mergeCell ref="J327:N327"/>
    <mergeCell ref="D328:N328"/>
    <mergeCell ref="K341:N341"/>
    <mergeCell ref="B345:C345"/>
    <mergeCell ref="D345:E345"/>
    <mergeCell ref="C357:E357"/>
    <mergeCell ref="H357:I357"/>
    <mergeCell ref="K353:M353"/>
    <mergeCell ref="K354:M354"/>
    <mergeCell ref="K355:M355"/>
    <mergeCell ref="K356:M356"/>
    <mergeCell ref="H349:I349"/>
    <mergeCell ref="K349:M349"/>
    <mergeCell ref="K352:M352"/>
    <mergeCell ref="B348:B352"/>
    <mergeCell ref="C349:E349"/>
    <mergeCell ref="C350:E350"/>
    <mergeCell ref="H350:I350"/>
    <mergeCell ref="K350:M350"/>
    <mergeCell ref="C351:E351"/>
    <mergeCell ref="H351:I351"/>
    <mergeCell ref="K351:M351"/>
    <mergeCell ref="C352:E352"/>
    <mergeCell ref="H352:I352"/>
    <mergeCell ref="K357:M357"/>
    <mergeCell ref="B353:B357"/>
    <mergeCell ref="C353:E353"/>
    <mergeCell ref="H353:I353"/>
    <mergeCell ref="C354:E354"/>
    <mergeCell ref="H354:I354"/>
    <mergeCell ref="C355:E355"/>
    <mergeCell ref="H355:I355"/>
    <mergeCell ref="C356:E356"/>
    <mergeCell ref="H356:I356"/>
    <mergeCell ref="B364:F364"/>
    <mergeCell ref="K364:M364"/>
    <mergeCell ref="K365:M365"/>
    <mergeCell ref="B388:J388"/>
    <mergeCell ref="K388:N388"/>
    <mergeCell ref="J394:N394"/>
    <mergeCell ref="B395:B399"/>
    <mergeCell ref="C395:E395"/>
    <mergeCell ref="C396:E396"/>
    <mergeCell ref="H396:I396"/>
    <mergeCell ref="K396:M396"/>
    <mergeCell ref="C397:E397"/>
    <mergeCell ref="H397:I397"/>
    <mergeCell ref="K397:M397"/>
    <mergeCell ref="C398:E398"/>
    <mergeCell ref="H398:I398"/>
    <mergeCell ref="C399:E399"/>
    <mergeCell ref="H399:I399"/>
    <mergeCell ref="K399:M399"/>
    <mergeCell ref="H395:I395"/>
    <mergeCell ref="K395:M395"/>
    <mergeCell ref="K398:M398"/>
    <mergeCell ref="H394:I394"/>
    <mergeCell ref="B392:C392"/>
    <mergeCell ref="D392:E392"/>
    <mergeCell ref="B394:E394"/>
    <mergeCell ref="D375:N375"/>
    <mergeCell ref="A378:D378"/>
    <mergeCell ref="E378:O379"/>
    <mergeCell ref="A379:D379"/>
    <mergeCell ref="K366:M366"/>
    <mergeCell ref="J369:N369"/>
    <mergeCell ref="B441:E441"/>
    <mergeCell ref="H441:I441"/>
    <mergeCell ref="K444:M444"/>
    <mergeCell ref="J441:N441"/>
    <mergeCell ref="C446:E446"/>
    <mergeCell ref="H446:I446"/>
    <mergeCell ref="B370:I370"/>
    <mergeCell ref="J370:N370"/>
    <mergeCell ref="B371:I371"/>
    <mergeCell ref="J371:N371"/>
    <mergeCell ref="K403:M403"/>
    <mergeCell ref="K404:M404"/>
    <mergeCell ref="B400:B404"/>
    <mergeCell ref="C400:E400"/>
    <mergeCell ref="H400:I400"/>
    <mergeCell ref="C401:E401"/>
    <mergeCell ref="H401:I401"/>
    <mergeCell ref="C402:E402"/>
    <mergeCell ref="H402:I402"/>
    <mergeCell ref="C403:E403"/>
    <mergeCell ref="H403:I403"/>
    <mergeCell ref="C404:E404"/>
    <mergeCell ref="H404:I404"/>
    <mergeCell ref="K400:M400"/>
    <mergeCell ref="K401:M401"/>
    <mergeCell ref="K402:M402"/>
    <mergeCell ref="B407:G407"/>
    <mergeCell ref="K407:M407"/>
    <mergeCell ref="K412:M412"/>
    <mergeCell ref="K413:M413"/>
    <mergeCell ref="J416:N416"/>
    <mergeCell ref="B417:I417"/>
    <mergeCell ref="J417:N417"/>
    <mergeCell ref="A428:O428"/>
    <mergeCell ref="B431:J431"/>
    <mergeCell ref="M431:N431"/>
    <mergeCell ref="B435:J435"/>
    <mergeCell ref="K435:N435"/>
    <mergeCell ref="B418:I418"/>
    <mergeCell ref="J418:N418"/>
    <mergeCell ref="B419:I419"/>
    <mergeCell ref="J419:N419"/>
    <mergeCell ref="B420:I420"/>
    <mergeCell ref="J420:N420"/>
    <mergeCell ref="K411:M411"/>
    <mergeCell ref="B411:F411"/>
    <mergeCell ref="K408:M408"/>
    <mergeCell ref="K409:M409"/>
    <mergeCell ref="K410:M410"/>
    <mergeCell ref="B439:C439"/>
    <mergeCell ref="D439:E439"/>
    <mergeCell ref="B421:I421"/>
    <mergeCell ref="J421:N421"/>
    <mergeCell ref="D422:N422"/>
    <mergeCell ref="A425:D425"/>
    <mergeCell ref="E425:O426"/>
    <mergeCell ref="A426:D426"/>
    <mergeCell ref="C449:E449"/>
    <mergeCell ref="H449:I449"/>
    <mergeCell ref="C450:E450"/>
    <mergeCell ref="H450:I450"/>
    <mergeCell ref="J466:N466"/>
    <mergeCell ref="B447:B451"/>
    <mergeCell ref="C447:E447"/>
    <mergeCell ref="H447:I447"/>
    <mergeCell ref="C448:E448"/>
    <mergeCell ref="H448:I448"/>
    <mergeCell ref="K445:M445"/>
    <mergeCell ref="K446:M446"/>
    <mergeCell ref="K447:M447"/>
    <mergeCell ref="K448:M448"/>
    <mergeCell ref="B442:B446"/>
    <mergeCell ref="C442:E442"/>
    <mergeCell ref="H442:I442"/>
    <mergeCell ref="K442:M442"/>
    <mergeCell ref="C443:E443"/>
    <mergeCell ref="H443:I443"/>
    <mergeCell ref="K443:M443"/>
    <mergeCell ref="C444:E444"/>
    <mergeCell ref="H444:I444"/>
    <mergeCell ref="C445:E445"/>
    <mergeCell ref="H445:I445"/>
    <mergeCell ref="B458:F458"/>
    <mergeCell ref="K458:M458"/>
    <mergeCell ref="K459:M459"/>
    <mergeCell ref="K460:M460"/>
    <mergeCell ref="J463:N463"/>
    <mergeCell ref="K455:M455"/>
    <mergeCell ref="K456:M456"/>
    <mergeCell ref="K457:M457"/>
    <mergeCell ref="K449:M449"/>
    <mergeCell ref="K450:M450"/>
    <mergeCell ref="C451:E451"/>
    <mergeCell ref="K451:M451"/>
    <mergeCell ref="B454:G454"/>
    <mergeCell ref="K454:M454"/>
    <mergeCell ref="B464:I464"/>
    <mergeCell ref="J464:N464"/>
    <mergeCell ref="H451:I451"/>
    <mergeCell ref="B465:I465"/>
    <mergeCell ref="J465:N465"/>
    <mergeCell ref="B489:B493"/>
    <mergeCell ref="C489:E489"/>
    <mergeCell ref="H489:I489"/>
    <mergeCell ref="K489:M489"/>
    <mergeCell ref="C490:E490"/>
    <mergeCell ref="H490:I490"/>
    <mergeCell ref="C491:E491"/>
    <mergeCell ref="H491:I491"/>
    <mergeCell ref="C492:E492"/>
    <mergeCell ref="H492:I492"/>
    <mergeCell ref="C493:E493"/>
    <mergeCell ref="K490:M490"/>
    <mergeCell ref="B467:I467"/>
    <mergeCell ref="J467:N467"/>
    <mergeCell ref="B468:I468"/>
    <mergeCell ref="J468:N468"/>
    <mergeCell ref="D469:N469"/>
    <mergeCell ref="A472:D472"/>
    <mergeCell ref="E472:O473"/>
    <mergeCell ref="A473:D473"/>
    <mergeCell ref="D486:E486"/>
    <mergeCell ref="K491:M491"/>
    <mergeCell ref="K492:M492"/>
    <mergeCell ref="K493:M493"/>
    <mergeCell ref="B466:I466"/>
    <mergeCell ref="H493:I493"/>
    <mergeCell ref="B562:I562"/>
    <mergeCell ref="J562:N562"/>
    <mergeCell ref="D563:N563"/>
    <mergeCell ref="A566:D566"/>
    <mergeCell ref="E566:O567"/>
    <mergeCell ref="A567:D567"/>
    <mergeCell ref="A569:O569"/>
    <mergeCell ref="B529:J529"/>
    <mergeCell ref="K529:N529"/>
    <mergeCell ref="B513:I513"/>
    <mergeCell ref="J513:N513"/>
    <mergeCell ref="B514:I514"/>
    <mergeCell ref="J514:N514"/>
    <mergeCell ref="B515:I515"/>
    <mergeCell ref="J515:N515"/>
    <mergeCell ref="D516:N516"/>
    <mergeCell ref="K504:M504"/>
    <mergeCell ref="B505:F505"/>
    <mergeCell ref="K505:M505"/>
    <mergeCell ref="K506:M506"/>
    <mergeCell ref="K507:M507"/>
    <mergeCell ref="H535:I535"/>
    <mergeCell ref="J535:N535"/>
    <mergeCell ref="C539:E539"/>
    <mergeCell ref="H539:I539"/>
    <mergeCell ref="C540:E540"/>
    <mergeCell ref="H540:I540"/>
    <mergeCell ref="K536:M536"/>
    <mergeCell ref="B533:C533"/>
    <mergeCell ref="D533:E533"/>
    <mergeCell ref="B535:E535"/>
    <mergeCell ref="K550:M550"/>
    <mergeCell ref="C584:E584"/>
    <mergeCell ref="H584:I584"/>
    <mergeCell ref="C585:E585"/>
    <mergeCell ref="H585:I585"/>
    <mergeCell ref="C586:E586"/>
    <mergeCell ref="H586:I586"/>
    <mergeCell ref="C587:E587"/>
    <mergeCell ref="H587:I587"/>
    <mergeCell ref="K583:M583"/>
    <mergeCell ref="K584:M584"/>
    <mergeCell ref="K585:M585"/>
    <mergeCell ref="K586:M586"/>
    <mergeCell ref="B580:C580"/>
    <mergeCell ref="D580:E580"/>
    <mergeCell ref="B582:E582"/>
    <mergeCell ref="H582:I582"/>
    <mergeCell ref="J582:N582"/>
    <mergeCell ref="B627:C627"/>
    <mergeCell ref="D627:E627"/>
    <mergeCell ref="B623:J623"/>
    <mergeCell ref="K623:N623"/>
    <mergeCell ref="B619:J619"/>
    <mergeCell ref="M619:N619"/>
    <mergeCell ref="J604:N604"/>
    <mergeCell ref="B605:I605"/>
    <mergeCell ref="J605:N605"/>
    <mergeCell ref="B606:I606"/>
    <mergeCell ref="J606:N606"/>
    <mergeCell ref="B607:I607"/>
    <mergeCell ref="J607:N607"/>
    <mergeCell ref="B608:I608"/>
    <mergeCell ref="J608:N608"/>
    <mergeCell ref="B609:I609"/>
    <mergeCell ref="J609:N609"/>
    <mergeCell ref="K634:M634"/>
    <mergeCell ref="B630:B634"/>
    <mergeCell ref="C630:E630"/>
    <mergeCell ref="H630:I630"/>
    <mergeCell ref="C631:E631"/>
    <mergeCell ref="H631:I631"/>
    <mergeCell ref="C632:E632"/>
    <mergeCell ref="H632:I632"/>
    <mergeCell ref="C633:E633"/>
    <mergeCell ref="H633:I633"/>
    <mergeCell ref="C634:E634"/>
    <mergeCell ref="H634:I634"/>
    <mergeCell ref="K630:M630"/>
    <mergeCell ref="K631:M631"/>
    <mergeCell ref="K632:M632"/>
    <mergeCell ref="B629:E629"/>
    <mergeCell ref="H629:I629"/>
    <mergeCell ref="J629:N629"/>
    <mergeCell ref="B670:J670"/>
    <mergeCell ref="K670:N670"/>
    <mergeCell ref="B666:J666"/>
    <mergeCell ref="M666:N666"/>
    <mergeCell ref="B654:I654"/>
    <mergeCell ref="J654:N654"/>
    <mergeCell ref="B655:I655"/>
    <mergeCell ref="J655:N655"/>
    <mergeCell ref="B656:I656"/>
    <mergeCell ref="J656:N656"/>
    <mergeCell ref="B642:G642"/>
    <mergeCell ref="K642:M642"/>
    <mergeCell ref="K643:M643"/>
    <mergeCell ref="K644:M644"/>
    <mergeCell ref="K645:M645"/>
    <mergeCell ref="B646:F646"/>
    <mergeCell ref="K646:M646"/>
    <mergeCell ref="K647:M647"/>
    <mergeCell ref="C677:E677"/>
    <mergeCell ref="H677:I677"/>
    <mergeCell ref="C678:E678"/>
    <mergeCell ref="H678:I678"/>
    <mergeCell ref="C679:E679"/>
    <mergeCell ref="H679:I679"/>
    <mergeCell ref="C680:E680"/>
    <mergeCell ref="H680:I680"/>
    <mergeCell ref="C681:E681"/>
    <mergeCell ref="H681:I681"/>
    <mergeCell ref="K677:M677"/>
    <mergeCell ref="K678:M678"/>
    <mergeCell ref="B676:E676"/>
    <mergeCell ref="H676:I676"/>
    <mergeCell ref="J676:N676"/>
    <mergeCell ref="B674:C674"/>
    <mergeCell ref="D674:E674"/>
    <mergeCell ref="K679:M679"/>
    <mergeCell ref="K680:M680"/>
    <mergeCell ref="B677:B681"/>
    <mergeCell ref="B721:C721"/>
    <mergeCell ref="D721:E721"/>
    <mergeCell ref="B723:E723"/>
    <mergeCell ref="H723:I723"/>
    <mergeCell ref="J723:N723"/>
    <mergeCell ref="B717:J717"/>
    <mergeCell ref="K717:N717"/>
    <mergeCell ref="B713:J713"/>
    <mergeCell ref="M713:N713"/>
    <mergeCell ref="A710:O710"/>
    <mergeCell ref="B700:I700"/>
    <mergeCell ref="J700:N700"/>
    <mergeCell ref="B701:I701"/>
    <mergeCell ref="J701:N701"/>
    <mergeCell ref="B702:I702"/>
    <mergeCell ref="J702:N702"/>
    <mergeCell ref="B689:G689"/>
    <mergeCell ref="K689:M689"/>
    <mergeCell ref="K690:M690"/>
    <mergeCell ref="K691:M691"/>
    <mergeCell ref="K692:M692"/>
    <mergeCell ref="B693:F693"/>
    <mergeCell ref="K693:M693"/>
    <mergeCell ref="B746:I746"/>
    <mergeCell ref="J746:N746"/>
    <mergeCell ref="B747:I747"/>
    <mergeCell ref="J747:N747"/>
    <mergeCell ref="B748:I748"/>
    <mergeCell ref="J748:N748"/>
    <mergeCell ref="B749:I749"/>
    <mergeCell ref="J749:N749"/>
    <mergeCell ref="B750:I750"/>
    <mergeCell ref="J750:N750"/>
    <mergeCell ref="D751:N751"/>
    <mergeCell ref="K725:M725"/>
    <mergeCell ref="K726:M726"/>
    <mergeCell ref="B724:B728"/>
    <mergeCell ref="C724:E724"/>
    <mergeCell ref="H724:I724"/>
    <mergeCell ref="C725:E725"/>
    <mergeCell ref="H725:I725"/>
    <mergeCell ref="C726:E726"/>
    <mergeCell ref="H726:I726"/>
    <mergeCell ref="C727:E727"/>
    <mergeCell ref="H727:I727"/>
    <mergeCell ref="K727:M727"/>
    <mergeCell ref="C728:E728"/>
    <mergeCell ref="K724:M724"/>
    <mergeCell ref="B740:F740"/>
    <mergeCell ref="K740:M740"/>
    <mergeCell ref="K741:M741"/>
    <mergeCell ref="K742:M742"/>
    <mergeCell ref="J745:N745"/>
    <mergeCell ref="H728:I728"/>
    <mergeCell ref="K728:M728"/>
    <mergeCell ref="K786:M786"/>
    <mergeCell ref="B787:F787"/>
    <mergeCell ref="K787:M787"/>
    <mergeCell ref="K788:M788"/>
    <mergeCell ref="K789:M789"/>
    <mergeCell ref="C775:E775"/>
    <mergeCell ref="H775:I775"/>
    <mergeCell ref="B768:C768"/>
    <mergeCell ref="D768:E768"/>
    <mergeCell ref="B770:E770"/>
    <mergeCell ref="H770:I770"/>
    <mergeCell ref="J770:N770"/>
    <mergeCell ref="B764:J764"/>
    <mergeCell ref="K764:N764"/>
    <mergeCell ref="B760:J760"/>
    <mergeCell ref="M760:N760"/>
    <mergeCell ref="E754:O755"/>
    <mergeCell ref="A755:D755"/>
    <mergeCell ref="A757:O757"/>
    <mergeCell ref="A754:D754"/>
    <mergeCell ref="C780:E780"/>
    <mergeCell ref="H780:I780"/>
    <mergeCell ref="K780:M780"/>
    <mergeCell ref="B783:G783"/>
    <mergeCell ref="K783:M783"/>
    <mergeCell ref="K784:M784"/>
    <mergeCell ref="K785:M785"/>
    <mergeCell ref="K771:M771"/>
    <mergeCell ref="K772:M772"/>
    <mergeCell ref="B771:B775"/>
    <mergeCell ref="C771:E771"/>
    <mergeCell ref="H771:I771"/>
    <mergeCell ref="C772:E772"/>
    <mergeCell ref="H772:I772"/>
    <mergeCell ref="C773:E773"/>
    <mergeCell ref="H773:I773"/>
    <mergeCell ref="K773:M773"/>
    <mergeCell ref="C774:E774"/>
    <mergeCell ref="H774:I774"/>
    <mergeCell ref="K774:M774"/>
    <mergeCell ref="D798:N798"/>
    <mergeCell ref="C822:E822"/>
    <mergeCell ref="H822:I822"/>
    <mergeCell ref="K822:M822"/>
    <mergeCell ref="J817:N817"/>
    <mergeCell ref="B818:B822"/>
    <mergeCell ref="C818:E818"/>
    <mergeCell ref="H818:I818"/>
    <mergeCell ref="C819:E819"/>
    <mergeCell ref="H819:I819"/>
    <mergeCell ref="K819:M819"/>
    <mergeCell ref="C820:E820"/>
    <mergeCell ref="H820:I820"/>
    <mergeCell ref="B815:C815"/>
    <mergeCell ref="D815:E815"/>
    <mergeCell ref="B811:J811"/>
    <mergeCell ref="K811:N811"/>
    <mergeCell ref="B795:I795"/>
    <mergeCell ref="J795:N795"/>
    <mergeCell ref="B796:I796"/>
    <mergeCell ref="J796:N796"/>
    <mergeCell ref="B797:I797"/>
    <mergeCell ref="J797:N797"/>
    <mergeCell ref="K818:M818"/>
    <mergeCell ref="J792:N792"/>
    <mergeCell ref="B793:I793"/>
    <mergeCell ref="J793:N793"/>
    <mergeCell ref="B794:I794"/>
    <mergeCell ref="J794:N794"/>
    <mergeCell ref="B844:I844"/>
    <mergeCell ref="J844:N844"/>
    <mergeCell ref="D845:N845"/>
    <mergeCell ref="B834:F834"/>
    <mergeCell ref="K834:M834"/>
    <mergeCell ref="K835:M835"/>
    <mergeCell ref="K836:M836"/>
    <mergeCell ref="J839:N839"/>
    <mergeCell ref="B840:I840"/>
    <mergeCell ref="J840:N840"/>
    <mergeCell ref="B841:I841"/>
    <mergeCell ref="J841:N841"/>
    <mergeCell ref="B842:I842"/>
    <mergeCell ref="J842:N842"/>
    <mergeCell ref="B843:I843"/>
    <mergeCell ref="J843:N843"/>
    <mergeCell ref="A801:D801"/>
    <mergeCell ref="E801:O802"/>
    <mergeCell ref="A802:D802"/>
    <mergeCell ref="K820:M820"/>
    <mergeCell ref="C821:E821"/>
    <mergeCell ref="H821:I821"/>
    <mergeCell ref="K821:M821"/>
    <mergeCell ref="A804:O804"/>
    <mergeCell ref="B807:J807"/>
    <mergeCell ref="M807:N807"/>
    <mergeCell ref="B817:E817"/>
    <mergeCell ref="B864:E864"/>
    <mergeCell ref="H864:I864"/>
    <mergeCell ref="J864:N864"/>
    <mergeCell ref="C868:E868"/>
    <mergeCell ref="H868:I868"/>
    <mergeCell ref="K868:M868"/>
    <mergeCell ref="B862:C862"/>
    <mergeCell ref="D862:E862"/>
    <mergeCell ref="B858:J858"/>
    <mergeCell ref="K858:N858"/>
    <mergeCell ref="A851:O851"/>
    <mergeCell ref="B854:J854"/>
    <mergeCell ref="M854:N854"/>
    <mergeCell ref="A848:D848"/>
    <mergeCell ref="E848:O849"/>
    <mergeCell ref="A849:D849"/>
    <mergeCell ref="C869:E869"/>
    <mergeCell ref="H869:I869"/>
    <mergeCell ref="K869:M869"/>
    <mergeCell ref="H917:I917"/>
    <mergeCell ref="K917:M917"/>
    <mergeCell ref="C918:E918"/>
    <mergeCell ref="H918:I918"/>
    <mergeCell ref="K918:M918"/>
    <mergeCell ref="C919:E919"/>
    <mergeCell ref="H919:I919"/>
    <mergeCell ref="K919:M919"/>
    <mergeCell ref="J933:N933"/>
    <mergeCell ref="A895:D895"/>
    <mergeCell ref="E895:O896"/>
    <mergeCell ref="A896:D896"/>
    <mergeCell ref="B890:I890"/>
    <mergeCell ref="J890:N890"/>
    <mergeCell ref="B891:I891"/>
    <mergeCell ref="J891:N891"/>
    <mergeCell ref="D892:N892"/>
    <mergeCell ref="B924:G924"/>
    <mergeCell ref="K924:M924"/>
    <mergeCell ref="K925:M925"/>
    <mergeCell ref="K926:M926"/>
    <mergeCell ref="K927:M927"/>
    <mergeCell ref="B909:C909"/>
    <mergeCell ref="D909:E909"/>
    <mergeCell ref="B911:E911"/>
    <mergeCell ref="H911:I911"/>
    <mergeCell ref="J911:N911"/>
    <mergeCell ref="B905:J905"/>
    <mergeCell ref="K905:N905"/>
    <mergeCell ref="B901:J901"/>
    <mergeCell ref="M901:N901"/>
    <mergeCell ref="A898:O898"/>
    <mergeCell ref="B928:F928"/>
    <mergeCell ref="K928:M928"/>
    <mergeCell ref="B934:I934"/>
    <mergeCell ref="J934:N934"/>
    <mergeCell ref="B956:C956"/>
    <mergeCell ref="D956:E956"/>
    <mergeCell ref="B958:E958"/>
    <mergeCell ref="H958:I958"/>
    <mergeCell ref="J958:N958"/>
    <mergeCell ref="B952:J952"/>
    <mergeCell ref="K952:N952"/>
    <mergeCell ref="B948:J948"/>
    <mergeCell ref="M948:N948"/>
    <mergeCell ref="E942:O943"/>
    <mergeCell ref="A943:D943"/>
    <mergeCell ref="A945:O945"/>
    <mergeCell ref="D939:N939"/>
    <mergeCell ref="A942:D942"/>
    <mergeCell ref="J938:N938"/>
    <mergeCell ref="B936:I936"/>
    <mergeCell ref="J936:N936"/>
    <mergeCell ref="B937:I937"/>
    <mergeCell ref="J937:N937"/>
    <mergeCell ref="B938:I938"/>
    <mergeCell ref="B935:I935"/>
    <mergeCell ref="J935:N935"/>
    <mergeCell ref="K929:M929"/>
    <mergeCell ref="K930:M930"/>
    <mergeCell ref="B917:B921"/>
    <mergeCell ref="C917:E917"/>
    <mergeCell ref="A989:D989"/>
    <mergeCell ref="E989:O990"/>
    <mergeCell ref="A990:D990"/>
    <mergeCell ref="B985:I985"/>
    <mergeCell ref="J985:N985"/>
    <mergeCell ref="D986:N986"/>
    <mergeCell ref="J984:N984"/>
    <mergeCell ref="B983:I983"/>
    <mergeCell ref="J983:N983"/>
    <mergeCell ref="B984:I984"/>
    <mergeCell ref="B971:G971"/>
    <mergeCell ref="K971:M971"/>
    <mergeCell ref="K972:M972"/>
    <mergeCell ref="K973:M973"/>
    <mergeCell ref="K974:M974"/>
    <mergeCell ref="B975:F975"/>
    <mergeCell ref="K975:M975"/>
    <mergeCell ref="K976:M976"/>
    <mergeCell ref="K977:M977"/>
    <mergeCell ref="J980:N980"/>
    <mergeCell ref="B981:I981"/>
    <mergeCell ref="J981:N981"/>
    <mergeCell ref="B982:I982"/>
    <mergeCell ref="J982:N982"/>
    <mergeCell ref="C967:E967"/>
    <mergeCell ref="H967:I967"/>
    <mergeCell ref="K967:M967"/>
    <mergeCell ref="C968:E968"/>
    <mergeCell ref="H968:I968"/>
    <mergeCell ref="K968:M968"/>
    <mergeCell ref="H1006:I1006"/>
    <mergeCell ref="K1006:M1006"/>
    <mergeCell ref="C1007:E1007"/>
    <mergeCell ref="H1007:I1007"/>
    <mergeCell ref="K1007:M1007"/>
    <mergeCell ref="C1008:E1008"/>
    <mergeCell ref="H1008:I1008"/>
    <mergeCell ref="K1008:M1008"/>
    <mergeCell ref="C1009:E1009"/>
    <mergeCell ref="H1009:I1009"/>
    <mergeCell ref="K1009:M1009"/>
    <mergeCell ref="C1010:E1010"/>
    <mergeCell ref="H1010:I1010"/>
    <mergeCell ref="K1010:M1010"/>
    <mergeCell ref="B1011:B1015"/>
    <mergeCell ref="C1011:E1011"/>
    <mergeCell ref="H1011:I1011"/>
    <mergeCell ref="K1011:M1011"/>
    <mergeCell ref="C1012:E1012"/>
    <mergeCell ref="H1012:I1012"/>
    <mergeCell ref="K1012:M1012"/>
    <mergeCell ref="C1013:E1013"/>
    <mergeCell ref="H1013:I1013"/>
    <mergeCell ref="K1013:M1013"/>
    <mergeCell ref="C1014:E1014"/>
    <mergeCell ref="H1014:I1014"/>
    <mergeCell ref="K1014:M1014"/>
    <mergeCell ref="B1053:B1057"/>
    <mergeCell ref="C1053:E1053"/>
    <mergeCell ref="H1053:I1053"/>
    <mergeCell ref="K1053:M1053"/>
    <mergeCell ref="C1054:E1054"/>
    <mergeCell ref="H1054:I1054"/>
    <mergeCell ref="K1054:M1054"/>
    <mergeCell ref="C1055:E1055"/>
    <mergeCell ref="H1055:I1055"/>
    <mergeCell ref="K1055:M1055"/>
    <mergeCell ref="C1056:E1056"/>
    <mergeCell ref="H1056:I1056"/>
    <mergeCell ref="K1056:M1056"/>
    <mergeCell ref="C1057:E1057"/>
    <mergeCell ref="H1057:I1057"/>
    <mergeCell ref="K1057:M1057"/>
    <mergeCell ref="J1078:N1078"/>
    <mergeCell ref="B1076:I1076"/>
    <mergeCell ref="B1058:B1062"/>
    <mergeCell ref="C1058:E1058"/>
    <mergeCell ref="H1058:I1058"/>
    <mergeCell ref="K1058:M1058"/>
    <mergeCell ref="C1059:E1059"/>
    <mergeCell ref="H1059:I1059"/>
    <mergeCell ref="K1059:M1059"/>
    <mergeCell ref="C1060:E1060"/>
    <mergeCell ref="H1060:I1060"/>
    <mergeCell ref="K1060:M1060"/>
    <mergeCell ref="C1061:E1061"/>
    <mergeCell ref="H1061:I1061"/>
    <mergeCell ref="K1061:M1061"/>
    <mergeCell ref="C1062:E1062"/>
    <mergeCell ref="J1099:N1099"/>
    <mergeCell ref="B1099:E1099"/>
    <mergeCell ref="H1099:I1099"/>
    <mergeCell ref="B1093:J1093"/>
    <mergeCell ref="K1093:N1093"/>
    <mergeCell ref="B1097:C1097"/>
    <mergeCell ref="D1097:E1097"/>
    <mergeCell ref="B1089:J1089"/>
    <mergeCell ref="M1089:N1089"/>
    <mergeCell ref="A1086:O1086"/>
    <mergeCell ref="B1077:I1077"/>
    <mergeCell ref="J1077:N1077"/>
    <mergeCell ref="B1078:I1078"/>
    <mergeCell ref="J1076:N1076"/>
    <mergeCell ref="B1065:G1065"/>
    <mergeCell ref="K1065:M1065"/>
    <mergeCell ref="K1066:M1066"/>
    <mergeCell ref="K1067:M1067"/>
    <mergeCell ref="K1068:M1068"/>
    <mergeCell ref="B1069:F1069"/>
    <mergeCell ref="K1069:M1069"/>
    <mergeCell ref="K1070:M1070"/>
    <mergeCell ref="B1079:I1079"/>
    <mergeCell ref="J1079:N1079"/>
    <mergeCell ref="D1080:N1080"/>
    <mergeCell ref="A1083:D1083"/>
    <mergeCell ref="E1083:O1084"/>
    <mergeCell ref="A1084:D1084"/>
    <mergeCell ref="K1071:M1071"/>
    <mergeCell ref="J1074:N1074"/>
    <mergeCell ref="B1075:I1075"/>
    <mergeCell ref="J1075:N1075"/>
    <mergeCell ref="A1133:O1133"/>
    <mergeCell ref="D1127:N1127"/>
    <mergeCell ref="A1130:D1130"/>
    <mergeCell ref="B1123:I1123"/>
    <mergeCell ref="J1123:N1123"/>
    <mergeCell ref="B1124:I1124"/>
    <mergeCell ref="J1122:N1122"/>
    <mergeCell ref="B1122:I1122"/>
    <mergeCell ref="B1100:B1104"/>
    <mergeCell ref="C1100:E1100"/>
    <mergeCell ref="H1100:I1100"/>
    <mergeCell ref="K1100:M1100"/>
    <mergeCell ref="C1101:E1101"/>
    <mergeCell ref="H1101:I1101"/>
    <mergeCell ref="K1101:M1101"/>
    <mergeCell ref="C1102:E1102"/>
    <mergeCell ref="H1102:I1102"/>
    <mergeCell ref="K1102:M1102"/>
    <mergeCell ref="K1107:M1107"/>
    <mergeCell ref="C1108:E1108"/>
    <mergeCell ref="B1152:B1156"/>
    <mergeCell ref="C1152:E1152"/>
    <mergeCell ref="H1152:I1152"/>
    <mergeCell ref="K1152:M1152"/>
    <mergeCell ref="C1153:E1153"/>
    <mergeCell ref="H1153:I1153"/>
    <mergeCell ref="K1153:M1153"/>
    <mergeCell ref="C1154:E1154"/>
    <mergeCell ref="H1154:I1154"/>
    <mergeCell ref="K1154:M1154"/>
    <mergeCell ref="C1155:E1155"/>
    <mergeCell ref="B1159:G1159"/>
    <mergeCell ref="K1159:M1159"/>
    <mergeCell ref="K1160:M1160"/>
    <mergeCell ref="K1161:M1161"/>
    <mergeCell ref="K1162:M1162"/>
    <mergeCell ref="H1155:I1155"/>
    <mergeCell ref="K1155:M1155"/>
    <mergeCell ref="C1156:E1156"/>
    <mergeCell ref="H1156:I1156"/>
    <mergeCell ref="K1156:M1156"/>
    <mergeCell ref="C1195:E1195"/>
    <mergeCell ref="H1195:I1195"/>
    <mergeCell ref="K1195:M1195"/>
    <mergeCell ref="C1196:E1196"/>
    <mergeCell ref="H1196:I1196"/>
    <mergeCell ref="K1196:M1196"/>
    <mergeCell ref="H1202:I1202"/>
    <mergeCell ref="K1202:M1202"/>
    <mergeCell ref="C1203:E1203"/>
    <mergeCell ref="H1203:I1203"/>
    <mergeCell ref="K1203:M1203"/>
    <mergeCell ref="C1197:E1197"/>
    <mergeCell ref="H1197:I1197"/>
    <mergeCell ref="K1197:M1197"/>
    <mergeCell ref="C1198:E1198"/>
    <mergeCell ref="H1198:I1198"/>
    <mergeCell ref="K1198:M1198"/>
    <mergeCell ref="D1268:N1268"/>
    <mergeCell ref="J1262:N1262"/>
    <mergeCell ref="B1263:I1263"/>
    <mergeCell ref="J1263:N1263"/>
    <mergeCell ref="K1259:M1259"/>
    <mergeCell ref="C1250:E1250"/>
    <mergeCell ref="H1250:I1250"/>
    <mergeCell ref="K1250:M1250"/>
    <mergeCell ref="B1253:G1253"/>
    <mergeCell ref="K1253:M1253"/>
    <mergeCell ref="K1254:M1254"/>
    <mergeCell ref="J1240:N1240"/>
    <mergeCell ref="B1240:E1240"/>
    <mergeCell ref="H1240:I1240"/>
    <mergeCell ref="B1241:B1245"/>
    <mergeCell ref="C1241:E1241"/>
    <mergeCell ref="H1241:I1241"/>
    <mergeCell ref="K1241:M1241"/>
    <mergeCell ref="C1242:E1242"/>
    <mergeCell ref="H1242:I1242"/>
    <mergeCell ref="K1242:M1242"/>
    <mergeCell ref="C1243:E1243"/>
    <mergeCell ref="H1243:I1243"/>
    <mergeCell ref="K1243:M1243"/>
    <mergeCell ref="C1244:E1244"/>
    <mergeCell ref="H1244:I1244"/>
    <mergeCell ref="K1244:M1244"/>
    <mergeCell ref="B1264:I1264"/>
    <mergeCell ref="J1264:N1264"/>
    <mergeCell ref="B1265:I1265"/>
    <mergeCell ref="J1265:N1265"/>
    <mergeCell ref="B1266:I1266"/>
    <mergeCell ref="C70:E70"/>
    <mergeCell ref="H70:I70"/>
    <mergeCell ref="K70:M70"/>
    <mergeCell ref="C71:E71"/>
    <mergeCell ref="H71:I71"/>
    <mergeCell ref="K71:M71"/>
    <mergeCell ref="C72:E72"/>
    <mergeCell ref="H72:I72"/>
    <mergeCell ref="B65:E65"/>
    <mergeCell ref="H65:I65"/>
    <mergeCell ref="J65:N65"/>
    <mergeCell ref="B1267:I1267"/>
    <mergeCell ref="J1267:N1267"/>
    <mergeCell ref="B1199:B1203"/>
    <mergeCell ref="C1199:E1199"/>
    <mergeCell ref="H1199:I1199"/>
    <mergeCell ref="K1199:M1199"/>
    <mergeCell ref="C1200:E1200"/>
    <mergeCell ref="H1200:I1200"/>
    <mergeCell ref="K1200:M1200"/>
    <mergeCell ref="C1201:E1201"/>
    <mergeCell ref="H1201:I1201"/>
    <mergeCell ref="K1201:M1201"/>
    <mergeCell ref="C1202:E1202"/>
    <mergeCell ref="B1194:B1198"/>
    <mergeCell ref="C1194:E1194"/>
    <mergeCell ref="H1194:I1194"/>
    <mergeCell ref="K1194:M1194"/>
    <mergeCell ref="B243:J243"/>
    <mergeCell ref="M243:N243"/>
    <mergeCell ref="B247:J247"/>
    <mergeCell ref="K247:N247"/>
    <mergeCell ref="K20:M20"/>
    <mergeCell ref="K22:M22"/>
    <mergeCell ref="K21:M21"/>
    <mergeCell ref="H21:I21"/>
    <mergeCell ref="C161:E161"/>
    <mergeCell ref="H161:I161"/>
    <mergeCell ref="K161:M161"/>
    <mergeCell ref="C162:E162"/>
    <mergeCell ref="H162:I162"/>
    <mergeCell ref="K162:M162"/>
    <mergeCell ref="C163:E163"/>
    <mergeCell ref="H163:I163"/>
    <mergeCell ref="K163:M163"/>
    <mergeCell ref="C164:E164"/>
    <mergeCell ref="H164:I164"/>
    <mergeCell ref="K164:M164"/>
    <mergeCell ref="B160:B164"/>
    <mergeCell ref="H159:I159"/>
    <mergeCell ref="C160:E160"/>
    <mergeCell ref="H160:I160"/>
    <mergeCell ref="K160:M160"/>
    <mergeCell ref="C23:E23"/>
    <mergeCell ref="C28:E28"/>
    <mergeCell ref="B66:B70"/>
    <mergeCell ref="B71:B75"/>
    <mergeCell ref="C74:E74"/>
    <mergeCell ref="C75:E75"/>
    <mergeCell ref="H75:I75"/>
    <mergeCell ref="K75:M75"/>
    <mergeCell ref="K78:M78"/>
    <mergeCell ref="K79:M79"/>
    <mergeCell ref="K80:M80"/>
    <mergeCell ref="B251:C251"/>
    <mergeCell ref="D251:E251"/>
    <mergeCell ref="D234:N234"/>
    <mergeCell ref="A237:D237"/>
    <mergeCell ref="E237:O238"/>
    <mergeCell ref="A238:D238"/>
    <mergeCell ref="A240:O240"/>
    <mergeCell ref="J206:N206"/>
    <mergeCell ref="B207:B211"/>
    <mergeCell ref="C211:E211"/>
    <mergeCell ref="B212:B216"/>
    <mergeCell ref="C212:E212"/>
    <mergeCell ref="H212:I212"/>
    <mergeCell ref="K212:M212"/>
    <mergeCell ref="C213:E213"/>
    <mergeCell ref="H213:I213"/>
    <mergeCell ref="K213:M213"/>
    <mergeCell ref="C214:E214"/>
    <mergeCell ref="H214:I214"/>
    <mergeCell ref="C215:E215"/>
    <mergeCell ref="H215:I215"/>
    <mergeCell ref="C216:E216"/>
    <mergeCell ref="H216:I216"/>
    <mergeCell ref="J228:N228"/>
    <mergeCell ref="B229:I229"/>
    <mergeCell ref="J229:N229"/>
    <mergeCell ref="B230:I230"/>
    <mergeCell ref="J230:N230"/>
    <mergeCell ref="B231:I231"/>
    <mergeCell ref="J231:N231"/>
    <mergeCell ref="B232:I232"/>
    <mergeCell ref="J232:N232"/>
    <mergeCell ref="B317:F317"/>
    <mergeCell ref="K317:M317"/>
    <mergeCell ref="K318:M318"/>
    <mergeCell ref="K319:M319"/>
    <mergeCell ref="B313:G313"/>
    <mergeCell ref="K313:M313"/>
    <mergeCell ref="K314:M314"/>
    <mergeCell ref="K315:M315"/>
    <mergeCell ref="K316:M316"/>
    <mergeCell ref="K307:M307"/>
    <mergeCell ref="K308:M308"/>
    <mergeCell ref="K309:M309"/>
    <mergeCell ref="K310:M310"/>
    <mergeCell ref="B306:B310"/>
    <mergeCell ref="C306:E306"/>
    <mergeCell ref="A381:O381"/>
    <mergeCell ref="B384:J384"/>
    <mergeCell ref="M384:N384"/>
    <mergeCell ref="B372:I372"/>
    <mergeCell ref="J372:N372"/>
    <mergeCell ref="B373:I373"/>
    <mergeCell ref="J373:N373"/>
    <mergeCell ref="B374:I374"/>
    <mergeCell ref="J374:N374"/>
    <mergeCell ref="B360:G360"/>
    <mergeCell ref="K360:M360"/>
    <mergeCell ref="K361:M361"/>
    <mergeCell ref="K362:M362"/>
    <mergeCell ref="K363:M363"/>
    <mergeCell ref="B337:J337"/>
    <mergeCell ref="M337:N337"/>
    <mergeCell ref="B341:J341"/>
    <mergeCell ref="B494:B498"/>
    <mergeCell ref="C494:E494"/>
    <mergeCell ref="H494:I494"/>
    <mergeCell ref="C495:E495"/>
    <mergeCell ref="H495:I495"/>
    <mergeCell ref="C496:E496"/>
    <mergeCell ref="H496:I496"/>
    <mergeCell ref="C497:E497"/>
    <mergeCell ref="H497:I497"/>
    <mergeCell ref="C498:E498"/>
    <mergeCell ref="H498:I498"/>
    <mergeCell ref="A475:O475"/>
    <mergeCell ref="B478:J478"/>
    <mergeCell ref="M478:N478"/>
    <mergeCell ref="B482:J482"/>
    <mergeCell ref="K482:N482"/>
    <mergeCell ref="B488:E488"/>
    <mergeCell ref="H488:I488"/>
    <mergeCell ref="J488:N488"/>
    <mergeCell ref="B486:C486"/>
    <mergeCell ref="K494:M494"/>
    <mergeCell ref="B501:G501"/>
    <mergeCell ref="K501:M501"/>
    <mergeCell ref="K502:M502"/>
    <mergeCell ref="K503:M503"/>
    <mergeCell ref="K495:M495"/>
    <mergeCell ref="K496:M496"/>
    <mergeCell ref="K497:M497"/>
    <mergeCell ref="K498:M498"/>
    <mergeCell ref="B536:B540"/>
    <mergeCell ref="C536:E536"/>
    <mergeCell ref="K551:M551"/>
    <mergeCell ref="C545:E545"/>
    <mergeCell ref="H545:I545"/>
    <mergeCell ref="K545:M545"/>
    <mergeCell ref="B548:G548"/>
    <mergeCell ref="K548:M548"/>
    <mergeCell ref="A519:D519"/>
    <mergeCell ref="E519:O520"/>
    <mergeCell ref="A520:D520"/>
    <mergeCell ref="A522:O522"/>
    <mergeCell ref="B525:J525"/>
    <mergeCell ref="M525:N525"/>
    <mergeCell ref="J510:N510"/>
    <mergeCell ref="B511:I511"/>
    <mergeCell ref="J511:N511"/>
    <mergeCell ref="B512:I512"/>
    <mergeCell ref="J512:N512"/>
    <mergeCell ref="H536:I536"/>
    <mergeCell ref="C537:E537"/>
    <mergeCell ref="H537:I537"/>
    <mergeCell ref="C538:E538"/>
    <mergeCell ref="H538:I538"/>
    <mergeCell ref="H541:I541"/>
    <mergeCell ref="C542:E542"/>
    <mergeCell ref="H542:I542"/>
    <mergeCell ref="C543:E543"/>
    <mergeCell ref="H543:I543"/>
    <mergeCell ref="K543:M543"/>
    <mergeCell ref="C544:E544"/>
    <mergeCell ref="H544:I544"/>
    <mergeCell ref="K544:M544"/>
    <mergeCell ref="K537:M537"/>
    <mergeCell ref="K538:M538"/>
    <mergeCell ref="K539:M539"/>
    <mergeCell ref="K540:M540"/>
    <mergeCell ref="K587:M587"/>
    <mergeCell ref="K588:M588"/>
    <mergeCell ref="B576:J576"/>
    <mergeCell ref="K576:N576"/>
    <mergeCell ref="B572:J572"/>
    <mergeCell ref="M572:N572"/>
    <mergeCell ref="J557:N557"/>
    <mergeCell ref="B558:I558"/>
    <mergeCell ref="J558:N558"/>
    <mergeCell ref="B559:I559"/>
    <mergeCell ref="J559:N559"/>
    <mergeCell ref="B560:I560"/>
    <mergeCell ref="J560:N560"/>
    <mergeCell ref="B561:I561"/>
    <mergeCell ref="J561:N561"/>
    <mergeCell ref="B583:B587"/>
    <mergeCell ref="C583:E583"/>
    <mergeCell ref="H583:I583"/>
    <mergeCell ref="B552:F552"/>
    <mergeCell ref="K552:M552"/>
    <mergeCell ref="K553:M553"/>
    <mergeCell ref="K554:M554"/>
    <mergeCell ref="K549:M549"/>
    <mergeCell ref="K541:M541"/>
    <mergeCell ref="K542:M542"/>
    <mergeCell ref="B541:B545"/>
    <mergeCell ref="C541:E541"/>
    <mergeCell ref="D610:N610"/>
    <mergeCell ref="A613:D613"/>
    <mergeCell ref="E613:O614"/>
    <mergeCell ref="A614:D614"/>
    <mergeCell ref="A616:O616"/>
    <mergeCell ref="K592:M592"/>
    <mergeCell ref="B595:G595"/>
    <mergeCell ref="K595:M595"/>
    <mergeCell ref="K596:M596"/>
    <mergeCell ref="K597:M597"/>
    <mergeCell ref="K589:M589"/>
    <mergeCell ref="C590:E590"/>
    <mergeCell ref="H590:I590"/>
    <mergeCell ref="K590:M590"/>
    <mergeCell ref="C591:E591"/>
    <mergeCell ref="H591:I591"/>
    <mergeCell ref="K591:M591"/>
    <mergeCell ref="B588:B592"/>
    <mergeCell ref="C588:E588"/>
    <mergeCell ref="H588:I588"/>
    <mergeCell ref="C589:E589"/>
    <mergeCell ref="H589:I589"/>
    <mergeCell ref="C592:E592"/>
    <mergeCell ref="H592:I592"/>
    <mergeCell ref="K598:M598"/>
    <mergeCell ref="B599:F599"/>
    <mergeCell ref="K599:M599"/>
    <mergeCell ref="K600:M600"/>
    <mergeCell ref="K601:M601"/>
    <mergeCell ref="D657:N657"/>
    <mergeCell ref="A660:D660"/>
    <mergeCell ref="E660:O661"/>
    <mergeCell ref="A661:D661"/>
    <mergeCell ref="A663:O663"/>
    <mergeCell ref="K648:M648"/>
    <mergeCell ref="J651:N651"/>
    <mergeCell ref="B652:I652"/>
    <mergeCell ref="J652:N652"/>
    <mergeCell ref="B653:I653"/>
    <mergeCell ref="J653:N653"/>
    <mergeCell ref="C638:E638"/>
    <mergeCell ref="H638:I638"/>
    <mergeCell ref="K638:M638"/>
    <mergeCell ref="C639:E639"/>
    <mergeCell ref="H639:I639"/>
    <mergeCell ref="K639:M639"/>
    <mergeCell ref="B635:B639"/>
    <mergeCell ref="C635:E635"/>
    <mergeCell ref="H635:I635"/>
    <mergeCell ref="K635:M635"/>
    <mergeCell ref="C636:E636"/>
    <mergeCell ref="H636:I636"/>
    <mergeCell ref="K636:M636"/>
    <mergeCell ref="C637:E637"/>
    <mergeCell ref="H637:I637"/>
    <mergeCell ref="K633:M633"/>
    <mergeCell ref="B736:G736"/>
    <mergeCell ref="K736:M736"/>
    <mergeCell ref="K737:M737"/>
    <mergeCell ref="K637:M637"/>
    <mergeCell ref="B703:I703"/>
    <mergeCell ref="J703:N703"/>
    <mergeCell ref="D704:N704"/>
    <mergeCell ref="A707:D707"/>
    <mergeCell ref="E707:O708"/>
    <mergeCell ref="A708:D708"/>
    <mergeCell ref="K694:M694"/>
    <mergeCell ref="K695:M695"/>
    <mergeCell ref="J698:N698"/>
    <mergeCell ref="B699:I699"/>
    <mergeCell ref="J699:N699"/>
    <mergeCell ref="K681:M681"/>
    <mergeCell ref="B682:B686"/>
    <mergeCell ref="C682:E682"/>
    <mergeCell ref="H682:I682"/>
    <mergeCell ref="K682:M682"/>
    <mergeCell ref="C683:E683"/>
    <mergeCell ref="H683:I683"/>
    <mergeCell ref="K683:M683"/>
    <mergeCell ref="C684:E684"/>
    <mergeCell ref="H684:I684"/>
    <mergeCell ref="K684:M684"/>
    <mergeCell ref="C685:E685"/>
    <mergeCell ref="H685:I685"/>
    <mergeCell ref="K685:M685"/>
    <mergeCell ref="C686:E686"/>
    <mergeCell ref="H686:I686"/>
    <mergeCell ref="K686:M686"/>
    <mergeCell ref="K738:M738"/>
    <mergeCell ref="K739:M739"/>
    <mergeCell ref="H733:I733"/>
    <mergeCell ref="K733:M733"/>
    <mergeCell ref="K775:M775"/>
    <mergeCell ref="B776:B780"/>
    <mergeCell ref="C776:E776"/>
    <mergeCell ref="H776:I776"/>
    <mergeCell ref="K776:M776"/>
    <mergeCell ref="C777:E777"/>
    <mergeCell ref="H777:I777"/>
    <mergeCell ref="K777:M777"/>
    <mergeCell ref="C778:E778"/>
    <mergeCell ref="H778:I778"/>
    <mergeCell ref="K778:M778"/>
    <mergeCell ref="C779:E779"/>
    <mergeCell ref="H779:I779"/>
    <mergeCell ref="K779:M779"/>
    <mergeCell ref="B729:B733"/>
    <mergeCell ref="C729:E729"/>
    <mergeCell ref="H729:I729"/>
    <mergeCell ref="K729:M729"/>
    <mergeCell ref="C730:E730"/>
    <mergeCell ref="H730:I730"/>
    <mergeCell ref="K730:M730"/>
    <mergeCell ref="C731:E731"/>
    <mergeCell ref="H731:I731"/>
    <mergeCell ref="K731:M731"/>
    <mergeCell ref="C732:E732"/>
    <mergeCell ref="H732:I732"/>
    <mergeCell ref="K732:M732"/>
    <mergeCell ref="C733:E733"/>
    <mergeCell ref="H817:I817"/>
    <mergeCell ref="K830:M830"/>
    <mergeCell ref="K831:M831"/>
    <mergeCell ref="K832:M832"/>
    <mergeCell ref="K833:M833"/>
    <mergeCell ref="C826:E826"/>
    <mergeCell ref="H826:I826"/>
    <mergeCell ref="K826:M826"/>
    <mergeCell ref="C827:E827"/>
    <mergeCell ref="H827:I827"/>
    <mergeCell ref="K827:M827"/>
    <mergeCell ref="B823:B827"/>
    <mergeCell ref="C823:E823"/>
    <mergeCell ref="H823:I823"/>
    <mergeCell ref="K823:M823"/>
    <mergeCell ref="C824:E824"/>
    <mergeCell ref="H824:I824"/>
    <mergeCell ref="K824:M824"/>
    <mergeCell ref="C825:E825"/>
    <mergeCell ref="H825:I825"/>
    <mergeCell ref="K825:M825"/>
    <mergeCell ref="B830:G830"/>
    <mergeCell ref="C873:E873"/>
    <mergeCell ref="H873:I873"/>
    <mergeCell ref="K873:M873"/>
    <mergeCell ref="K882:M882"/>
    <mergeCell ref="K874:M874"/>
    <mergeCell ref="B877:G877"/>
    <mergeCell ref="K877:M877"/>
    <mergeCell ref="B865:B869"/>
    <mergeCell ref="C865:E865"/>
    <mergeCell ref="H865:I865"/>
    <mergeCell ref="K865:M865"/>
    <mergeCell ref="C866:E866"/>
    <mergeCell ref="H866:I866"/>
    <mergeCell ref="K866:M866"/>
    <mergeCell ref="C867:E867"/>
    <mergeCell ref="H867:I867"/>
    <mergeCell ref="K867:M867"/>
    <mergeCell ref="K878:M878"/>
    <mergeCell ref="K879:M879"/>
    <mergeCell ref="K880:M880"/>
    <mergeCell ref="B881:F881"/>
    <mergeCell ref="K881:M881"/>
    <mergeCell ref="B870:B874"/>
    <mergeCell ref="C870:E870"/>
    <mergeCell ref="H870:I870"/>
    <mergeCell ref="K870:M870"/>
    <mergeCell ref="C871:E871"/>
    <mergeCell ref="H871:I871"/>
    <mergeCell ref="K871:M871"/>
    <mergeCell ref="C872:E872"/>
    <mergeCell ref="H872:I872"/>
    <mergeCell ref="K872:M872"/>
    <mergeCell ref="K883:M883"/>
    <mergeCell ref="J886:N886"/>
    <mergeCell ref="C874:E874"/>
    <mergeCell ref="H874:I874"/>
    <mergeCell ref="C920:E920"/>
    <mergeCell ref="H920:I920"/>
    <mergeCell ref="K920:M920"/>
    <mergeCell ref="C921:E921"/>
    <mergeCell ref="H921:I921"/>
    <mergeCell ref="K921:M921"/>
    <mergeCell ref="C915:E915"/>
    <mergeCell ref="H915:I915"/>
    <mergeCell ref="K915:M915"/>
    <mergeCell ref="C916:E916"/>
    <mergeCell ref="H916:I916"/>
    <mergeCell ref="K916:M916"/>
    <mergeCell ref="B912:B916"/>
    <mergeCell ref="C912:E912"/>
    <mergeCell ref="H912:I912"/>
    <mergeCell ref="K912:M912"/>
    <mergeCell ref="C913:E913"/>
    <mergeCell ref="H913:I913"/>
    <mergeCell ref="K913:M913"/>
    <mergeCell ref="C914:E914"/>
    <mergeCell ref="H914:I914"/>
    <mergeCell ref="K914:M914"/>
    <mergeCell ref="B887:I887"/>
    <mergeCell ref="J887:N887"/>
    <mergeCell ref="B888:I888"/>
    <mergeCell ref="J888:N888"/>
    <mergeCell ref="B889:I889"/>
    <mergeCell ref="J889:N889"/>
    <mergeCell ref="C962:E962"/>
    <mergeCell ref="H962:I962"/>
    <mergeCell ref="K962:M962"/>
    <mergeCell ref="C963:E963"/>
    <mergeCell ref="H963:I963"/>
    <mergeCell ref="K963:M963"/>
    <mergeCell ref="B964:B968"/>
    <mergeCell ref="C964:E964"/>
    <mergeCell ref="H964:I964"/>
    <mergeCell ref="K964:M964"/>
    <mergeCell ref="C965:E965"/>
    <mergeCell ref="H965:I965"/>
    <mergeCell ref="K965:M965"/>
    <mergeCell ref="C966:E966"/>
    <mergeCell ref="H966:I966"/>
    <mergeCell ref="K966:M966"/>
    <mergeCell ref="B959:B963"/>
    <mergeCell ref="C959:E959"/>
    <mergeCell ref="H959:I959"/>
    <mergeCell ref="K959:M959"/>
    <mergeCell ref="C960:E960"/>
    <mergeCell ref="H960:I960"/>
    <mergeCell ref="K960:M960"/>
    <mergeCell ref="C961:E961"/>
    <mergeCell ref="H961:I961"/>
    <mergeCell ref="K961:M961"/>
    <mergeCell ref="A992:O992"/>
    <mergeCell ref="B995:J995"/>
    <mergeCell ref="M995:N995"/>
    <mergeCell ref="B999:J999"/>
    <mergeCell ref="K999:N999"/>
    <mergeCell ref="J1005:N1005"/>
    <mergeCell ref="B1003:C1003"/>
    <mergeCell ref="D1003:E1003"/>
    <mergeCell ref="B1005:E1005"/>
    <mergeCell ref="H1005:I1005"/>
    <mergeCell ref="J1032:N1032"/>
    <mergeCell ref="D1033:N1033"/>
    <mergeCell ref="A1036:D1036"/>
    <mergeCell ref="E1036:O1037"/>
    <mergeCell ref="A1037:D1037"/>
    <mergeCell ref="J1027:N1027"/>
    <mergeCell ref="B1028:I1028"/>
    <mergeCell ref="J1028:N1028"/>
    <mergeCell ref="B1029:I1029"/>
    <mergeCell ref="J1029:N1029"/>
    <mergeCell ref="C1015:E1015"/>
    <mergeCell ref="H1015:I1015"/>
    <mergeCell ref="K1015:M1015"/>
    <mergeCell ref="B1018:G1018"/>
    <mergeCell ref="K1018:M1018"/>
    <mergeCell ref="K1021:M1021"/>
    <mergeCell ref="B1022:F1022"/>
    <mergeCell ref="K1022:M1022"/>
    <mergeCell ref="K1023:M1023"/>
    <mergeCell ref="K1024:M1024"/>
    <mergeCell ref="B1006:B1010"/>
    <mergeCell ref="C1006:E1006"/>
    <mergeCell ref="J1052:N1052"/>
    <mergeCell ref="B1050:C1050"/>
    <mergeCell ref="D1050:E1050"/>
    <mergeCell ref="B1052:E1052"/>
    <mergeCell ref="H1052:I1052"/>
    <mergeCell ref="B1046:J1046"/>
    <mergeCell ref="K1046:N1046"/>
    <mergeCell ref="A1039:O1039"/>
    <mergeCell ref="B1042:J1042"/>
    <mergeCell ref="M1042:N1042"/>
    <mergeCell ref="B1031:I1031"/>
    <mergeCell ref="J1031:N1031"/>
    <mergeCell ref="B1032:I1032"/>
    <mergeCell ref="J1030:N1030"/>
    <mergeCell ref="B1030:I1030"/>
    <mergeCell ref="K1019:M1019"/>
    <mergeCell ref="K1020:M1020"/>
    <mergeCell ref="H1062:I1062"/>
    <mergeCell ref="K1062:M1062"/>
    <mergeCell ref="B1116:F1116"/>
    <mergeCell ref="K1116:M1116"/>
    <mergeCell ref="K1117:M1117"/>
    <mergeCell ref="K1118:M1118"/>
    <mergeCell ref="J1121:N1121"/>
    <mergeCell ref="B1112:G1112"/>
    <mergeCell ref="K1112:M1112"/>
    <mergeCell ref="K1113:M1113"/>
    <mergeCell ref="K1114:M1114"/>
    <mergeCell ref="K1115:M1115"/>
    <mergeCell ref="H1108:I1108"/>
    <mergeCell ref="K1108:M1108"/>
    <mergeCell ref="C1109:E1109"/>
    <mergeCell ref="H1109:I1109"/>
    <mergeCell ref="K1109:M1109"/>
    <mergeCell ref="C1103:E1103"/>
    <mergeCell ref="H1103:I1103"/>
    <mergeCell ref="K1103:M1103"/>
    <mergeCell ref="C1104:E1104"/>
    <mergeCell ref="H1104:I1104"/>
    <mergeCell ref="K1104:M1104"/>
    <mergeCell ref="B1105:B1109"/>
    <mergeCell ref="C1105:E1105"/>
    <mergeCell ref="H1105:I1105"/>
    <mergeCell ref="K1105:M1105"/>
    <mergeCell ref="C1106:E1106"/>
    <mergeCell ref="H1106:I1106"/>
    <mergeCell ref="K1106:M1106"/>
    <mergeCell ref="C1107:E1107"/>
    <mergeCell ref="H1107:I1107"/>
    <mergeCell ref="C1150:E1150"/>
    <mergeCell ref="H1150:I1150"/>
    <mergeCell ref="K1150:M1150"/>
    <mergeCell ref="C1151:E1151"/>
    <mergeCell ref="H1151:I1151"/>
    <mergeCell ref="K1151:M1151"/>
    <mergeCell ref="J1124:N1124"/>
    <mergeCell ref="B1125:I1125"/>
    <mergeCell ref="J1125:N1125"/>
    <mergeCell ref="B1126:I1126"/>
    <mergeCell ref="J1126:N1126"/>
    <mergeCell ref="B1147:B1151"/>
    <mergeCell ref="C1147:E1147"/>
    <mergeCell ref="H1147:I1147"/>
    <mergeCell ref="K1147:M1147"/>
    <mergeCell ref="C1148:E1148"/>
    <mergeCell ref="H1148:I1148"/>
    <mergeCell ref="K1148:M1148"/>
    <mergeCell ref="C1149:E1149"/>
    <mergeCell ref="H1149:I1149"/>
    <mergeCell ref="K1149:M1149"/>
    <mergeCell ref="J1146:N1146"/>
    <mergeCell ref="B1146:E1146"/>
    <mergeCell ref="H1146:I1146"/>
    <mergeCell ref="B1140:J1140"/>
    <mergeCell ref="K1140:N1140"/>
    <mergeCell ref="B1144:C1144"/>
    <mergeCell ref="D1144:E1144"/>
    <mergeCell ref="B1136:J1136"/>
    <mergeCell ref="M1136:N1136"/>
    <mergeCell ref="E1130:O1131"/>
    <mergeCell ref="A1131:D1131"/>
    <mergeCell ref="J1171:N1171"/>
    <mergeCell ref="B1172:I1172"/>
    <mergeCell ref="J1172:N1172"/>
    <mergeCell ref="B1173:I1173"/>
    <mergeCell ref="J1173:N1173"/>
    <mergeCell ref="B1163:F1163"/>
    <mergeCell ref="K1163:M1163"/>
    <mergeCell ref="K1164:M1164"/>
    <mergeCell ref="K1165:M1165"/>
    <mergeCell ref="B1169:I1169"/>
    <mergeCell ref="J1169:N1169"/>
    <mergeCell ref="J1193:N1193"/>
    <mergeCell ref="B1191:C1191"/>
    <mergeCell ref="D1191:E1191"/>
    <mergeCell ref="B1193:E1193"/>
    <mergeCell ref="H1193:I1193"/>
    <mergeCell ref="B1187:J1187"/>
    <mergeCell ref="K1187:N1187"/>
    <mergeCell ref="B1183:J1183"/>
    <mergeCell ref="M1183:N1183"/>
    <mergeCell ref="A1177:D1177"/>
    <mergeCell ref="E1177:O1178"/>
    <mergeCell ref="A1178:D1178"/>
    <mergeCell ref="A1180:O1180"/>
    <mergeCell ref="D1174:N1174"/>
    <mergeCell ref="B1170:I1170"/>
    <mergeCell ref="J1170:N1170"/>
    <mergeCell ref="B1171:I1171"/>
    <mergeCell ref="J1168:N1168"/>
    <mergeCell ref="J1217:N1217"/>
    <mergeCell ref="B1218:I1218"/>
    <mergeCell ref="J1218:N1218"/>
    <mergeCell ref="B1219:I1219"/>
    <mergeCell ref="J1219:N1219"/>
    <mergeCell ref="B1210:F1210"/>
    <mergeCell ref="K1210:M1210"/>
    <mergeCell ref="K1211:M1211"/>
    <mergeCell ref="K1212:M1212"/>
    <mergeCell ref="J1215:N1215"/>
    <mergeCell ref="B1206:G1206"/>
    <mergeCell ref="K1206:M1206"/>
    <mergeCell ref="K1207:M1207"/>
    <mergeCell ref="K1208:M1208"/>
    <mergeCell ref="K1209:M1209"/>
    <mergeCell ref="B1238:C1238"/>
    <mergeCell ref="D1238:E1238"/>
    <mergeCell ref="B1234:J1234"/>
    <mergeCell ref="K1234:N1234"/>
    <mergeCell ref="A1227:O1227"/>
    <mergeCell ref="B1230:J1230"/>
    <mergeCell ref="M1230:N1230"/>
    <mergeCell ref="A1224:D1224"/>
    <mergeCell ref="E1224:O1225"/>
    <mergeCell ref="A1225:D1225"/>
    <mergeCell ref="B1220:I1220"/>
    <mergeCell ref="J1220:N1220"/>
    <mergeCell ref="D1221:N1221"/>
    <mergeCell ref="B1216:I1216"/>
    <mergeCell ref="J1216:N1216"/>
    <mergeCell ref="B1217:I1217"/>
    <mergeCell ref="J1266:N1266"/>
    <mergeCell ref="K1255:M1255"/>
    <mergeCell ref="K1256:M1256"/>
    <mergeCell ref="B1257:F1257"/>
    <mergeCell ref="K1257:M1257"/>
    <mergeCell ref="K1258:M1258"/>
    <mergeCell ref="C1245:E1245"/>
    <mergeCell ref="H1245:I1245"/>
    <mergeCell ref="K1245:M1245"/>
    <mergeCell ref="B1246:B1250"/>
    <mergeCell ref="C1246:E1246"/>
    <mergeCell ref="H1246:I1246"/>
    <mergeCell ref="K1246:M1246"/>
    <mergeCell ref="C1247:E1247"/>
    <mergeCell ref="H1247:I1247"/>
    <mergeCell ref="K1247:M1247"/>
    <mergeCell ref="C1248:E1248"/>
    <mergeCell ref="H1248:I1248"/>
    <mergeCell ref="K1248:M1248"/>
    <mergeCell ref="C1249:E1249"/>
    <mergeCell ref="H1249:I1249"/>
    <mergeCell ref="K1249:M1249"/>
  </mergeCells>
  <conditionalFormatting sqref="F1:M775 F781:M1048576 F776:I780">
    <cfRule type="cellIs" dxfId="72" priority="29" operator="lessThan">
      <formula>0</formula>
    </cfRule>
  </conditionalFormatting>
  <conditionalFormatting sqref="J776:M780">
    <cfRule type="cellIs" dxfId="71" priority="28" operator="lessThan">
      <formula>0</formula>
    </cfRule>
  </conditionalFormatting>
  <conditionalFormatting sqref="N47">
    <cfRule type="cellIs" dxfId="70" priority="27" operator="lessThan">
      <formula>0</formula>
    </cfRule>
  </conditionalFormatting>
  <conditionalFormatting sqref="N94">
    <cfRule type="cellIs" dxfId="69" priority="26" operator="lessThan">
      <formula>0</formula>
    </cfRule>
  </conditionalFormatting>
  <conditionalFormatting sqref="N141">
    <cfRule type="cellIs" dxfId="68" priority="25" operator="lessThan">
      <formula>0</formula>
    </cfRule>
  </conditionalFormatting>
  <conditionalFormatting sqref="N188">
    <cfRule type="cellIs" dxfId="67" priority="24" operator="lessThan">
      <formula>0</formula>
    </cfRule>
  </conditionalFormatting>
  <conditionalFormatting sqref="N235">
    <cfRule type="cellIs" dxfId="66" priority="23" operator="lessThan">
      <formula>0</formula>
    </cfRule>
  </conditionalFormatting>
  <conditionalFormatting sqref="N282">
    <cfRule type="cellIs" dxfId="65" priority="22" operator="lessThan">
      <formula>0</formula>
    </cfRule>
  </conditionalFormatting>
  <conditionalFormatting sqref="N329">
    <cfRule type="cellIs" dxfId="64" priority="21" operator="lessThan">
      <formula>0</formula>
    </cfRule>
  </conditionalFormatting>
  <conditionalFormatting sqref="N376">
    <cfRule type="cellIs" dxfId="63" priority="20" operator="lessThan">
      <formula>0</formula>
    </cfRule>
  </conditionalFormatting>
  <conditionalFormatting sqref="N423">
    <cfRule type="cellIs" dxfId="62" priority="19" operator="lessThan">
      <formula>0</formula>
    </cfRule>
  </conditionalFormatting>
  <conditionalFormatting sqref="N470">
    <cfRule type="cellIs" dxfId="61" priority="18" operator="lessThan">
      <formula>0</formula>
    </cfRule>
  </conditionalFormatting>
  <conditionalFormatting sqref="N517">
    <cfRule type="cellIs" dxfId="60" priority="17" operator="lessThan">
      <formula>0</formula>
    </cfRule>
  </conditionalFormatting>
  <conditionalFormatting sqref="N564">
    <cfRule type="cellIs" dxfId="59" priority="16" operator="lessThan">
      <formula>0</formula>
    </cfRule>
  </conditionalFormatting>
  <conditionalFormatting sqref="N611">
    <cfRule type="cellIs" dxfId="58" priority="15" operator="lessThan">
      <formula>0</formula>
    </cfRule>
  </conditionalFormatting>
  <conditionalFormatting sqref="N658">
    <cfRule type="cellIs" dxfId="57" priority="14" operator="lessThan">
      <formula>0</formula>
    </cfRule>
  </conditionalFormatting>
  <conditionalFormatting sqref="N705">
    <cfRule type="cellIs" dxfId="56" priority="13" operator="lessThan">
      <formula>0</formula>
    </cfRule>
  </conditionalFormatting>
  <conditionalFormatting sqref="N752">
    <cfRule type="cellIs" dxfId="55" priority="12" operator="lessThan">
      <formula>0</formula>
    </cfRule>
  </conditionalFormatting>
  <conditionalFormatting sqref="N799">
    <cfRule type="cellIs" dxfId="54" priority="11" operator="lessThan">
      <formula>0</formula>
    </cfRule>
  </conditionalFormatting>
  <conditionalFormatting sqref="N846">
    <cfRule type="cellIs" dxfId="53" priority="10" operator="lessThan">
      <formula>0</formula>
    </cfRule>
  </conditionalFormatting>
  <conditionalFormatting sqref="N893">
    <cfRule type="cellIs" dxfId="52" priority="9" operator="lessThan">
      <formula>0</formula>
    </cfRule>
  </conditionalFormatting>
  <conditionalFormatting sqref="N940">
    <cfRule type="cellIs" dxfId="51" priority="8" operator="lessThan">
      <formula>0</formula>
    </cfRule>
  </conditionalFormatting>
  <conditionalFormatting sqref="N987">
    <cfRule type="cellIs" dxfId="50" priority="7" operator="lessThan">
      <formula>0</formula>
    </cfRule>
  </conditionalFormatting>
  <conditionalFormatting sqref="N1034">
    <cfRule type="cellIs" dxfId="49" priority="6" operator="lessThan">
      <formula>0</formula>
    </cfRule>
  </conditionalFormatting>
  <conditionalFormatting sqref="N1081">
    <cfRule type="cellIs" dxfId="48" priority="5" operator="lessThan">
      <formula>0</formula>
    </cfRule>
  </conditionalFormatting>
  <conditionalFormatting sqref="N1128">
    <cfRule type="cellIs" dxfId="47" priority="4" operator="lessThan">
      <formula>0</formula>
    </cfRule>
  </conditionalFormatting>
  <conditionalFormatting sqref="N1175">
    <cfRule type="cellIs" dxfId="46" priority="3" operator="lessThan">
      <formula>0</formula>
    </cfRule>
  </conditionalFormatting>
  <conditionalFormatting sqref="N1222">
    <cfRule type="cellIs" dxfId="45" priority="2" operator="lessThan">
      <formula>0</formula>
    </cfRule>
  </conditionalFormatting>
  <conditionalFormatting sqref="N1269">
    <cfRule type="cellIs" dxfId="44" priority="1" operator="lessThan">
      <formula>0</formula>
    </cfRule>
  </conditionalFormatting>
  <dataValidations disablePrompts="1" count="1">
    <dataValidation type="list" allowBlank="1" showInputMessage="1" showErrorMessage="1" sqref="D16:E16 D1191:E1191 D1144:E1144 D63:E63 D110:E110 D157:E157 D204:E204 D251:E251 D298:E298 D345:E345 D392:E392 D439:E439 D486:E486 D533:E533 D580:E580 D627:E627 D674:E674 D721:E721 D768:E768 D815:E815 D862:E862 D909:E909 D956:E956 D1003:E1003 D1050:E1050 D1097:E1097 D1238:E1238">
      <formula1>obręby</formula1>
    </dataValidation>
  </dataValidations>
  <printOptions horizontalCentered="1"/>
  <pageMargins left="0.19685039370078741" right="0.19685039370078741" top="0.19685039370078741" bottom="0.39370078740157483" header="0" footer="0.39370078740157483"/>
  <pageSetup paperSize="9" scale="78" fitToHeight="27" orientation="portrait" r:id="rId1"/>
  <headerFooter alignWithMargins="0"/>
  <rowBreaks count="26" manualBreakCount="26">
    <brk id="47" max="14" man="1"/>
    <brk id="94" max="14" man="1"/>
    <brk id="141" max="14" man="1"/>
    <brk id="188" max="14" man="1"/>
    <brk id="235" max="14" man="1"/>
    <brk id="282" max="14" man="1"/>
    <brk id="329" max="14" man="1"/>
    <brk id="376" max="14" man="1"/>
    <brk id="423" max="14" man="1"/>
    <brk id="470" max="14" man="1"/>
    <brk id="517" max="14" man="1"/>
    <brk id="564" max="14" man="1"/>
    <brk id="611" max="14" man="1"/>
    <brk id="658" max="14" man="1"/>
    <brk id="705" max="14" man="1"/>
    <brk id="752" max="14" man="1"/>
    <brk id="799" max="14" man="1"/>
    <brk id="846" max="14" man="1"/>
    <brk id="893" max="14" man="1"/>
    <brk id="940" max="14" man="1"/>
    <brk id="987" max="14" man="1"/>
    <brk id="1034" max="14" man="1"/>
    <brk id="1081" max="14" man="1"/>
    <brk id="1128" max="14" man="1"/>
    <brk id="1175" max="14" man="1"/>
    <brk id="1222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ZL">
    <tabColor rgb="FF00B050"/>
    <pageSetUpPr fitToPage="1"/>
  </sheetPr>
  <dimension ref="A1:W86"/>
  <sheetViews>
    <sheetView showGridLines="0" showRowColHeaders="0" view="pageBreakPreview" zoomScaleSheetLayoutView="100" workbookViewId="0">
      <selection activeCell="B12" sqref="B12:J12"/>
    </sheetView>
  </sheetViews>
  <sheetFormatPr defaultColWidth="3.77734375" defaultRowHeight="20.25" customHeight="1"/>
  <cols>
    <col min="1" max="4" width="3.77734375" style="176" customWidth="1"/>
    <col min="5" max="6" width="11.33203125" style="176" customWidth="1"/>
    <col min="7" max="10" width="13.88671875" style="176" customWidth="1"/>
    <col min="11" max="11" width="3.77734375" style="206" customWidth="1"/>
    <col min="12" max="13" width="7.5546875" style="176" customWidth="1"/>
    <col min="14" max="15" width="3.77734375" style="176" customWidth="1"/>
    <col min="16" max="22" width="3.77734375" style="176" hidden="1" customWidth="1"/>
    <col min="23" max="16383" width="0" style="176" hidden="1" customWidth="1"/>
    <col min="16384" max="16384" width="3.77734375" style="176"/>
  </cols>
  <sheetData>
    <row r="1" spans="1:23" s="2" customFormat="1" ht="20.25" customHeight="1" thickBot="1">
      <c r="A1" s="578" t="s">
        <v>1714</v>
      </c>
      <c r="B1" s="181">
        <v>11</v>
      </c>
      <c r="C1" s="181">
        <v>2</v>
      </c>
      <c r="D1" s="181"/>
      <c r="E1" s="181"/>
      <c r="F1" s="181"/>
      <c r="G1" s="181"/>
      <c r="K1" s="201"/>
      <c r="N1" s="3" t="str">
        <f>Info!Q11</f>
        <v>Załącznik Nr 8 do Uchwały Nr XL/396/17 Rady Miejskiej w Kluczborku z dnia 27 września 2017r.</v>
      </c>
      <c r="O1" s="885"/>
      <c r="P1" s="341"/>
      <c r="Q1" s="341"/>
      <c r="R1" s="341"/>
      <c r="S1" s="341"/>
      <c r="T1" s="341"/>
      <c r="U1" s="341"/>
      <c r="V1" s="341"/>
      <c r="W1" s="341"/>
    </row>
    <row r="2" spans="1:23" s="2" customFormat="1" ht="22.5" customHeight="1" thickTop="1">
      <c r="A2" s="1767" t="s">
        <v>2164</v>
      </c>
      <c r="B2" s="1768"/>
      <c r="C2" s="1768"/>
      <c r="D2" s="1768"/>
      <c r="E2" s="1768"/>
      <c r="F2" s="1768"/>
      <c r="G2" s="1768"/>
      <c r="H2" s="1768"/>
      <c r="I2" s="1768"/>
      <c r="J2" s="1768"/>
      <c r="K2" s="1768"/>
      <c r="L2" s="1768"/>
      <c r="M2" s="1768"/>
      <c r="N2" s="1768"/>
      <c r="O2" s="1769"/>
    </row>
    <row r="3" spans="1:23" s="2" customFormat="1" ht="26.25" customHeight="1" thickBot="1">
      <c r="A3" s="1770"/>
      <c r="B3" s="1771"/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1"/>
      <c r="O3" s="1772"/>
    </row>
    <row r="4" spans="1:23" s="2" customFormat="1" ht="9" customHeight="1">
      <c r="A4" s="12"/>
      <c r="B4" s="13"/>
      <c r="C4" s="13"/>
      <c r="D4" s="86"/>
      <c r="E4" s="86"/>
      <c r="F4" s="86"/>
      <c r="G4" s="86"/>
      <c r="H4" s="14"/>
      <c r="I4" s="14"/>
      <c r="J4" s="14"/>
      <c r="K4" s="202"/>
      <c r="L4" s="14"/>
      <c r="M4" s="14"/>
      <c r="N4" s="63"/>
      <c r="O4" s="11"/>
    </row>
    <row r="5" spans="1:23" s="1" customFormat="1" ht="21.75" customHeight="1">
      <c r="A5" s="1675" t="s">
        <v>988</v>
      </c>
      <c r="B5" s="1773"/>
      <c r="C5" s="1773"/>
      <c r="D5" s="1773"/>
      <c r="E5" s="1773"/>
      <c r="F5" s="1773"/>
      <c r="G5" s="1773"/>
      <c r="H5" s="1773"/>
      <c r="I5" s="1773"/>
      <c r="J5" s="1773"/>
      <c r="K5" s="1773"/>
      <c r="L5" s="1773"/>
      <c r="M5" s="1773"/>
      <c r="N5" s="1773"/>
      <c r="O5" s="1774"/>
    </row>
    <row r="6" spans="1:23" s="1" customFormat="1" ht="21.75" customHeight="1">
      <c r="A6" s="1775" t="s">
        <v>14</v>
      </c>
      <c r="B6" s="1776"/>
      <c r="C6" s="1776"/>
      <c r="D6" s="1776"/>
      <c r="E6" s="1776"/>
      <c r="F6" s="1776"/>
      <c r="G6" s="1776"/>
      <c r="H6" s="1776"/>
      <c r="I6" s="1776"/>
      <c r="J6" s="1777"/>
      <c r="K6" s="1777"/>
      <c r="L6" s="1777"/>
      <c r="M6" s="1777"/>
      <c r="N6" s="1777"/>
      <c r="O6" s="1778"/>
    </row>
    <row r="7" spans="1:23" s="2" customFormat="1" ht="9" customHeight="1" thickBot="1">
      <c r="A7" s="87"/>
      <c r="B7" s="88"/>
      <c r="C7" s="88"/>
      <c r="D7" s="88"/>
      <c r="E7" s="88"/>
      <c r="F7" s="88"/>
      <c r="G7" s="88"/>
      <c r="H7" s="88"/>
      <c r="I7" s="88"/>
      <c r="J7" s="174"/>
      <c r="K7" s="203"/>
      <c r="L7" s="14"/>
      <c r="M7" s="14"/>
      <c r="N7" s="14"/>
      <c r="O7" s="175"/>
    </row>
    <row r="8" spans="1:23" s="2" customFormat="1" ht="26.25" customHeight="1" thickBot="1">
      <c r="A8" s="69"/>
      <c r="B8" s="89" t="s">
        <v>1671</v>
      </c>
      <c r="C8" s="88"/>
      <c r="D8" s="14"/>
      <c r="E8" s="14"/>
      <c r="F8" s="14"/>
      <c r="G8" s="14"/>
      <c r="H8" s="14"/>
      <c r="I8" s="14"/>
      <c r="J8" s="14"/>
      <c r="K8" s="202"/>
      <c r="L8" s="215" t="s">
        <v>1870</v>
      </c>
      <c r="M8" s="1779" t="str">
        <f>IF(SUM(L15:M23)&gt;0,1,"")</f>
        <v/>
      </c>
      <c r="N8" s="1780"/>
      <c r="O8" s="11"/>
    </row>
    <row r="9" spans="1:23" s="2" customFormat="1" ht="9" customHeight="1" thickBot="1">
      <c r="A9" s="90"/>
      <c r="B9" s="91"/>
      <c r="C9" s="91"/>
      <c r="D9" s="91"/>
      <c r="E9" s="91"/>
      <c r="F9" s="91"/>
      <c r="G9" s="91"/>
      <c r="H9" s="91"/>
      <c r="I9" s="91"/>
      <c r="J9" s="50"/>
      <c r="K9" s="204"/>
      <c r="L9" s="50"/>
      <c r="M9" s="50"/>
      <c r="N9" s="66"/>
      <c r="O9" s="51"/>
    </row>
    <row r="10" spans="1:23" s="2" customFormat="1" ht="20.25" customHeight="1" thickTop="1" thickBot="1">
      <c r="A10" s="1781" t="s">
        <v>1672</v>
      </c>
      <c r="B10" s="1782"/>
      <c r="C10" s="1782"/>
      <c r="D10" s="1782"/>
      <c r="E10" s="1782"/>
      <c r="F10" s="1782"/>
      <c r="G10" s="1782"/>
      <c r="H10" s="1783"/>
      <c r="I10" s="1783"/>
      <c r="J10" s="1783"/>
      <c r="K10" s="1783"/>
      <c r="L10" s="1783"/>
      <c r="M10" s="1783"/>
      <c r="N10" s="1783"/>
      <c r="O10" s="1784"/>
    </row>
    <row r="11" spans="1:23" s="306" customFormat="1" ht="12.75" customHeight="1">
      <c r="A11" s="317"/>
      <c r="B11" s="374" t="s">
        <v>1666</v>
      </c>
      <c r="C11" s="375"/>
      <c r="D11" s="375"/>
      <c r="E11" s="375"/>
      <c r="F11" s="375"/>
      <c r="G11" s="375"/>
      <c r="H11" s="375"/>
      <c r="I11" s="375"/>
      <c r="J11" s="377"/>
      <c r="K11" s="378" t="s">
        <v>1750</v>
      </c>
      <c r="L11" s="375"/>
      <c r="M11" s="375"/>
      <c r="N11" s="379"/>
      <c r="O11" s="318"/>
    </row>
    <row r="12" spans="1:23" s="320" customFormat="1" ht="34.5" customHeight="1" thickBot="1">
      <c r="A12" s="1082">
        <f>COUNTIF(G15:M38,"&lt;0")</f>
        <v>0</v>
      </c>
      <c r="B12" s="1750"/>
      <c r="C12" s="1751"/>
      <c r="D12" s="1751"/>
      <c r="E12" s="1751"/>
      <c r="F12" s="1751"/>
      <c r="G12" s="1751"/>
      <c r="H12" s="1751"/>
      <c r="I12" s="1751"/>
      <c r="J12" s="1752"/>
      <c r="K12" s="1753"/>
      <c r="L12" s="1754"/>
      <c r="M12" s="1754"/>
      <c r="N12" s="1755"/>
      <c r="O12" s="318"/>
      <c r="P12" s="1338">
        <f>IF(B12&amp;K12="",0,1)</f>
        <v>0</v>
      </c>
    </row>
    <row r="13" spans="1:23" s="2" customFormat="1" ht="9" customHeight="1" thickBot="1">
      <c r="A13" s="92"/>
      <c r="B13" s="93"/>
      <c r="C13" s="93"/>
      <c r="D13" s="93"/>
      <c r="E13" s="93"/>
      <c r="F13" s="93"/>
      <c r="G13" s="93"/>
      <c r="H13" s="50"/>
      <c r="I13" s="50"/>
      <c r="J13" s="50"/>
      <c r="K13" s="204"/>
      <c r="L13" s="50"/>
      <c r="M13" s="50"/>
      <c r="N13" s="66"/>
      <c r="O13" s="51"/>
    </row>
    <row r="14" spans="1:23" s="40" customFormat="1" ht="20.25" customHeight="1" thickTop="1" thickBot="1">
      <c r="A14" s="128" t="s">
        <v>2147</v>
      </c>
      <c r="B14" s="129"/>
      <c r="C14" s="129"/>
      <c r="D14" s="101"/>
      <c r="E14" s="102"/>
      <c r="F14" s="103"/>
      <c r="G14" s="130"/>
      <c r="H14" s="131"/>
      <c r="I14" s="55"/>
      <c r="J14" s="205"/>
      <c r="K14" s="55"/>
      <c r="L14" s="55"/>
      <c r="M14" s="55"/>
      <c r="N14" s="55"/>
      <c r="O14" s="56"/>
    </row>
    <row r="15" spans="1:23" s="40" customFormat="1" ht="29.25" customHeight="1">
      <c r="A15" s="42"/>
      <c r="B15" s="104" t="s">
        <v>1682</v>
      </c>
      <c r="C15" s="105"/>
      <c r="D15" s="1965" t="s">
        <v>1667</v>
      </c>
      <c r="E15" s="1965"/>
      <c r="F15" s="1965"/>
      <c r="G15" s="1965"/>
      <c r="H15" s="1965"/>
      <c r="I15" s="1965"/>
      <c r="J15" s="1966"/>
      <c r="K15" s="226" t="s">
        <v>406</v>
      </c>
      <c r="L15" s="1981"/>
      <c r="M15" s="1982"/>
      <c r="N15" s="829" t="s">
        <v>1144</v>
      </c>
      <c r="O15" s="11"/>
      <c r="P15" s="1338">
        <f>IF(L15="",0,1)</f>
        <v>0</v>
      </c>
    </row>
    <row r="16" spans="1:23" s="40" customFormat="1" ht="33" customHeight="1">
      <c r="A16" s="42"/>
      <c r="B16" s="106" t="s">
        <v>1673</v>
      </c>
      <c r="C16" s="107"/>
      <c r="D16" s="1959" t="s">
        <v>1668</v>
      </c>
      <c r="E16" s="1959"/>
      <c r="F16" s="1959"/>
      <c r="G16" s="1959"/>
      <c r="H16" s="1959"/>
      <c r="I16" s="1959"/>
      <c r="J16" s="1960"/>
      <c r="K16" s="218" t="s">
        <v>407</v>
      </c>
      <c r="L16" s="1954"/>
      <c r="M16" s="1955"/>
      <c r="N16" s="830" t="s">
        <v>1144</v>
      </c>
      <c r="O16" s="11"/>
      <c r="P16" s="1338">
        <f t="shared" ref="P16:P21" si="0">IF(L16="",0,1)</f>
        <v>0</v>
      </c>
    </row>
    <row r="17" spans="1:16" s="40" customFormat="1" ht="29.25" customHeight="1">
      <c r="A17" s="42"/>
      <c r="B17" s="106" t="s">
        <v>1674</v>
      </c>
      <c r="C17" s="107"/>
      <c r="D17" s="1959" t="s">
        <v>1669</v>
      </c>
      <c r="E17" s="1959"/>
      <c r="F17" s="1959"/>
      <c r="G17" s="1959"/>
      <c r="H17" s="1959"/>
      <c r="I17" s="1959"/>
      <c r="J17" s="1960"/>
      <c r="K17" s="218" t="s">
        <v>408</v>
      </c>
      <c r="L17" s="1954"/>
      <c r="M17" s="1955"/>
      <c r="N17" s="830" t="s">
        <v>1144</v>
      </c>
      <c r="O17" s="11"/>
      <c r="P17" s="1338">
        <f t="shared" si="0"/>
        <v>0</v>
      </c>
    </row>
    <row r="18" spans="1:16" s="40" customFormat="1" ht="117" customHeight="1">
      <c r="A18" s="42"/>
      <c r="B18" s="106" t="s">
        <v>1675</v>
      </c>
      <c r="C18" s="107"/>
      <c r="D18" s="1979" t="s">
        <v>2353</v>
      </c>
      <c r="E18" s="1979"/>
      <c r="F18" s="1979"/>
      <c r="G18" s="1979"/>
      <c r="H18" s="1979"/>
      <c r="I18" s="1979"/>
      <c r="J18" s="1980"/>
      <c r="K18" s="218" t="s">
        <v>409</v>
      </c>
      <c r="L18" s="1954"/>
      <c r="M18" s="1955"/>
      <c r="N18" s="830" t="s">
        <v>1144</v>
      </c>
      <c r="O18" s="11"/>
      <c r="P18" s="1338">
        <f t="shared" si="0"/>
        <v>0</v>
      </c>
    </row>
    <row r="19" spans="1:16" s="40" customFormat="1" ht="29.25" customHeight="1">
      <c r="A19" s="42"/>
      <c r="B19" s="106" t="s">
        <v>1917</v>
      </c>
      <c r="C19" s="107"/>
      <c r="D19" s="1959" t="s">
        <v>1670</v>
      </c>
      <c r="E19" s="1959"/>
      <c r="F19" s="1959"/>
      <c r="G19" s="1959"/>
      <c r="H19" s="1959"/>
      <c r="I19" s="1959"/>
      <c r="J19" s="1960"/>
      <c r="K19" s="218" t="s">
        <v>410</v>
      </c>
      <c r="L19" s="1954"/>
      <c r="M19" s="1955"/>
      <c r="N19" s="830" t="s">
        <v>1144</v>
      </c>
      <c r="O19" s="11"/>
      <c r="P19" s="1338">
        <f t="shared" si="0"/>
        <v>0</v>
      </c>
    </row>
    <row r="20" spans="1:16" s="40" customFormat="1" ht="48" customHeight="1">
      <c r="A20" s="42"/>
      <c r="B20" s="106" t="s">
        <v>1676</v>
      </c>
      <c r="C20" s="107"/>
      <c r="D20" s="1959" t="s">
        <v>2298</v>
      </c>
      <c r="E20" s="1959"/>
      <c r="F20" s="1959"/>
      <c r="G20" s="1959"/>
      <c r="H20" s="1959"/>
      <c r="I20" s="1959"/>
      <c r="J20" s="1960"/>
      <c r="K20" s="218" t="s">
        <v>411</v>
      </c>
      <c r="L20" s="1954"/>
      <c r="M20" s="1955"/>
      <c r="N20" s="830" t="s">
        <v>1144</v>
      </c>
      <c r="O20" s="11"/>
      <c r="P20" s="1338">
        <f t="shared" si="0"/>
        <v>0</v>
      </c>
    </row>
    <row r="21" spans="1:16" s="40" customFormat="1" ht="48" customHeight="1">
      <c r="A21" s="42"/>
      <c r="B21" s="106" t="s">
        <v>1677</v>
      </c>
      <c r="C21" s="107"/>
      <c r="D21" s="1746" t="s">
        <v>2354</v>
      </c>
      <c r="E21" s="1746"/>
      <c r="F21" s="1746"/>
      <c r="G21" s="1746"/>
      <c r="H21" s="1746"/>
      <c r="I21" s="1746"/>
      <c r="J21" s="1758"/>
      <c r="K21" s="218" t="s">
        <v>412</v>
      </c>
      <c r="L21" s="1954"/>
      <c r="M21" s="1955"/>
      <c r="N21" s="830" t="s">
        <v>1144</v>
      </c>
      <c r="O21" s="11"/>
      <c r="P21" s="1338">
        <f t="shared" si="0"/>
        <v>0</v>
      </c>
    </row>
    <row r="22" spans="1:16" s="40" customFormat="1" ht="48" customHeight="1">
      <c r="A22" s="42"/>
      <c r="B22" s="106" t="s">
        <v>1678</v>
      </c>
      <c r="C22" s="107"/>
      <c r="D22" s="1728" t="s">
        <v>1662</v>
      </c>
      <c r="E22" s="1729"/>
      <c r="F22" s="1729"/>
      <c r="G22" s="1729"/>
      <c r="H22" s="1729"/>
      <c r="I22" s="1729"/>
      <c r="J22" s="1730"/>
      <c r="K22" s="218" t="s">
        <v>413</v>
      </c>
      <c r="L22" s="1954"/>
      <c r="M22" s="1955"/>
      <c r="N22" s="830" t="s">
        <v>1144</v>
      </c>
      <c r="O22" s="11"/>
      <c r="P22" s="1338">
        <f>IF(D22&amp;L22="",0,1)</f>
        <v>1</v>
      </c>
    </row>
    <row r="23" spans="1:16" s="40" customFormat="1" ht="48" customHeight="1" thickBot="1">
      <c r="A23" s="108"/>
      <c r="B23" s="222" t="s">
        <v>1679</v>
      </c>
      <c r="C23" s="223"/>
      <c r="D23" s="1976"/>
      <c r="E23" s="1977"/>
      <c r="F23" s="1977"/>
      <c r="G23" s="1977"/>
      <c r="H23" s="1977"/>
      <c r="I23" s="1977"/>
      <c r="J23" s="1978"/>
      <c r="K23" s="224" t="s">
        <v>414</v>
      </c>
      <c r="L23" s="1957"/>
      <c r="M23" s="1958"/>
      <c r="N23" s="831" t="s">
        <v>1144</v>
      </c>
      <c r="O23" s="109"/>
      <c r="P23" s="1338">
        <f>IF(D23&amp;L23="",0,1)</f>
        <v>0</v>
      </c>
    </row>
    <row r="24" spans="1:16" s="40" customFormat="1" ht="30" customHeight="1" thickBot="1">
      <c r="A24" s="98"/>
      <c r="B24" s="112"/>
      <c r="C24" s="113"/>
      <c r="D24" s="216"/>
      <c r="E24" s="216"/>
      <c r="F24" s="216"/>
      <c r="G24" s="216"/>
      <c r="H24" s="216"/>
      <c r="I24" s="216"/>
      <c r="J24" s="217" t="s">
        <v>233</v>
      </c>
      <c r="K24" s="200" t="s">
        <v>415</v>
      </c>
      <c r="L24" s="1956" t="str">
        <f>IF(SUM(L18:M23,K15:M17)=0,"",SUM(K18:M23,K15:M17))</f>
        <v/>
      </c>
      <c r="M24" s="1956"/>
      <c r="N24" s="832" t="s">
        <v>1144</v>
      </c>
      <c r="O24" s="99"/>
      <c r="P24" s="1338"/>
    </row>
    <row r="25" spans="1:16" s="114" customFormat="1" ht="9" customHeight="1" thickBot="1">
      <c r="A25" s="132"/>
      <c r="B25" s="133"/>
      <c r="C25" s="133"/>
      <c r="D25" s="115"/>
      <c r="E25" s="116"/>
      <c r="F25" s="117"/>
      <c r="G25" s="134"/>
      <c r="H25" s="134"/>
      <c r="I25" s="134"/>
      <c r="J25" s="134"/>
      <c r="K25" s="134"/>
      <c r="L25" s="134"/>
      <c r="M25" s="134"/>
      <c r="N25" s="135"/>
      <c r="O25" s="51"/>
      <c r="P25" s="1338"/>
    </row>
    <row r="26" spans="1:16" s="57" customFormat="1" ht="26.25" customHeight="1" thickTop="1" thickBot="1">
      <c r="A26" s="94" t="s">
        <v>1680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7"/>
      <c r="P26" s="1338"/>
    </row>
    <row r="27" spans="1:16" s="4" customFormat="1" ht="28.5" customHeight="1" thickBot="1">
      <c r="A27" s="69"/>
      <c r="B27" s="1961" t="s">
        <v>1681</v>
      </c>
      <c r="C27" s="1962"/>
      <c r="D27" s="1962"/>
      <c r="E27" s="1962"/>
      <c r="F27" s="1962"/>
      <c r="G27" s="785"/>
      <c r="H27" s="785"/>
      <c r="I27" s="785"/>
      <c r="J27" s="786"/>
      <c r="K27" s="1967" t="s">
        <v>233</v>
      </c>
      <c r="L27" s="1968"/>
      <c r="M27" s="1968"/>
      <c r="N27" s="1969"/>
      <c r="O27" s="77"/>
      <c r="P27" s="1338">
        <f>IF(G27&amp;H27&amp;I27&amp;J27="",0,1)</f>
        <v>0</v>
      </c>
    </row>
    <row r="28" spans="1:16" s="33" customFormat="1" ht="28.5" customHeight="1">
      <c r="A28" s="69"/>
      <c r="B28" s="1961" t="s">
        <v>123</v>
      </c>
      <c r="C28" s="1962"/>
      <c r="D28" s="1962"/>
      <c r="E28" s="1962"/>
      <c r="F28" s="1962"/>
      <c r="G28" s="787"/>
      <c r="H28" s="787"/>
      <c r="I28" s="788"/>
      <c r="J28" s="789"/>
      <c r="K28" s="1970"/>
      <c r="L28" s="1971"/>
      <c r="M28" s="1971"/>
      <c r="N28" s="1972"/>
      <c r="O28" s="77"/>
      <c r="P28" s="1338">
        <f t="shared" ref="P28:P37" si="1">IF(G28&amp;H28&amp;I28&amp;J28="",0,1)</f>
        <v>0</v>
      </c>
    </row>
    <row r="29" spans="1:16" s="4" customFormat="1" ht="28.5" customHeight="1" thickBot="1">
      <c r="A29" s="69"/>
      <c r="B29" s="1963" t="s">
        <v>124</v>
      </c>
      <c r="C29" s="1964"/>
      <c r="D29" s="1964"/>
      <c r="E29" s="1964"/>
      <c r="F29" s="1964"/>
      <c r="G29" s="790"/>
      <c r="H29" s="790"/>
      <c r="I29" s="790"/>
      <c r="J29" s="790"/>
      <c r="K29" s="1973"/>
      <c r="L29" s="1974"/>
      <c r="M29" s="1974"/>
      <c r="N29" s="1975"/>
      <c r="O29" s="77"/>
      <c r="P29" s="1338">
        <f t="shared" si="1"/>
        <v>0</v>
      </c>
    </row>
    <row r="30" spans="1:16" s="46" customFormat="1" ht="28.5" customHeight="1">
      <c r="A30" s="42"/>
      <c r="B30" s="1983" t="s">
        <v>631</v>
      </c>
      <c r="C30" s="1985" t="s">
        <v>1663</v>
      </c>
      <c r="D30" s="1986"/>
      <c r="E30" s="1991" t="s">
        <v>2296</v>
      </c>
      <c r="F30" s="1992"/>
      <c r="G30" s="837"/>
      <c r="H30" s="837"/>
      <c r="I30" s="837"/>
      <c r="J30" s="837"/>
      <c r="K30" s="208" t="s">
        <v>416</v>
      </c>
      <c r="L30" s="2001" t="str">
        <f t="shared" ref="L30:L38" si="2">IF(SUM(G30:J30)=0,"",SUM(G30:J30))</f>
        <v/>
      </c>
      <c r="M30" s="2001"/>
      <c r="N30" s="833" t="s">
        <v>599</v>
      </c>
      <c r="O30" s="11"/>
      <c r="P30" s="1338">
        <f t="shared" si="1"/>
        <v>0</v>
      </c>
    </row>
    <row r="31" spans="1:16" s="4" customFormat="1" ht="28.5" customHeight="1">
      <c r="A31" s="42"/>
      <c r="B31" s="1983"/>
      <c r="C31" s="1987"/>
      <c r="D31" s="1988"/>
      <c r="E31" s="1991" t="s">
        <v>2297</v>
      </c>
      <c r="F31" s="1992"/>
      <c r="G31" s="838"/>
      <c r="H31" s="838"/>
      <c r="I31" s="838"/>
      <c r="J31" s="838"/>
      <c r="K31" s="209" t="s">
        <v>417</v>
      </c>
      <c r="L31" s="1994" t="str">
        <f t="shared" si="2"/>
        <v/>
      </c>
      <c r="M31" s="1994"/>
      <c r="N31" s="834" t="s">
        <v>599</v>
      </c>
      <c r="O31" s="11"/>
      <c r="P31" s="1338">
        <f t="shared" si="1"/>
        <v>0</v>
      </c>
    </row>
    <row r="32" spans="1:16" s="4" customFormat="1" ht="28.5" customHeight="1">
      <c r="A32" s="42"/>
      <c r="B32" s="1983"/>
      <c r="C32" s="1987"/>
      <c r="D32" s="1988"/>
      <c r="E32" s="1916" t="s">
        <v>1918</v>
      </c>
      <c r="F32" s="1993"/>
      <c r="G32" s="838"/>
      <c r="H32" s="838"/>
      <c r="I32" s="838"/>
      <c r="J32" s="838"/>
      <c r="K32" s="209" t="s">
        <v>418</v>
      </c>
      <c r="L32" s="1994" t="str">
        <f t="shared" si="2"/>
        <v/>
      </c>
      <c r="M32" s="1994"/>
      <c r="N32" s="834" t="s">
        <v>599</v>
      </c>
      <c r="O32" s="11"/>
      <c r="P32" s="1338">
        <f t="shared" si="1"/>
        <v>0</v>
      </c>
    </row>
    <row r="33" spans="1:16" s="4" customFormat="1" ht="28.5" customHeight="1" thickBot="1">
      <c r="A33" s="42"/>
      <c r="B33" s="1983"/>
      <c r="C33" s="1989"/>
      <c r="D33" s="1990"/>
      <c r="E33" s="1922" t="s">
        <v>1919</v>
      </c>
      <c r="F33" s="1995"/>
      <c r="G33" s="839"/>
      <c r="H33" s="839"/>
      <c r="I33" s="839"/>
      <c r="J33" s="839"/>
      <c r="K33" s="212" t="s">
        <v>419</v>
      </c>
      <c r="L33" s="1996" t="str">
        <f t="shared" si="2"/>
        <v/>
      </c>
      <c r="M33" s="1996"/>
      <c r="N33" s="835" t="s">
        <v>599</v>
      </c>
      <c r="O33" s="11"/>
      <c r="P33" s="1338">
        <f t="shared" si="1"/>
        <v>0</v>
      </c>
    </row>
    <row r="34" spans="1:16" s="4" customFormat="1" ht="28.5" customHeight="1">
      <c r="A34" s="42"/>
      <c r="B34" s="1983"/>
      <c r="C34" s="1997" t="s">
        <v>232</v>
      </c>
      <c r="D34" s="1998"/>
      <c r="E34" s="1991" t="s">
        <v>2296</v>
      </c>
      <c r="F34" s="1992"/>
      <c r="G34" s="837"/>
      <c r="H34" s="837"/>
      <c r="I34" s="837"/>
      <c r="J34" s="837"/>
      <c r="K34" s="208" t="s">
        <v>419</v>
      </c>
      <c r="L34" s="2001" t="str">
        <f t="shared" si="2"/>
        <v/>
      </c>
      <c r="M34" s="2001"/>
      <c r="N34" s="833" t="s">
        <v>599</v>
      </c>
      <c r="O34" s="11"/>
      <c r="P34" s="1338">
        <f t="shared" si="1"/>
        <v>0</v>
      </c>
    </row>
    <row r="35" spans="1:16" s="4" customFormat="1" ht="28.5" customHeight="1">
      <c r="A35" s="42"/>
      <c r="B35" s="1983"/>
      <c r="C35" s="1999"/>
      <c r="D35" s="1738"/>
      <c r="E35" s="1991" t="s">
        <v>2297</v>
      </c>
      <c r="F35" s="1992"/>
      <c r="G35" s="838"/>
      <c r="H35" s="838"/>
      <c r="I35" s="838"/>
      <c r="J35" s="838"/>
      <c r="K35" s="209" t="s">
        <v>420</v>
      </c>
      <c r="L35" s="1994" t="str">
        <f t="shared" si="2"/>
        <v/>
      </c>
      <c r="M35" s="1994"/>
      <c r="N35" s="834" t="s">
        <v>599</v>
      </c>
      <c r="O35" s="11"/>
      <c r="P35" s="1338">
        <f t="shared" si="1"/>
        <v>0</v>
      </c>
    </row>
    <row r="36" spans="1:16" s="4" customFormat="1" ht="28.5" customHeight="1">
      <c r="A36" s="42"/>
      <c r="B36" s="1983"/>
      <c r="C36" s="1999"/>
      <c r="D36" s="1738"/>
      <c r="E36" s="1916" t="s">
        <v>1918</v>
      </c>
      <c r="F36" s="1993"/>
      <c r="G36" s="838"/>
      <c r="H36" s="838"/>
      <c r="I36" s="838"/>
      <c r="J36" s="838"/>
      <c r="K36" s="209" t="s">
        <v>421</v>
      </c>
      <c r="L36" s="1994" t="str">
        <f t="shared" si="2"/>
        <v/>
      </c>
      <c r="M36" s="1994"/>
      <c r="N36" s="834" t="s">
        <v>599</v>
      </c>
      <c r="O36" s="11"/>
      <c r="P36" s="1338">
        <f t="shared" si="1"/>
        <v>0</v>
      </c>
    </row>
    <row r="37" spans="1:16" s="4" customFormat="1" ht="28.5" customHeight="1" thickBot="1">
      <c r="A37" s="42"/>
      <c r="B37" s="1983"/>
      <c r="C37" s="2000"/>
      <c r="D37" s="1739"/>
      <c r="E37" s="1922" t="s">
        <v>1919</v>
      </c>
      <c r="F37" s="1995"/>
      <c r="G37" s="839"/>
      <c r="H37" s="839"/>
      <c r="I37" s="839"/>
      <c r="J37" s="839"/>
      <c r="K37" s="212" t="s">
        <v>422</v>
      </c>
      <c r="L37" s="1996" t="str">
        <f t="shared" si="2"/>
        <v/>
      </c>
      <c r="M37" s="1996"/>
      <c r="N37" s="835" t="s">
        <v>599</v>
      </c>
      <c r="O37" s="11"/>
      <c r="P37" s="1338">
        <f t="shared" si="1"/>
        <v>0</v>
      </c>
    </row>
    <row r="38" spans="1:16" s="4" customFormat="1" ht="28.5" customHeight="1" thickBot="1">
      <c r="A38" s="98"/>
      <c r="B38" s="1984"/>
      <c r="C38" s="182"/>
      <c r="D38" s="182"/>
      <c r="E38" s="2002" t="s">
        <v>233</v>
      </c>
      <c r="F38" s="1780"/>
      <c r="G38" s="840" t="str">
        <f>IF(SUM(G30:G33,G34:G37)=0,"",SUM(G30:G33,G34:G37))</f>
        <v/>
      </c>
      <c r="H38" s="840" t="str">
        <f>IF(SUM(H30:H33,H34:H37)=0,"",SUM(H30:H33,H34:H37))</f>
        <v/>
      </c>
      <c r="I38" s="840" t="str">
        <f>IF(SUM(I30:I33,I34:I37)=0,"",SUM(I30:I33,I34:I37))</f>
        <v/>
      </c>
      <c r="J38" s="840" t="str">
        <f>IF(SUM(J30:J33,J34:J37)=0,"",SUM(J30:J33,J34:J37))</f>
        <v/>
      </c>
      <c r="K38" s="211" t="s">
        <v>423</v>
      </c>
      <c r="L38" s="2003" t="str">
        <f t="shared" si="2"/>
        <v/>
      </c>
      <c r="M38" s="2003"/>
      <c r="N38" s="836" t="s">
        <v>599</v>
      </c>
      <c r="O38" s="99"/>
      <c r="P38" s="1338"/>
    </row>
    <row r="39" spans="1:16" s="46" customFormat="1" ht="9" customHeight="1" thickBot="1">
      <c r="A39" s="177"/>
      <c r="B39" s="178"/>
      <c r="C39" s="140"/>
      <c r="D39" s="140"/>
      <c r="E39" s="140"/>
      <c r="F39" s="140"/>
      <c r="G39" s="140"/>
      <c r="H39" s="140"/>
      <c r="I39" s="140"/>
      <c r="J39" s="140"/>
      <c r="K39" s="210"/>
      <c r="L39" s="140"/>
      <c r="M39" s="140"/>
      <c r="N39" s="140"/>
      <c r="O39" s="179"/>
      <c r="P39" s="52"/>
    </row>
    <row r="40" spans="1:16" s="274" customFormat="1" ht="26.25" customHeight="1" thickTop="1">
      <c r="A40" s="272"/>
      <c r="B40" s="273"/>
      <c r="K40" s="275"/>
      <c r="N40" s="1319" t="str">
        <f ca="1">$A$1&amp;wersja&amp;INFO("wersja")</f>
        <v>ZL_2018.1.15.0</v>
      </c>
      <c r="P40" s="1338"/>
    </row>
    <row r="41" spans="1:16" ht="20.25" customHeight="1">
      <c r="P41" s="114"/>
    </row>
    <row r="42" spans="1:16" ht="20.25" customHeight="1">
      <c r="P42" s="114"/>
    </row>
    <row r="43" spans="1:16" ht="20.25" customHeight="1">
      <c r="P43" s="1338"/>
    </row>
    <row r="44" spans="1:16" ht="20.25" customHeight="1">
      <c r="P44" s="1338"/>
    </row>
    <row r="45" spans="1:16" ht="20.25" customHeight="1">
      <c r="P45" s="1338"/>
    </row>
    <row r="46" spans="1:16" ht="20.25" customHeight="1">
      <c r="P46" s="1338"/>
    </row>
    <row r="47" spans="1:16" ht="20.25" customHeight="1">
      <c r="P47" s="1338"/>
    </row>
    <row r="48" spans="1:16" ht="20.25" customHeight="1">
      <c r="P48" s="1338"/>
    </row>
    <row r="49" spans="16:16" ht="20.25" customHeight="1">
      <c r="P49" s="40"/>
    </row>
    <row r="50" spans="16:16" ht="20.25" customHeight="1">
      <c r="P50" s="114"/>
    </row>
    <row r="51" spans="16:16" ht="20.25" customHeight="1">
      <c r="P51" s="57"/>
    </row>
    <row r="52" spans="16:16" ht="20.25" customHeight="1">
      <c r="P52" s="1338">
        <f>IF(G52&amp;H52&amp;I52&amp;J52="",0,1)</f>
        <v>0</v>
      </c>
    </row>
    <row r="53" spans="16:16" ht="20.25" customHeight="1">
      <c r="P53" s="1338">
        <f t="shared" ref="P53:P78" si="3">IF(G53&amp;H53&amp;I53&amp;J53="",0,1)</f>
        <v>0</v>
      </c>
    </row>
    <row r="54" spans="16:16" ht="20.25" customHeight="1">
      <c r="P54" s="1338">
        <f t="shared" si="3"/>
        <v>0</v>
      </c>
    </row>
    <row r="55" spans="16:16" ht="20.25" customHeight="1">
      <c r="P55" s="1338">
        <f t="shared" si="3"/>
        <v>0</v>
      </c>
    </row>
    <row r="56" spans="16:16" ht="20.25" customHeight="1">
      <c r="P56" s="1338">
        <f t="shared" si="3"/>
        <v>0</v>
      </c>
    </row>
    <row r="57" spans="16:16" ht="20.25" customHeight="1">
      <c r="P57" s="1338">
        <f t="shared" si="3"/>
        <v>0</v>
      </c>
    </row>
    <row r="58" spans="16:16" ht="20.25" customHeight="1">
      <c r="P58" s="1338">
        <f t="shared" si="3"/>
        <v>0</v>
      </c>
    </row>
    <row r="59" spans="16:16" ht="20.25" customHeight="1">
      <c r="P59" s="1338">
        <f t="shared" si="3"/>
        <v>0</v>
      </c>
    </row>
    <row r="60" spans="16:16" ht="20.25" customHeight="1">
      <c r="P60" s="1338">
        <f t="shared" si="3"/>
        <v>0</v>
      </c>
    </row>
    <row r="61" spans="16:16" ht="20.25" customHeight="1">
      <c r="P61" s="1338">
        <f t="shared" si="3"/>
        <v>0</v>
      </c>
    </row>
    <row r="62" spans="16:16" ht="20.25" customHeight="1">
      <c r="P62" s="1338">
        <f t="shared" si="3"/>
        <v>0</v>
      </c>
    </row>
    <row r="63" spans="16:16" ht="20.25" customHeight="1">
      <c r="P63" s="1338">
        <f t="shared" si="3"/>
        <v>0</v>
      </c>
    </row>
    <row r="64" spans="16:16" ht="20.25" customHeight="1">
      <c r="P64" s="1338">
        <f t="shared" si="3"/>
        <v>0</v>
      </c>
    </row>
    <row r="65" spans="16:16" ht="20.25" customHeight="1">
      <c r="P65" s="1338">
        <f t="shared" si="3"/>
        <v>0</v>
      </c>
    </row>
    <row r="66" spans="16:16" ht="20.25" customHeight="1">
      <c r="P66" s="1338">
        <f t="shared" si="3"/>
        <v>0</v>
      </c>
    </row>
    <row r="67" spans="16:16" ht="20.25" customHeight="1">
      <c r="P67" s="1338">
        <f t="shared" si="3"/>
        <v>0</v>
      </c>
    </row>
    <row r="68" spans="16:16" ht="20.25" customHeight="1">
      <c r="P68" s="1338">
        <f t="shared" si="3"/>
        <v>0</v>
      </c>
    </row>
    <row r="69" spans="16:16" ht="20.25" customHeight="1">
      <c r="P69" s="1338">
        <f t="shared" si="3"/>
        <v>0</v>
      </c>
    </row>
    <row r="70" spans="16:16" ht="20.25" customHeight="1">
      <c r="P70" s="1338">
        <f t="shared" si="3"/>
        <v>0</v>
      </c>
    </row>
    <row r="71" spans="16:16" ht="20.25" customHeight="1">
      <c r="P71" s="1338">
        <f t="shared" si="3"/>
        <v>0</v>
      </c>
    </row>
    <row r="72" spans="16:16" ht="20.25" customHeight="1">
      <c r="P72" s="1338">
        <f t="shared" si="3"/>
        <v>0</v>
      </c>
    </row>
    <row r="73" spans="16:16" ht="20.25" customHeight="1">
      <c r="P73" s="1338">
        <f t="shared" si="3"/>
        <v>0</v>
      </c>
    </row>
    <row r="74" spans="16:16" ht="20.25" customHeight="1">
      <c r="P74" s="1338">
        <f t="shared" si="3"/>
        <v>0</v>
      </c>
    </row>
    <row r="75" spans="16:16" ht="20.25" customHeight="1">
      <c r="P75" s="1338">
        <f t="shared" si="3"/>
        <v>0</v>
      </c>
    </row>
    <row r="76" spans="16:16" ht="20.25" customHeight="1">
      <c r="P76" s="1338">
        <f t="shared" si="3"/>
        <v>0</v>
      </c>
    </row>
    <row r="77" spans="16:16" ht="20.25" customHeight="1">
      <c r="P77" s="1338">
        <f t="shared" si="3"/>
        <v>0</v>
      </c>
    </row>
    <row r="78" spans="16:16" ht="20.25" customHeight="1">
      <c r="P78" s="1338">
        <f t="shared" si="3"/>
        <v>0</v>
      </c>
    </row>
    <row r="79" spans="16:16" ht="20.25" customHeight="1">
      <c r="P79" s="337"/>
    </row>
    <row r="80" spans="16:16" ht="20.25" customHeight="1">
      <c r="P80" s="46"/>
    </row>
    <row r="81" spans="16:16" ht="20.25" customHeight="1">
      <c r="P81" s="559"/>
    </row>
    <row r="82" spans="16:16" ht="20.25" customHeight="1">
      <c r="P82" s="559"/>
    </row>
    <row r="83" spans="16:16" ht="20.25" customHeight="1">
      <c r="P83" s="341"/>
    </row>
    <row r="84" spans="16:16" ht="20.25" customHeight="1">
      <c r="P84" s="341"/>
    </row>
    <row r="85" spans="16:16" ht="20.25" customHeight="1">
      <c r="P85" s="341"/>
    </row>
    <row r="86" spans="16:16" ht="20.25" customHeight="1">
      <c r="P86" s="341"/>
    </row>
  </sheetData>
  <sheetProtection password="F108" sheet="1" objects="1" scenarios="1"/>
  <mergeCells count="51">
    <mergeCell ref="E35:F35"/>
    <mergeCell ref="E31:F31"/>
    <mergeCell ref="L31:M31"/>
    <mergeCell ref="E38:F38"/>
    <mergeCell ref="L38:M38"/>
    <mergeCell ref="B30:B38"/>
    <mergeCell ref="C30:D33"/>
    <mergeCell ref="E30:F30"/>
    <mergeCell ref="E32:F32"/>
    <mergeCell ref="L32:M32"/>
    <mergeCell ref="E33:F33"/>
    <mergeCell ref="L33:M33"/>
    <mergeCell ref="C34:D37"/>
    <mergeCell ref="E37:F37"/>
    <mergeCell ref="L37:M37"/>
    <mergeCell ref="L35:M35"/>
    <mergeCell ref="E36:F36"/>
    <mergeCell ref="L30:M30"/>
    <mergeCell ref="E34:F34"/>
    <mergeCell ref="L36:M36"/>
    <mergeCell ref="L34:M34"/>
    <mergeCell ref="A10:O10"/>
    <mergeCell ref="D23:J23"/>
    <mergeCell ref="D16:J16"/>
    <mergeCell ref="D17:J17"/>
    <mergeCell ref="D18:J18"/>
    <mergeCell ref="D19:J19"/>
    <mergeCell ref="K12:N12"/>
    <mergeCell ref="B12:J12"/>
    <mergeCell ref="L15:M15"/>
    <mergeCell ref="B28:F28"/>
    <mergeCell ref="B29:F29"/>
    <mergeCell ref="D15:J15"/>
    <mergeCell ref="B27:F27"/>
    <mergeCell ref="K27:N29"/>
    <mergeCell ref="A5:O5"/>
    <mergeCell ref="A6:O6"/>
    <mergeCell ref="A2:O3"/>
    <mergeCell ref="L16:M16"/>
    <mergeCell ref="L24:M24"/>
    <mergeCell ref="L21:M21"/>
    <mergeCell ref="L20:M20"/>
    <mergeCell ref="L19:M19"/>
    <mergeCell ref="L18:M18"/>
    <mergeCell ref="L17:M17"/>
    <mergeCell ref="L23:M23"/>
    <mergeCell ref="L22:M22"/>
    <mergeCell ref="D20:J20"/>
    <mergeCell ref="D21:J21"/>
    <mergeCell ref="D22:J22"/>
    <mergeCell ref="M8:N8"/>
  </mergeCells>
  <conditionalFormatting sqref="L15:M24 G30:J38 L30:M38">
    <cfRule type="cellIs" dxfId="43" priority="2" operator="lessThan">
      <formula>0</formula>
    </cfRule>
  </conditionalFormatting>
  <conditionalFormatting sqref="N40">
    <cfRule type="cellIs" dxfId="42" priority="1" operator="lessThan">
      <formula>0</formula>
    </cfRule>
  </conditionalFormatting>
  <dataValidations disablePrompts="1" count="1">
    <dataValidation type="list" allowBlank="1" showInputMessage="1" showErrorMessage="1" sqref="G28:J28">
      <formula1>obręby</formula1>
    </dataValidation>
  </dataValidations>
  <printOptions horizontalCentered="1"/>
  <pageMargins left="0.19685039370078741" right="0.19685039370078741" top="0.19685039370078741" bottom="0.39370078740157483" header="0" footer="0.39370078740157483"/>
  <pageSetup paperSize="9" scale="6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DN">
    <tabColor rgb="FF0070C0"/>
  </sheetPr>
  <dimension ref="A1:XFC202"/>
  <sheetViews>
    <sheetView showGridLines="0" showRowColHeaders="0" view="pageBreakPreview" zoomScaleNormal="100" zoomScaleSheetLayoutView="100" workbookViewId="0">
      <selection activeCell="V17" sqref="V17:AE17"/>
    </sheetView>
  </sheetViews>
  <sheetFormatPr defaultColWidth="3.77734375" defaultRowHeight="15"/>
  <cols>
    <col min="1" max="31" width="3.77734375" style="118" customWidth="1"/>
    <col min="32" max="32" width="3.77734375" style="912" customWidth="1"/>
    <col min="33" max="33" width="3.88671875" style="1325" hidden="1" customWidth="1"/>
    <col min="34" max="34" width="0" style="118" hidden="1" customWidth="1"/>
    <col min="35" max="16383" width="3.77734375" style="118" hidden="1" customWidth="1"/>
    <col min="16384" max="16384" width="3.77734375" style="118"/>
  </cols>
  <sheetData>
    <row r="1" spans="1:33" s="2" customFormat="1" ht="18.75" customHeight="1" thickBot="1">
      <c r="A1" s="578" t="s">
        <v>850</v>
      </c>
      <c r="B1" s="180">
        <v>21</v>
      </c>
      <c r="C1" s="180">
        <v>2</v>
      </c>
      <c r="D1" s="437"/>
      <c r="E1" s="180"/>
      <c r="F1" s="180"/>
      <c r="G1" s="180"/>
      <c r="H1" s="53"/>
      <c r="AE1" s="3" t="str">
        <f>Info!Q6</f>
        <v>Załącznik Nr 3 do Uchwały Nr XL/396/17 Rady Miejskiej w Kluczborku z dnia 27 września 2017r.</v>
      </c>
      <c r="AF1" s="58"/>
      <c r="AG1" s="437"/>
    </row>
    <row r="2" spans="1:33" s="4" customFormat="1" ht="18.75" customHeight="1" thickTop="1">
      <c r="A2" s="1489" t="str">
        <f>info</f>
        <v>DEKLARACJĘ NALEŻY WYPEŁNIAĆ  NA MASZYNIE, KOMPUTEROWO LUB RĘCZNIE, DUŻYMI, DRUKOWANYMI LITERAMI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  <c r="O2" s="1490"/>
      <c r="P2" s="1490"/>
      <c r="Q2" s="1490"/>
      <c r="R2" s="1490"/>
      <c r="S2" s="1490"/>
      <c r="T2" s="1490"/>
      <c r="U2" s="1490"/>
      <c r="V2" s="1490"/>
      <c r="W2" s="1490"/>
      <c r="X2" s="1490"/>
      <c r="Y2" s="1490"/>
      <c r="Z2" s="1490"/>
      <c r="AA2" s="1490"/>
      <c r="AB2" s="1490"/>
      <c r="AC2" s="1490"/>
      <c r="AD2" s="1490"/>
      <c r="AE2" s="1490"/>
      <c r="AF2" s="1491"/>
      <c r="AG2" s="1323"/>
    </row>
    <row r="3" spans="1:33" s="4" customFormat="1" ht="18.75" customHeight="1" thickBot="1">
      <c r="A3" s="1492"/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493"/>
      <c r="Z3" s="1493"/>
      <c r="AA3" s="1493"/>
      <c r="AB3" s="1493"/>
      <c r="AC3" s="1493"/>
      <c r="AD3" s="1493"/>
      <c r="AE3" s="1493"/>
      <c r="AF3" s="1494"/>
      <c r="AG3" s="1323"/>
    </row>
    <row r="4" spans="1:33" s="8" customFormat="1" ht="26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895"/>
      <c r="AG4" s="1324"/>
    </row>
    <row r="5" spans="1:33" s="4" customFormat="1" ht="26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6"/>
      <c r="AG5" s="1323"/>
    </row>
    <row r="6" spans="1:33" s="4" customFormat="1" ht="15" customHeight="1">
      <c r="A6" s="12"/>
      <c r="B6" s="13"/>
      <c r="C6" s="13"/>
      <c r="D6" s="13"/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Q6" s="867"/>
      <c r="R6" s="867"/>
      <c r="S6" s="867"/>
      <c r="T6" s="867"/>
      <c r="U6" s="867"/>
      <c r="V6" s="14"/>
      <c r="W6" s="14"/>
      <c r="X6" s="14"/>
      <c r="Y6" s="14"/>
      <c r="Z6" s="14"/>
      <c r="AA6" s="14"/>
      <c r="AB6" s="14"/>
      <c r="AC6" s="14"/>
      <c r="AD6" s="14"/>
      <c r="AE6" s="14"/>
      <c r="AF6" s="896"/>
      <c r="AG6" s="1323"/>
    </row>
    <row r="7" spans="1:33" s="4" customFormat="1" ht="26.25" customHeight="1">
      <c r="A7" s="69"/>
      <c r="B7" s="63"/>
      <c r="C7" s="63"/>
      <c r="D7" s="6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4" t="s">
        <v>310</v>
      </c>
      <c r="X7" s="1495">
        <f>Info!J1</f>
        <v>2018</v>
      </c>
      <c r="Y7" s="1496"/>
      <c r="Z7" s="1496"/>
      <c r="AA7" s="1497"/>
      <c r="AB7" s="15" t="s">
        <v>913</v>
      </c>
      <c r="AC7" s="1130"/>
      <c r="AD7" s="16"/>
      <c r="AE7" s="16"/>
      <c r="AF7" s="897"/>
      <c r="AG7" s="1323"/>
    </row>
    <row r="8" spans="1:33" s="4" customFormat="1" ht="89.25" customHeight="1">
      <c r="A8" s="1498" t="s">
        <v>2335</v>
      </c>
      <c r="B8" s="1499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500"/>
      <c r="AG8" s="1323"/>
    </row>
    <row r="9" spans="1:33" s="4" customFormat="1" ht="15" customHeight="1" thickBo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898"/>
      <c r="AG9" s="1323"/>
    </row>
    <row r="10" spans="1:33" s="4" customFormat="1" ht="26.25" customHeight="1">
      <c r="A10" s="1501" t="s">
        <v>914</v>
      </c>
      <c r="B10" s="1502"/>
      <c r="C10" s="1502"/>
      <c r="D10" s="1502"/>
      <c r="E10" s="1502"/>
      <c r="F10" s="22" t="str">
        <f>opiol</f>
        <v>ustawa z dnia 12 stycznia 1991r. o podatkach i opłatach lokalnych (Dz.U. z 2016r. poz.716 z późniejszymi zmianami).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896"/>
      <c r="AG10" s="1323"/>
    </row>
    <row r="11" spans="1:33" s="4" customFormat="1" ht="30" customHeight="1" thickBot="1">
      <c r="A11" s="1503" t="s">
        <v>1357</v>
      </c>
      <c r="B11" s="1504"/>
      <c r="C11" s="1504"/>
      <c r="D11" s="1504"/>
      <c r="E11" s="1504"/>
      <c r="F11" s="1505" t="s">
        <v>1993</v>
      </c>
      <c r="G11" s="1505"/>
      <c r="H11" s="1871"/>
      <c r="I11" s="1871"/>
      <c r="J11" s="1871"/>
      <c r="K11" s="1871"/>
      <c r="L11" s="1871"/>
      <c r="M11" s="1871"/>
      <c r="N11" s="1871"/>
      <c r="O11" s="1871"/>
      <c r="P11" s="1871"/>
      <c r="Q11" s="1871"/>
      <c r="R11" s="1871"/>
      <c r="S11" s="1871"/>
      <c r="T11" s="1871"/>
      <c r="U11" s="1871"/>
      <c r="V11" s="1871"/>
      <c r="W11" s="1871"/>
      <c r="X11" s="1871"/>
      <c r="Y11" s="1871"/>
      <c r="Z11" s="1871"/>
      <c r="AA11" s="1871"/>
      <c r="AB11" s="1871"/>
      <c r="AC11" s="1871"/>
      <c r="AD11" s="1871"/>
      <c r="AE11" s="1871"/>
      <c r="AF11" s="2004"/>
      <c r="AG11" s="1323"/>
    </row>
    <row r="12" spans="1:33" s="4" customFormat="1" ht="28.5" customHeight="1" thickBot="1">
      <c r="A12" s="23" t="s">
        <v>2575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080">
        <f>COUNTIF(AC14,"&lt;0")+COUNTIF(M52:AE80,"&lt;0")+COUNTIF(I86:AE98,"&lt;0")+COUNTIF(AB101:AD103,"&lt;0")+COUNTIF(U101:W103,"&lt;0")+COUNTIF(N101:P103,"&lt;0")+COUNTIF(G101:I103,"&lt;0")</f>
        <v>0</v>
      </c>
      <c r="AG12" s="1323"/>
    </row>
    <row r="13" spans="1:33" s="4" customFormat="1" ht="15" customHeight="1">
      <c r="A13" s="12"/>
      <c r="B13" s="996" t="s">
        <v>1945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/>
      <c r="O13" s="997" t="s">
        <v>2268</v>
      </c>
      <c r="P13" s="25"/>
      <c r="Q13" s="25"/>
      <c r="R13" s="25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9"/>
      <c r="AF13" s="899"/>
      <c r="AG13" s="1323"/>
    </row>
    <row r="14" spans="1:33" s="4" customFormat="1" ht="25.5" customHeight="1">
      <c r="A14" s="12"/>
      <c r="B14" s="1508" t="s">
        <v>1744</v>
      </c>
      <c r="C14" s="1509"/>
      <c r="D14" s="1509"/>
      <c r="E14" s="1509"/>
      <c r="F14" s="1509"/>
      <c r="G14" s="1509"/>
      <c r="H14" s="1509"/>
      <c r="I14" s="1509"/>
      <c r="J14" s="1509"/>
      <c r="K14" s="1509"/>
      <c r="L14" s="1509"/>
      <c r="M14" s="1509"/>
      <c r="N14" s="1510"/>
      <c r="O14" s="278"/>
      <c r="P14" s="33"/>
      <c r="Q14" s="776"/>
      <c r="R14" s="283" t="s">
        <v>239</v>
      </c>
      <c r="S14" s="214"/>
      <c r="T14" s="214"/>
      <c r="U14" s="1281"/>
      <c r="V14" s="41"/>
      <c r="W14" s="776"/>
      <c r="X14" s="264" t="s">
        <v>238</v>
      </c>
      <c r="Y14" s="33"/>
      <c r="Z14" s="33"/>
      <c r="AA14" s="714"/>
      <c r="AB14" s="33"/>
      <c r="AC14" s="1514"/>
      <c r="AD14" s="1515"/>
      <c r="AE14" s="1282"/>
      <c r="AF14" s="931">
        <f>IF(OR(Q14="",V17=""),1,0)*IF(OR(W14="",AC14="",V17=""),1,0)</f>
        <v>1</v>
      </c>
      <c r="AG14" s="1323">
        <f>IF(Q14&amp;W14&amp;AC14="",0,1)</f>
        <v>0</v>
      </c>
    </row>
    <row r="15" spans="1:33" s="4" customFormat="1" ht="5.25" customHeight="1">
      <c r="A15" s="12"/>
      <c r="B15" s="1508"/>
      <c r="C15" s="1509"/>
      <c r="D15" s="1509"/>
      <c r="E15" s="1509"/>
      <c r="F15" s="1509"/>
      <c r="G15" s="1509"/>
      <c r="H15" s="1509"/>
      <c r="I15" s="1509"/>
      <c r="J15" s="1509"/>
      <c r="K15" s="1509"/>
      <c r="L15" s="1509"/>
      <c r="M15" s="1509"/>
      <c r="N15" s="1510"/>
      <c r="O15" s="214"/>
      <c r="P15" s="279"/>
      <c r="Q15" s="443"/>
      <c r="R15" s="214"/>
      <c r="S15" s="214"/>
      <c r="T15" s="1281"/>
      <c r="U15" s="41"/>
      <c r="V15" s="1281"/>
      <c r="W15" s="190"/>
      <c r="X15" s="1281"/>
      <c r="Y15" s="1281"/>
      <c r="Z15" s="1281"/>
      <c r="AA15" s="714"/>
      <c r="AB15" s="33"/>
      <c r="AC15" s="1283"/>
      <c r="AD15" s="1283"/>
      <c r="AE15" s="1282"/>
      <c r="AF15" s="896"/>
      <c r="AG15" s="1323"/>
    </row>
    <row r="16" spans="1:33" s="4" customFormat="1" ht="15" customHeight="1">
      <c r="A16" s="12"/>
      <c r="B16" s="1508"/>
      <c r="C16" s="1509"/>
      <c r="D16" s="1509"/>
      <c r="E16" s="1509"/>
      <c r="F16" s="1509"/>
      <c r="G16" s="1509"/>
      <c r="H16" s="1509"/>
      <c r="I16" s="1509"/>
      <c r="J16" s="1509"/>
      <c r="K16" s="1509"/>
      <c r="L16" s="1509"/>
      <c r="M16" s="1509"/>
      <c r="N16" s="1510"/>
      <c r="O16" s="999" t="s">
        <v>2269</v>
      </c>
      <c r="P16" s="280"/>
      <c r="Q16" s="280"/>
      <c r="R16" s="280"/>
      <c r="S16" s="280"/>
      <c r="T16" s="1284"/>
      <c r="U16" s="281"/>
      <c r="V16" s="715"/>
      <c r="W16" s="1131"/>
      <c r="X16" s="1131"/>
      <c r="Y16" s="1131"/>
      <c r="Z16" s="1131"/>
      <c r="AA16" s="1131"/>
      <c r="AB16" s="1131"/>
      <c r="AC16" s="1131"/>
      <c r="AD16" s="1131"/>
      <c r="AE16" s="717"/>
      <c r="AF16" s="896"/>
      <c r="AG16" s="1323"/>
    </row>
    <row r="17" spans="1:33" s="4" customFormat="1" ht="28.5" customHeight="1" thickBot="1">
      <c r="A17" s="12"/>
      <c r="B17" s="1511"/>
      <c r="C17" s="1512"/>
      <c r="D17" s="1512"/>
      <c r="E17" s="1512"/>
      <c r="F17" s="1512"/>
      <c r="G17" s="1512"/>
      <c r="H17" s="1512"/>
      <c r="I17" s="1512"/>
      <c r="J17" s="1512"/>
      <c r="K17" s="1512"/>
      <c r="L17" s="1512"/>
      <c r="M17" s="1512"/>
      <c r="N17" s="1513"/>
      <c r="O17" s="282"/>
      <c r="P17" s="26"/>
      <c r="Q17" s="26"/>
      <c r="R17" s="26"/>
      <c r="S17" s="26"/>
      <c r="T17" s="1177"/>
      <c r="U17" s="992"/>
      <c r="V17" s="1516"/>
      <c r="W17" s="1517"/>
      <c r="X17" s="1517"/>
      <c r="Y17" s="1517"/>
      <c r="Z17" s="1517"/>
      <c r="AA17" s="1517"/>
      <c r="AB17" s="1517"/>
      <c r="AC17" s="1517"/>
      <c r="AD17" s="1517"/>
      <c r="AE17" s="1518"/>
      <c r="AF17" s="896"/>
      <c r="AG17" s="1323">
        <f>IF(V17="",0,1)</f>
        <v>0</v>
      </c>
    </row>
    <row r="18" spans="1:33" s="4" customFormat="1" ht="11.25" customHeight="1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900"/>
      <c r="AG18" s="1323"/>
    </row>
    <row r="19" spans="1:33" s="4" customFormat="1" ht="28.5" customHeight="1" thickTop="1">
      <c r="A19" s="34" t="s">
        <v>127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901"/>
      <c r="AG19" s="1323"/>
    </row>
    <row r="20" spans="1:33" s="4" customFormat="1" ht="28.5" customHeight="1" thickBot="1">
      <c r="A20" s="38" t="s">
        <v>128</v>
      </c>
      <c r="B20" s="930"/>
      <c r="C20" s="930"/>
      <c r="D20" s="930"/>
      <c r="E20" s="930"/>
      <c r="F20" s="930"/>
      <c r="G20" s="930"/>
      <c r="H20" s="930"/>
      <c r="I20" s="930"/>
      <c r="J20" s="930"/>
      <c r="K20" s="930"/>
      <c r="L20" s="930"/>
      <c r="M20" s="930"/>
      <c r="N20" s="930"/>
      <c r="O20" s="930"/>
      <c r="P20" s="930"/>
      <c r="Q20" s="930"/>
      <c r="R20" s="930"/>
      <c r="S20" s="930"/>
      <c r="T20" s="930"/>
      <c r="U20" s="930"/>
      <c r="V20" s="930"/>
      <c r="W20" s="930"/>
      <c r="X20" s="930"/>
      <c r="Y20" s="930"/>
      <c r="Z20" s="930"/>
      <c r="AA20" s="930"/>
      <c r="AB20" s="930"/>
      <c r="AC20" s="930"/>
      <c r="AD20" s="930"/>
      <c r="AE20" s="930"/>
      <c r="AF20" s="902"/>
      <c r="AG20" s="1323"/>
    </row>
    <row r="21" spans="1:33" s="4" customFormat="1" ht="15" customHeight="1">
      <c r="A21" s="929"/>
      <c r="B21" s="996" t="s">
        <v>2270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9"/>
      <c r="AF21" s="902"/>
      <c r="AG21" s="1323"/>
    </row>
    <row r="22" spans="1:33" s="4" customFormat="1" ht="25.5" customHeight="1">
      <c r="A22" s="929"/>
      <c r="B22" s="284"/>
      <c r="C22" s="285"/>
      <c r="D22" s="285"/>
      <c r="E22" s="285"/>
      <c r="F22" s="285"/>
      <c r="G22" s="776"/>
      <c r="H22" s="221" t="s">
        <v>1727</v>
      </c>
      <c r="I22" s="285"/>
      <c r="J22" s="285"/>
      <c r="K22" s="285"/>
      <c r="L22" s="776"/>
      <c r="M22" s="221" t="s">
        <v>1728</v>
      </c>
      <c r="N22" s="285"/>
      <c r="O22" s="285"/>
      <c r="P22" s="285"/>
      <c r="Q22" s="776"/>
      <c r="R22" s="221" t="s">
        <v>1729</v>
      </c>
      <c r="S22" s="33"/>
      <c r="T22" s="33"/>
      <c r="U22" s="33"/>
      <c r="V22" s="33"/>
      <c r="W22" s="285"/>
      <c r="X22" s="285"/>
      <c r="Y22" s="285"/>
      <c r="Z22" s="285"/>
      <c r="AA22" s="285"/>
      <c r="AB22" s="285"/>
      <c r="AC22" s="285"/>
      <c r="AD22" s="285"/>
      <c r="AE22" s="290"/>
      <c r="AF22" s="931">
        <f>IF(AND(G24&lt;&gt;"",G22="",L22="",Q22=""),1,0)</f>
        <v>0</v>
      </c>
      <c r="AG22" s="1323">
        <f>IF(Q22&amp;L22&amp;G22="",0,1)</f>
        <v>0</v>
      </c>
    </row>
    <row r="23" spans="1:33" s="4" customFormat="1" ht="5.25" customHeight="1">
      <c r="A23" s="929"/>
      <c r="B23" s="291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  <c r="AF23" s="902"/>
      <c r="AG23" s="1323"/>
    </row>
    <row r="24" spans="1:33" ht="28.5" customHeight="1">
      <c r="A24" s="12"/>
      <c r="B24" s="1519" t="s">
        <v>2523</v>
      </c>
      <c r="C24" s="1520"/>
      <c r="D24" s="1520"/>
      <c r="E24" s="1520"/>
      <c r="F24" s="1520"/>
      <c r="G24" s="1520"/>
      <c r="H24" s="1483"/>
      <c r="I24" s="1484"/>
      <c r="J24" s="1484"/>
      <c r="K24" s="1484"/>
      <c r="L24" s="1484"/>
      <c r="M24" s="1484"/>
      <c r="N24" s="1484"/>
      <c r="O24" s="1484"/>
      <c r="P24" s="1484"/>
      <c r="Q24" s="1484"/>
      <c r="R24" s="1484"/>
      <c r="S24" s="1484"/>
      <c r="T24" s="1484"/>
      <c r="U24" s="1484"/>
      <c r="V24" s="1484"/>
      <c r="W24" s="1484"/>
      <c r="X24" s="1485"/>
      <c r="Y24" s="638" t="s">
        <v>2271</v>
      </c>
      <c r="Z24" s="1002"/>
      <c r="AA24" s="718"/>
      <c r="AB24" s="1464"/>
      <c r="AC24" s="1465"/>
      <c r="AD24" s="1465"/>
      <c r="AE24" s="1467"/>
      <c r="AF24" s="896"/>
      <c r="AG24" s="1323">
        <f>IF(H24&amp;AB24&amp;AB25="",0,1)</f>
        <v>0</v>
      </c>
    </row>
    <row r="25" spans="1:33" ht="28.5" customHeight="1">
      <c r="A25" s="12"/>
      <c r="B25" s="1003"/>
      <c r="C25" s="1004"/>
      <c r="D25" s="1004"/>
      <c r="E25" s="1004"/>
      <c r="F25" s="1004"/>
      <c r="G25" s="1004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7"/>
      <c r="Y25" s="637" t="s">
        <v>1946</v>
      </c>
      <c r="Z25" s="1005"/>
      <c r="AA25" s="1005"/>
      <c r="AB25" s="1464"/>
      <c r="AC25" s="1465"/>
      <c r="AD25" s="1465"/>
      <c r="AE25" s="1467"/>
      <c r="AF25" s="896"/>
    </row>
    <row r="26" spans="1:33" ht="28.5" customHeight="1">
      <c r="A26" s="12"/>
      <c r="B26" s="634" t="s">
        <v>1947</v>
      </c>
      <c r="C26" s="1006"/>
      <c r="D26" s="1006"/>
      <c r="E26" s="1095"/>
      <c r="F26" s="1464"/>
      <c r="G26" s="1465"/>
      <c r="H26" s="1465"/>
      <c r="I26" s="1465"/>
      <c r="J26" s="1465"/>
      <c r="K26" s="1466"/>
      <c r="L26" s="637" t="s">
        <v>1948</v>
      </c>
      <c r="M26" s="1006"/>
      <c r="N26" s="1468"/>
      <c r="O26" s="1469"/>
      <c r="P26" s="1469"/>
      <c r="Q26" s="1469"/>
      <c r="R26" s="1469"/>
      <c r="S26" s="1469"/>
      <c r="T26" s="1469"/>
      <c r="U26" s="1470"/>
      <c r="V26" s="637" t="s">
        <v>1949</v>
      </c>
      <c r="W26" s="1007"/>
      <c r="X26" s="1007"/>
      <c r="Y26" s="1464"/>
      <c r="Z26" s="1466"/>
      <c r="AA26" s="637" t="s">
        <v>1950</v>
      </c>
      <c r="AB26" s="1007"/>
      <c r="AC26" s="1007"/>
      <c r="AD26" s="1464"/>
      <c r="AE26" s="1467"/>
      <c r="AF26" s="896"/>
      <c r="AG26" s="1323">
        <f>IF(F26&amp;N26&amp;Y26&amp;AD26="",0,1)</f>
        <v>0</v>
      </c>
    </row>
    <row r="27" spans="1:33" ht="28.5" customHeight="1">
      <c r="A27" s="12"/>
      <c r="B27" s="634" t="s">
        <v>1951</v>
      </c>
      <c r="C27" s="1006"/>
      <c r="D27" s="1006"/>
      <c r="E27" s="1095"/>
      <c r="F27" s="1464"/>
      <c r="G27" s="1465"/>
      <c r="H27" s="1465"/>
      <c r="I27" s="1465"/>
      <c r="J27" s="1465"/>
      <c r="K27" s="1466"/>
      <c r="L27" s="638" t="s">
        <v>1952</v>
      </c>
      <c r="M27" s="1008"/>
      <c r="N27" s="1095"/>
      <c r="O27" s="1464"/>
      <c r="P27" s="1465"/>
      <c r="Q27" s="1465"/>
      <c r="R27" s="1465"/>
      <c r="S27" s="1465"/>
      <c r="T27" s="1465"/>
      <c r="U27" s="1466"/>
      <c r="V27" s="638" t="s">
        <v>1953</v>
      </c>
      <c r="W27" s="1008"/>
      <c r="X27" s="1095"/>
      <c r="Y27" s="1464"/>
      <c r="Z27" s="1465"/>
      <c r="AA27" s="1465"/>
      <c r="AB27" s="1465"/>
      <c r="AC27" s="1465"/>
      <c r="AD27" s="1465"/>
      <c r="AE27" s="1467"/>
      <c r="AF27" s="896"/>
      <c r="AG27" s="1323">
        <f>IF(F27&amp;O27&amp;Y27="",0,1)</f>
        <v>0</v>
      </c>
    </row>
    <row r="28" spans="1:33" ht="28.5" customHeight="1" thickBot="1">
      <c r="A28" s="12"/>
      <c r="B28" s="635" t="s">
        <v>1954</v>
      </c>
      <c r="C28" s="719"/>
      <c r="D28" s="719"/>
      <c r="E28" s="1096"/>
      <c r="F28" s="1488"/>
      <c r="G28" s="1474"/>
      <c r="H28" s="1474"/>
      <c r="I28" s="1475"/>
      <c r="J28" s="639" t="s">
        <v>1955</v>
      </c>
      <c r="K28" s="1009"/>
      <c r="L28" s="1097"/>
      <c r="M28" s="1488"/>
      <c r="N28" s="1474"/>
      <c r="O28" s="1474"/>
      <c r="P28" s="1474"/>
      <c r="Q28" s="1475"/>
      <c r="R28" s="639" t="s">
        <v>2535</v>
      </c>
      <c r="S28" s="719"/>
      <c r="T28" s="1473"/>
      <c r="U28" s="1474"/>
      <c r="V28" s="1474"/>
      <c r="W28" s="1474"/>
      <c r="X28" s="1475"/>
      <c r="Y28" s="639" t="s">
        <v>2536</v>
      </c>
      <c r="Z28" s="719"/>
      <c r="AA28" s="1473"/>
      <c r="AB28" s="1473"/>
      <c r="AC28" s="1473"/>
      <c r="AD28" s="1473"/>
      <c r="AE28" s="1476"/>
      <c r="AF28" s="896"/>
      <c r="AG28" s="1323">
        <f>IF(F28&amp;M28&amp;T28&amp;AA28="",0,1)</f>
        <v>0</v>
      </c>
    </row>
    <row r="29" spans="1:33" ht="28.5" customHeight="1" thickBot="1">
      <c r="A29" s="38" t="s">
        <v>1583</v>
      </c>
      <c r="B29" s="930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0"/>
      <c r="W29" s="930"/>
      <c r="X29" s="930"/>
      <c r="Y29" s="930"/>
      <c r="Z29" s="930"/>
      <c r="AA29" s="930"/>
      <c r="AB29" s="930"/>
      <c r="AC29" s="930"/>
      <c r="AD29" s="930"/>
      <c r="AE29" s="930"/>
      <c r="AF29" s="902"/>
    </row>
    <row r="30" spans="1:33" s="4" customFormat="1" ht="15" customHeight="1">
      <c r="A30" s="929"/>
      <c r="B30" s="996" t="s">
        <v>2272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9"/>
      <c r="AF30" s="902"/>
      <c r="AG30" s="1323"/>
    </row>
    <row r="31" spans="1:33" s="4" customFormat="1" ht="25.5" customHeight="1">
      <c r="A31" s="929"/>
      <c r="B31" s="284"/>
      <c r="C31" s="285"/>
      <c r="D31" s="285"/>
      <c r="E31" s="285"/>
      <c r="F31" s="285"/>
      <c r="G31" s="776"/>
      <c r="H31" s="221" t="s">
        <v>1727</v>
      </c>
      <c r="I31" s="285"/>
      <c r="J31" s="285"/>
      <c r="K31" s="285"/>
      <c r="L31" s="776"/>
      <c r="M31" s="221" t="s">
        <v>1728</v>
      </c>
      <c r="N31" s="285"/>
      <c r="O31" s="285"/>
      <c r="P31" s="285"/>
      <c r="Q31" s="776"/>
      <c r="R31" s="221" t="s">
        <v>1729</v>
      </c>
      <c r="S31" s="33"/>
      <c r="T31" s="33"/>
      <c r="U31" s="33"/>
      <c r="V31" s="33"/>
      <c r="W31" s="285"/>
      <c r="X31" s="285"/>
      <c r="Y31" s="285"/>
      <c r="Z31" s="285"/>
      <c r="AA31" s="285"/>
      <c r="AB31" s="285"/>
      <c r="AC31" s="285"/>
      <c r="AD31" s="285"/>
      <c r="AE31" s="290"/>
      <c r="AF31" s="931">
        <f>IF(AND(G33&lt;&gt;"",G31="",L31="",Q31=""),1,0)</f>
        <v>0</v>
      </c>
      <c r="AG31" s="1323">
        <f>IF(Q31&amp;L31&amp;G31="",0,1)</f>
        <v>0</v>
      </c>
    </row>
    <row r="32" spans="1:33" s="4" customFormat="1" ht="5.25" customHeight="1">
      <c r="A32" s="929"/>
      <c r="B32" s="291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7"/>
      <c r="AF32" s="902"/>
      <c r="AG32" s="1323"/>
    </row>
    <row r="33" spans="1:33" ht="28.5" customHeight="1">
      <c r="A33" s="12"/>
      <c r="B33" s="1519" t="s">
        <v>2537</v>
      </c>
      <c r="C33" s="1520"/>
      <c r="D33" s="1520"/>
      <c r="E33" s="1520"/>
      <c r="F33" s="1520"/>
      <c r="G33" s="1520"/>
      <c r="H33" s="1483"/>
      <c r="I33" s="1484"/>
      <c r="J33" s="1484"/>
      <c r="K33" s="1484"/>
      <c r="L33" s="1484"/>
      <c r="M33" s="1484"/>
      <c r="N33" s="1484"/>
      <c r="O33" s="1484"/>
      <c r="P33" s="1484"/>
      <c r="Q33" s="1484"/>
      <c r="R33" s="1484"/>
      <c r="S33" s="1484"/>
      <c r="T33" s="1484"/>
      <c r="U33" s="1484"/>
      <c r="V33" s="1484"/>
      <c r="W33" s="1484"/>
      <c r="X33" s="1485"/>
      <c r="Y33" s="638" t="s">
        <v>2273</v>
      </c>
      <c r="Z33" s="1002"/>
      <c r="AA33" s="718"/>
      <c r="AB33" s="1464"/>
      <c r="AC33" s="1465"/>
      <c r="AD33" s="1465"/>
      <c r="AE33" s="1467"/>
      <c r="AF33" s="896"/>
      <c r="AG33" s="1323">
        <f>IF(H33&amp;AB33&amp;AB34="",0,1)</f>
        <v>0</v>
      </c>
    </row>
    <row r="34" spans="1:33" ht="28.5" customHeight="1">
      <c r="A34" s="12"/>
      <c r="B34" s="1003"/>
      <c r="C34" s="1004"/>
      <c r="D34" s="1004"/>
      <c r="E34" s="1004"/>
      <c r="F34" s="1004"/>
      <c r="G34" s="1004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7"/>
      <c r="Y34" s="637" t="s">
        <v>2274</v>
      </c>
      <c r="Z34" s="1005"/>
      <c r="AA34" s="1005"/>
      <c r="AB34" s="1464"/>
      <c r="AC34" s="1465"/>
      <c r="AD34" s="1465"/>
      <c r="AE34" s="1467"/>
      <c r="AF34" s="896"/>
    </row>
    <row r="35" spans="1:33" ht="28.5" customHeight="1">
      <c r="A35" s="12"/>
      <c r="B35" s="634" t="s">
        <v>2275</v>
      </c>
      <c r="C35" s="1006"/>
      <c r="D35" s="1006"/>
      <c r="E35" s="1095"/>
      <c r="F35" s="1464"/>
      <c r="G35" s="1465"/>
      <c r="H35" s="1465"/>
      <c r="I35" s="1465"/>
      <c r="J35" s="1465"/>
      <c r="K35" s="1466"/>
      <c r="L35" s="637" t="s">
        <v>2276</v>
      </c>
      <c r="M35" s="1006"/>
      <c r="N35" s="1468"/>
      <c r="O35" s="1469"/>
      <c r="P35" s="1469"/>
      <c r="Q35" s="1469"/>
      <c r="R35" s="1469"/>
      <c r="S35" s="1469"/>
      <c r="T35" s="1469"/>
      <c r="U35" s="1470"/>
      <c r="V35" s="637" t="s">
        <v>2277</v>
      </c>
      <c r="W35" s="1007"/>
      <c r="X35" s="1007"/>
      <c r="Y35" s="1464"/>
      <c r="Z35" s="1466"/>
      <c r="AA35" s="637" t="s">
        <v>2278</v>
      </c>
      <c r="AB35" s="1007"/>
      <c r="AC35" s="1007"/>
      <c r="AD35" s="1464"/>
      <c r="AE35" s="1467"/>
      <c r="AF35" s="896"/>
      <c r="AG35" s="1323">
        <f>IF(F35&amp;N35&amp;Y35&amp;AD35="",0,1)</f>
        <v>0</v>
      </c>
    </row>
    <row r="36" spans="1:33" ht="28.5" customHeight="1">
      <c r="A36" s="12"/>
      <c r="B36" s="634" t="s">
        <v>2279</v>
      </c>
      <c r="C36" s="1006"/>
      <c r="D36" s="1006"/>
      <c r="E36" s="1095"/>
      <c r="F36" s="1464"/>
      <c r="G36" s="1465"/>
      <c r="H36" s="1465"/>
      <c r="I36" s="1465"/>
      <c r="J36" s="1465"/>
      <c r="K36" s="1466"/>
      <c r="L36" s="638" t="s">
        <v>2280</v>
      </c>
      <c r="M36" s="1008"/>
      <c r="N36" s="1095"/>
      <c r="O36" s="1464"/>
      <c r="P36" s="1465"/>
      <c r="Q36" s="1465"/>
      <c r="R36" s="1465"/>
      <c r="S36" s="1465"/>
      <c r="T36" s="1465"/>
      <c r="U36" s="1466"/>
      <c r="V36" s="638" t="s">
        <v>2281</v>
      </c>
      <c r="W36" s="1008"/>
      <c r="X36" s="1095"/>
      <c r="Y36" s="1464"/>
      <c r="Z36" s="1465"/>
      <c r="AA36" s="1465"/>
      <c r="AB36" s="1465"/>
      <c r="AC36" s="1465"/>
      <c r="AD36" s="1465"/>
      <c r="AE36" s="1467"/>
      <c r="AF36" s="896"/>
      <c r="AG36" s="1323">
        <f>IF(F36&amp;O36&amp;Y36="",0,1)</f>
        <v>0</v>
      </c>
    </row>
    <row r="37" spans="1:33" ht="28.5" customHeight="1" thickBot="1">
      <c r="A37" s="12"/>
      <c r="B37" s="635" t="s">
        <v>2282</v>
      </c>
      <c r="C37" s="719"/>
      <c r="D37" s="719"/>
      <c r="E37" s="1096"/>
      <c r="F37" s="1488"/>
      <c r="G37" s="1474"/>
      <c r="H37" s="1474"/>
      <c r="I37" s="1475"/>
      <c r="J37" s="639" t="s">
        <v>2283</v>
      </c>
      <c r="K37" s="1009"/>
      <c r="L37" s="1097"/>
      <c r="M37" s="1488"/>
      <c r="N37" s="1474"/>
      <c r="O37" s="1474"/>
      <c r="P37" s="1474"/>
      <c r="Q37" s="1475"/>
      <c r="R37" s="639" t="s">
        <v>2533</v>
      </c>
      <c r="S37" s="719"/>
      <c r="T37" s="1473"/>
      <c r="U37" s="1474"/>
      <c r="V37" s="1474"/>
      <c r="W37" s="1474"/>
      <c r="X37" s="1475"/>
      <c r="Y37" s="639" t="s">
        <v>2534</v>
      </c>
      <c r="Z37" s="719"/>
      <c r="AA37" s="1473"/>
      <c r="AB37" s="1473"/>
      <c r="AC37" s="1473"/>
      <c r="AD37" s="1473"/>
      <c r="AE37" s="1476"/>
      <c r="AF37" s="896"/>
      <c r="AG37" s="1323">
        <f>IF(F37&amp;M37&amp;T37&amp;AA37="",0,1)</f>
        <v>0</v>
      </c>
    </row>
    <row r="38" spans="1:33" s="40" customFormat="1" ht="11.25" customHeight="1" thickBot="1">
      <c r="A38" s="4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898"/>
      <c r="AG38" s="1305"/>
    </row>
    <row r="39" spans="1:33" s="40" customFormat="1" ht="28.5" customHeight="1" thickBot="1">
      <c r="A39" s="38" t="s">
        <v>2548</v>
      </c>
      <c r="B39" s="1298"/>
      <c r="C39" s="1298"/>
      <c r="D39" s="1298"/>
      <c r="E39" s="1298"/>
      <c r="F39" s="1298"/>
      <c r="G39" s="1298"/>
      <c r="H39" s="1298"/>
      <c r="I39" s="1298"/>
      <c r="J39" s="1298"/>
      <c r="K39" s="1298"/>
      <c r="L39" s="1298"/>
      <c r="M39" s="1298"/>
      <c r="N39" s="1298"/>
      <c r="O39" s="1298"/>
      <c r="P39" s="1298"/>
      <c r="Q39" s="1298"/>
      <c r="R39" s="1296"/>
      <c r="S39" s="1296"/>
      <c r="T39" s="1296"/>
      <c r="U39" s="1296"/>
      <c r="V39" s="1296"/>
      <c r="W39" s="1296"/>
      <c r="X39" s="1296"/>
      <c r="Y39" s="1296"/>
      <c r="Z39" s="1296"/>
      <c r="AA39" s="1296"/>
      <c r="AB39" s="1296"/>
      <c r="AC39" s="1298"/>
      <c r="AD39" s="1298"/>
      <c r="AE39" s="1298"/>
      <c r="AF39" s="99"/>
      <c r="AG39" s="1305"/>
    </row>
    <row r="40" spans="1:33" ht="28.5" customHeight="1">
      <c r="A40" s="12"/>
      <c r="B40" s="1018" t="s">
        <v>1730</v>
      </c>
      <c r="C40" s="1010"/>
      <c r="D40" s="1010"/>
      <c r="E40" s="1098"/>
      <c r="F40" s="1533"/>
      <c r="G40" s="1620"/>
      <c r="H40" s="1620"/>
      <c r="I40" s="1620"/>
      <c r="J40" s="1620"/>
      <c r="K40" s="1534"/>
      <c r="L40" s="1021" t="s">
        <v>1731</v>
      </c>
      <c r="M40" s="1010"/>
      <c r="N40" s="1098"/>
      <c r="O40" s="1547"/>
      <c r="P40" s="1548"/>
      <c r="Q40" s="1548"/>
      <c r="R40" s="1548"/>
      <c r="S40" s="1548"/>
      <c r="T40" s="1548"/>
      <c r="U40" s="1549"/>
      <c r="V40" s="1021" t="s">
        <v>1732</v>
      </c>
      <c r="W40" s="1011"/>
      <c r="X40" s="1011"/>
      <c r="Y40" s="1533"/>
      <c r="Z40" s="1534"/>
      <c r="AA40" s="1021" t="s">
        <v>1733</v>
      </c>
      <c r="AB40" s="1011"/>
      <c r="AC40" s="1011"/>
      <c r="AD40" s="1533"/>
      <c r="AE40" s="1619"/>
      <c r="AF40" s="896"/>
      <c r="AG40" s="1323">
        <f>IF(F40&amp;O40&amp;Y40&amp;AD40="",0,1)</f>
        <v>0</v>
      </c>
    </row>
    <row r="41" spans="1:33" ht="28.5" customHeight="1">
      <c r="A41" s="12"/>
      <c r="B41" s="1019" t="s">
        <v>1734</v>
      </c>
      <c r="C41" s="1008"/>
      <c r="D41" s="1008"/>
      <c r="E41" s="1099"/>
      <c r="F41" s="1477"/>
      <c r="G41" s="1478"/>
      <c r="H41" s="1478"/>
      <c r="I41" s="1478"/>
      <c r="J41" s="1478"/>
      <c r="K41" s="1550"/>
      <c r="L41" s="1022" t="s">
        <v>1735</v>
      </c>
      <c r="M41" s="1008"/>
      <c r="N41" s="1099"/>
      <c r="O41" s="1477"/>
      <c r="P41" s="1478"/>
      <c r="Q41" s="1478"/>
      <c r="R41" s="1478"/>
      <c r="S41" s="1478"/>
      <c r="T41" s="1478"/>
      <c r="U41" s="1550"/>
      <c r="V41" s="1022" t="s">
        <v>1736</v>
      </c>
      <c r="W41" s="1008"/>
      <c r="X41" s="1099"/>
      <c r="Y41" s="1477"/>
      <c r="Z41" s="1478"/>
      <c r="AA41" s="1478"/>
      <c r="AB41" s="1478"/>
      <c r="AC41" s="1478"/>
      <c r="AD41" s="1478"/>
      <c r="AE41" s="1479"/>
      <c r="AF41" s="896"/>
      <c r="AG41" s="1323">
        <f>IF(F41&amp;O41&amp;Y41="",0,1)</f>
        <v>0</v>
      </c>
    </row>
    <row r="42" spans="1:33" ht="28.5" customHeight="1" thickBot="1">
      <c r="A42" s="12"/>
      <c r="B42" s="1020" t="s">
        <v>1737</v>
      </c>
      <c r="C42" s="719"/>
      <c r="D42" s="719"/>
      <c r="E42" s="1100"/>
      <c r="F42" s="1544"/>
      <c r="G42" s="1545"/>
      <c r="H42" s="1545"/>
      <c r="I42" s="1545"/>
      <c r="J42" s="1545"/>
      <c r="K42" s="1546"/>
      <c r="L42" s="1023" t="s">
        <v>1738</v>
      </c>
      <c r="M42" s="1009"/>
      <c r="N42" s="1101"/>
      <c r="O42" s="1480"/>
      <c r="P42" s="1481"/>
      <c r="Q42" s="1481"/>
      <c r="R42" s="1481"/>
      <c r="S42" s="1481"/>
      <c r="T42" s="1481"/>
      <c r="U42" s="1481"/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2"/>
      <c r="AF42" s="896"/>
      <c r="AG42" s="1323">
        <f>IF(F42&amp;O42="",0,1)</f>
        <v>0</v>
      </c>
    </row>
    <row r="43" spans="1:33" s="40" customFormat="1" ht="11.25" customHeight="1" thickBot="1">
      <c r="A43" s="4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898"/>
      <c r="AG43" s="1305"/>
    </row>
    <row r="44" spans="1:33" s="1285" customFormat="1" ht="28.5" customHeight="1">
      <c r="A44" s="44" t="s">
        <v>1258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896"/>
      <c r="AG44" s="1326"/>
    </row>
    <row r="45" spans="1:33" s="46" customFormat="1" ht="28.5" customHeight="1" thickBot="1">
      <c r="A45" s="42"/>
      <c r="B45" s="14" t="s">
        <v>709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896"/>
      <c r="AG45" s="1327"/>
    </row>
    <row r="46" spans="1:33" s="40" customFormat="1" ht="28.5" customHeight="1">
      <c r="A46" s="42"/>
      <c r="B46" s="47" t="s">
        <v>1259</v>
      </c>
      <c r="C46" s="48"/>
      <c r="D46" s="48"/>
      <c r="E46" s="48"/>
      <c r="F46" s="48"/>
      <c r="G46" s="48"/>
      <c r="H46" s="48"/>
      <c r="I46" s="48"/>
      <c r="J46" s="48"/>
      <c r="K46" s="48"/>
      <c r="L46" s="293"/>
      <c r="M46" s="1051" t="s">
        <v>443</v>
      </c>
      <c r="N46" s="1471">
        <f>IF(ZN!N8 = 1,1,0)</f>
        <v>0</v>
      </c>
      <c r="O46" s="1472"/>
      <c r="P46" s="451" t="s">
        <v>710</v>
      </c>
      <c r="Q46" s="48" t="s">
        <v>921</v>
      </c>
      <c r="R46" s="48"/>
      <c r="S46" s="48"/>
      <c r="T46" s="48"/>
      <c r="U46" s="48"/>
      <c r="V46" s="48"/>
      <c r="W46" s="48"/>
      <c r="X46" s="48"/>
      <c r="Y46" s="48"/>
      <c r="Z46" s="48"/>
      <c r="AA46" s="293"/>
      <c r="AB46" s="1051" t="s">
        <v>444</v>
      </c>
      <c r="AC46" s="1471">
        <f>IF(WSP!AL8=1,1,0)</f>
        <v>0</v>
      </c>
      <c r="AD46" s="1472"/>
      <c r="AE46" s="452" t="s">
        <v>710</v>
      </c>
      <c r="AF46" s="896"/>
      <c r="AG46" s="1305"/>
    </row>
    <row r="47" spans="1:33" s="1191" customFormat="1" ht="28.5" customHeight="1" thickBot="1">
      <c r="A47" s="42"/>
      <c r="B47" s="294" t="s">
        <v>2023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5"/>
      <c r="M47" s="1001" t="s">
        <v>445</v>
      </c>
      <c r="N47" s="1541">
        <f>IF(GN!M8=1,1,0)</f>
        <v>0</v>
      </c>
      <c r="O47" s="1542"/>
      <c r="P47" s="453" t="s">
        <v>710</v>
      </c>
      <c r="Q47" s="1001" t="s">
        <v>446</v>
      </c>
      <c r="R47" s="1480"/>
      <c r="S47" s="1804"/>
      <c r="T47" s="1804"/>
      <c r="U47" s="1804"/>
      <c r="V47" s="1804"/>
      <c r="W47" s="1804"/>
      <c r="X47" s="1804"/>
      <c r="Y47" s="1804"/>
      <c r="Z47" s="1804"/>
      <c r="AA47" s="1805"/>
      <c r="AB47" s="1001" t="s">
        <v>447</v>
      </c>
      <c r="AC47" s="1480"/>
      <c r="AD47" s="1804"/>
      <c r="AE47" s="454" t="s">
        <v>710</v>
      </c>
      <c r="AF47" s="896"/>
      <c r="AG47" s="1323">
        <f>IF(AC47&amp;R47="",0,1)</f>
        <v>0</v>
      </c>
    </row>
    <row r="48" spans="1:33" s="1191" customFormat="1" ht="11.25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903"/>
      <c r="AG48" s="1328"/>
    </row>
    <row r="49" spans="1:33" s="119" customFormat="1" ht="23.25" customHeight="1" thickTop="1" thickBot="1">
      <c r="A49" s="1535" t="s">
        <v>1260</v>
      </c>
      <c r="B49" s="1536"/>
      <c r="C49" s="1536"/>
      <c r="D49" s="1536"/>
      <c r="E49" s="1536"/>
      <c r="F49" s="1536"/>
      <c r="G49" s="1536"/>
      <c r="H49" s="1536"/>
      <c r="I49" s="1536"/>
      <c r="J49" s="1536"/>
      <c r="K49" s="1536"/>
      <c r="L49" s="1536"/>
      <c r="M49" s="1536"/>
      <c r="N49" s="1536"/>
      <c r="O49" s="1536"/>
      <c r="P49" s="1536"/>
      <c r="Q49" s="1536"/>
      <c r="R49" s="1536"/>
      <c r="S49" s="1536"/>
      <c r="T49" s="1536"/>
      <c r="U49" s="1536"/>
      <c r="V49" s="1536"/>
      <c r="W49" s="1536"/>
      <c r="X49" s="1536"/>
      <c r="Y49" s="1536"/>
      <c r="Z49" s="1536"/>
      <c r="AA49" s="1536"/>
      <c r="AB49" s="1536"/>
      <c r="AC49" s="1536"/>
      <c r="AD49" s="1536"/>
      <c r="AE49" s="1536"/>
      <c r="AF49" s="1537"/>
      <c r="AG49" s="1325"/>
    </row>
    <row r="50" spans="1:33" s="119" customFormat="1" ht="23.25" customHeight="1">
      <c r="A50" s="1286"/>
      <c r="B50" s="185" t="s">
        <v>401</v>
      </c>
      <c r="C50" s="1287"/>
      <c r="D50" s="1287"/>
      <c r="E50" s="1287"/>
      <c r="F50" s="1287"/>
      <c r="G50" s="1287"/>
      <c r="H50" s="1287"/>
      <c r="I50" s="1287"/>
      <c r="J50" s="1287"/>
      <c r="K50" s="1287"/>
      <c r="L50" s="1287"/>
      <c r="M50" s="1287"/>
      <c r="N50" s="1287"/>
      <c r="O50" s="1287"/>
      <c r="P50" s="1287"/>
      <c r="Q50" s="2005" t="s">
        <v>1261</v>
      </c>
      <c r="R50" s="1759"/>
      <c r="S50" s="1759"/>
      <c r="T50" s="1759"/>
      <c r="U50" s="1759"/>
      <c r="V50" s="1759"/>
      <c r="W50" s="1759"/>
      <c r="X50" s="2006"/>
      <c r="Y50" s="2007" t="s">
        <v>1262</v>
      </c>
      <c r="Z50" s="1759"/>
      <c r="AA50" s="2006"/>
      <c r="AB50" s="2010" t="s">
        <v>1780</v>
      </c>
      <c r="AC50" s="2011"/>
      <c r="AD50" s="2011"/>
      <c r="AE50" s="2012"/>
      <c r="AF50" s="904"/>
      <c r="AG50" s="1329"/>
    </row>
    <row r="51" spans="1:33" s="119" customFormat="1" ht="31.5" customHeight="1" thickBot="1">
      <c r="A51" s="1286"/>
      <c r="B51" s="1287"/>
      <c r="C51" s="1287"/>
      <c r="D51" s="1287"/>
      <c r="E51" s="1287"/>
      <c r="F51" s="1287"/>
      <c r="G51" s="1287"/>
      <c r="H51" s="1287"/>
      <c r="I51" s="1287"/>
      <c r="J51" s="1287"/>
      <c r="K51" s="1287"/>
      <c r="L51" s="1287"/>
      <c r="M51" s="1287"/>
      <c r="N51" s="1287"/>
      <c r="O51" s="1287"/>
      <c r="P51" s="1287"/>
      <c r="Q51" s="2016" t="s">
        <v>1263</v>
      </c>
      <c r="R51" s="2017"/>
      <c r="S51" s="2017"/>
      <c r="T51" s="2017"/>
      <c r="U51" s="2017" t="s">
        <v>2549</v>
      </c>
      <c r="V51" s="2017"/>
      <c r="W51" s="2017"/>
      <c r="X51" s="2017"/>
      <c r="Y51" s="2008"/>
      <c r="Z51" s="1762"/>
      <c r="AA51" s="2009"/>
      <c r="AB51" s="2013"/>
      <c r="AC51" s="2014"/>
      <c r="AD51" s="2014"/>
      <c r="AE51" s="2015"/>
      <c r="AF51" s="904"/>
      <c r="AG51" s="1329"/>
    </row>
    <row r="52" spans="1:33" s="119" customFormat="1" ht="34.5" customHeight="1">
      <c r="A52" s="1288"/>
      <c r="B52" s="2018" t="s">
        <v>2114</v>
      </c>
      <c r="C52" s="2019"/>
      <c r="D52" s="2019"/>
      <c r="E52" s="2019"/>
      <c r="F52" s="2019"/>
      <c r="G52" s="2019"/>
      <c r="H52" s="2019"/>
      <c r="I52" s="2019"/>
      <c r="J52" s="2019"/>
      <c r="K52" s="2019"/>
      <c r="L52" s="2019"/>
      <c r="M52" s="2019"/>
      <c r="N52" s="2019"/>
      <c r="O52" s="2019"/>
      <c r="P52" s="2019"/>
      <c r="Q52" s="1051" t="s">
        <v>448</v>
      </c>
      <c r="R52" s="2020"/>
      <c r="S52" s="2021"/>
      <c r="T52" s="460" t="s">
        <v>1173</v>
      </c>
      <c r="U52" s="1051" t="s">
        <v>449</v>
      </c>
      <c r="V52" s="2020"/>
      <c r="W52" s="2021"/>
      <c r="X52" s="460" t="s">
        <v>792</v>
      </c>
      <c r="Y52" s="1053" t="s">
        <v>450</v>
      </c>
      <c r="Z52" s="2022">
        <f>Info!J5</f>
        <v>0.87</v>
      </c>
      <c r="AA52" s="2023"/>
      <c r="AB52" s="1051" t="s">
        <v>1572</v>
      </c>
      <c r="AC52" s="2024" t="str">
        <f>IF(SUM(R52,V52)&gt;0,ROUND(SUM(R52)*Z52,2),"")</f>
        <v/>
      </c>
      <c r="AD52" s="2024"/>
      <c r="AE52" s="2025"/>
      <c r="AF52" s="905"/>
      <c r="AG52" s="1323">
        <f>IF(V52&amp;R52="",0,1)</f>
        <v>0</v>
      </c>
    </row>
    <row r="53" spans="1:33" s="119" customFormat="1" ht="32.25" customHeight="1">
      <c r="A53" s="1288"/>
      <c r="B53" s="2026" t="s">
        <v>2115</v>
      </c>
      <c r="C53" s="2027"/>
      <c r="D53" s="2027"/>
      <c r="E53" s="2027"/>
      <c r="F53" s="2027"/>
      <c r="G53" s="2027"/>
      <c r="H53" s="2027"/>
      <c r="I53" s="2027"/>
      <c r="J53" s="2027"/>
      <c r="K53" s="2027"/>
      <c r="L53" s="2027"/>
      <c r="M53" s="2027"/>
      <c r="N53" s="2027"/>
      <c r="O53" s="2027"/>
      <c r="P53" s="2028"/>
      <c r="Q53" s="1000" t="s">
        <v>1567</v>
      </c>
      <c r="R53" s="2029"/>
      <c r="S53" s="2030"/>
      <c r="T53" s="457" t="s">
        <v>599</v>
      </c>
      <c r="U53" s="1000" t="s">
        <v>1568</v>
      </c>
      <c r="V53" s="2029"/>
      <c r="W53" s="2030"/>
      <c r="X53" s="458" t="s">
        <v>599</v>
      </c>
      <c r="Y53" s="1054" t="s">
        <v>1709</v>
      </c>
      <c r="Z53" s="2031">
        <f>Info!J6</f>
        <v>4.5999999999999996</v>
      </c>
      <c r="AA53" s="2032"/>
      <c r="AB53" s="1000" t="s">
        <v>1569</v>
      </c>
      <c r="AC53" s="2033" t="str">
        <f>IF(SUM(R53,V53)&gt;0,ROUND(SUM(R53)*Z53,2),"")</f>
        <v/>
      </c>
      <c r="AD53" s="2033"/>
      <c r="AE53" s="2034"/>
      <c r="AF53" s="905"/>
      <c r="AG53" s="1323">
        <f>IF(V53&amp;R53="",0,1)</f>
        <v>0</v>
      </c>
    </row>
    <row r="54" spans="1:33" s="119" customFormat="1" ht="46.5" customHeight="1">
      <c r="A54" s="1288"/>
      <c r="B54" s="2026" t="s">
        <v>2550</v>
      </c>
      <c r="C54" s="2027"/>
      <c r="D54" s="2027"/>
      <c r="E54" s="2027"/>
      <c r="F54" s="2027"/>
      <c r="G54" s="2027"/>
      <c r="H54" s="2027"/>
      <c r="I54" s="2027"/>
      <c r="J54" s="2027"/>
      <c r="K54" s="2027"/>
      <c r="L54" s="2027"/>
      <c r="M54" s="2027"/>
      <c r="N54" s="2027"/>
      <c r="O54" s="2027"/>
      <c r="P54" s="2028"/>
      <c r="Q54" s="1000" t="s">
        <v>1570</v>
      </c>
      <c r="R54" s="2035"/>
      <c r="S54" s="2036"/>
      <c r="T54" s="458" t="s">
        <v>1173</v>
      </c>
      <c r="U54" s="1000" t="s">
        <v>1571</v>
      </c>
      <c r="V54" s="2035"/>
      <c r="W54" s="2036"/>
      <c r="X54" s="458" t="s">
        <v>792</v>
      </c>
      <c r="Y54" s="1054" t="s">
        <v>1710</v>
      </c>
      <c r="Z54" s="2031">
        <f>Info!J8</f>
        <v>0.2</v>
      </c>
      <c r="AA54" s="2032"/>
      <c r="AB54" s="1000" t="s">
        <v>1711</v>
      </c>
      <c r="AC54" s="2033" t="str">
        <f>IF(SUM(R54,V54)&gt;0,ROUND(SUM(R54)*Z54,2),"")</f>
        <v/>
      </c>
      <c r="AD54" s="2033"/>
      <c r="AE54" s="2034"/>
      <c r="AF54" s="905"/>
      <c r="AG54" s="1323">
        <f>IF(V54&amp;R54="",0,1)</f>
        <v>0</v>
      </c>
    </row>
    <row r="55" spans="1:33" s="119" customFormat="1" ht="34.5" customHeight="1">
      <c r="A55" s="1288"/>
      <c r="B55" s="2026" t="s">
        <v>2156</v>
      </c>
      <c r="C55" s="2027"/>
      <c r="D55" s="2027"/>
      <c r="E55" s="2027"/>
      <c r="F55" s="2027"/>
      <c r="G55" s="2027"/>
      <c r="H55" s="2027"/>
      <c r="I55" s="2027"/>
      <c r="J55" s="2027"/>
      <c r="K55" s="2027"/>
      <c r="L55" s="2027"/>
      <c r="M55" s="2027"/>
      <c r="N55" s="2027"/>
      <c r="O55" s="2027"/>
      <c r="P55" s="2028"/>
      <c r="Q55" s="1000" t="s">
        <v>1712</v>
      </c>
      <c r="R55" s="2035"/>
      <c r="S55" s="2036"/>
      <c r="T55" s="458" t="s">
        <v>1173</v>
      </c>
      <c r="U55" s="1000" t="s">
        <v>1803</v>
      </c>
      <c r="V55" s="2035"/>
      <c r="W55" s="2036"/>
      <c r="X55" s="458" t="s">
        <v>792</v>
      </c>
      <c r="Y55" s="1054" t="s">
        <v>1812</v>
      </c>
      <c r="Z55" s="2031">
        <f>Info!J9</f>
        <v>0.41</v>
      </c>
      <c r="AA55" s="2032"/>
      <c r="AB55" s="1000" t="s">
        <v>1813</v>
      </c>
      <c r="AC55" s="2033" t="str">
        <f>IF(SUM(R55,V55)&gt;0,ROUND(SUM(R55)*Z55,2),"")</f>
        <v/>
      </c>
      <c r="AD55" s="2033"/>
      <c r="AE55" s="2034"/>
      <c r="AF55" s="905"/>
      <c r="AG55" s="1323">
        <f>IF(V55&amp;R55="",0,1)</f>
        <v>0</v>
      </c>
    </row>
    <row r="56" spans="1:33" s="119" customFormat="1" ht="91.5" customHeight="1" thickBot="1">
      <c r="A56" s="1288"/>
      <c r="B56" s="2039" t="s">
        <v>2157</v>
      </c>
      <c r="C56" s="2040"/>
      <c r="D56" s="2040"/>
      <c r="E56" s="2040"/>
      <c r="F56" s="2040"/>
      <c r="G56" s="2040"/>
      <c r="H56" s="2040"/>
      <c r="I56" s="2040"/>
      <c r="J56" s="2040"/>
      <c r="K56" s="2040"/>
      <c r="L56" s="2040"/>
      <c r="M56" s="2040"/>
      <c r="N56" s="2040"/>
      <c r="O56" s="2040"/>
      <c r="P56" s="2041"/>
      <c r="Q56" s="1001" t="s">
        <v>1814</v>
      </c>
      <c r="R56" s="2042"/>
      <c r="S56" s="2043"/>
      <c r="T56" s="459" t="s">
        <v>1173</v>
      </c>
      <c r="U56" s="1001" t="s">
        <v>1815</v>
      </c>
      <c r="V56" s="2042"/>
      <c r="W56" s="2043"/>
      <c r="X56" s="459" t="s">
        <v>1173</v>
      </c>
      <c r="Y56" s="1055" t="s">
        <v>1816</v>
      </c>
      <c r="Z56" s="2044">
        <f>Info!J7</f>
        <v>3</v>
      </c>
      <c r="AA56" s="2045"/>
      <c r="AB56" s="1001" t="s">
        <v>1817</v>
      </c>
      <c r="AC56" s="2046" t="str">
        <f>IF(SUM(R56,V56)&gt;0,ROUND(SUM(R56)*Z56,2),"")</f>
        <v/>
      </c>
      <c r="AD56" s="2046"/>
      <c r="AE56" s="2047"/>
      <c r="AF56" s="905"/>
      <c r="AG56" s="1323">
        <f>IF(V56&amp;R56="",0,1)</f>
        <v>0</v>
      </c>
    </row>
    <row r="57" spans="1:33" s="119" customFormat="1" ht="9.75" customHeight="1" thickBot="1">
      <c r="A57" s="1288"/>
      <c r="B57" s="1289"/>
      <c r="C57" s="1289"/>
      <c r="D57" s="1289"/>
      <c r="E57" s="1289"/>
      <c r="F57" s="1289"/>
      <c r="G57" s="1289"/>
      <c r="H57" s="1289"/>
      <c r="I57" s="1289"/>
      <c r="J57" s="1289"/>
      <c r="K57" s="1289"/>
      <c r="L57" s="1289"/>
      <c r="M57" s="1289"/>
      <c r="N57" s="1289"/>
      <c r="O57" s="1289"/>
      <c r="P57" s="1289"/>
      <c r="Q57" s="1142"/>
      <c r="R57" s="1289"/>
      <c r="S57" s="1289"/>
      <c r="T57" s="1289"/>
      <c r="U57" s="1142"/>
      <c r="V57" s="2048">
        <f>SUM(V52,V53*10000,V54:W56)</f>
        <v>0</v>
      </c>
      <c r="W57" s="2048"/>
      <c r="X57" s="893"/>
      <c r="Y57" s="893"/>
      <c r="Z57" s="893"/>
      <c r="AA57" s="893"/>
      <c r="AB57" s="893"/>
      <c r="AC57" s="2049">
        <f>SUM(AC52:AE56)</f>
        <v>0</v>
      </c>
      <c r="AD57" s="2048"/>
      <c r="AE57" s="2048"/>
      <c r="AF57" s="906"/>
      <c r="AG57" s="1329"/>
    </row>
    <row r="58" spans="1:33" s="119" customFormat="1" ht="23.25" customHeight="1">
      <c r="A58" s="1286"/>
      <c r="B58" s="2037" t="s">
        <v>2551</v>
      </c>
      <c r="C58" s="2037"/>
      <c r="D58" s="2037"/>
      <c r="E58" s="2037"/>
      <c r="F58" s="2037"/>
      <c r="G58" s="2037"/>
      <c r="H58" s="2037"/>
      <c r="I58" s="2037"/>
      <c r="J58" s="2037"/>
      <c r="K58" s="2037"/>
      <c r="L58" s="2037"/>
      <c r="M58" s="2037"/>
      <c r="N58" s="2037"/>
      <c r="O58" s="2037"/>
      <c r="P58" s="2038"/>
      <c r="Q58" s="2005" t="s">
        <v>1623</v>
      </c>
      <c r="R58" s="1759"/>
      <c r="S58" s="1759"/>
      <c r="T58" s="1759"/>
      <c r="U58" s="1759"/>
      <c r="V58" s="1759"/>
      <c r="W58" s="1759"/>
      <c r="X58" s="2006"/>
      <c r="Y58" s="2007" t="s">
        <v>1262</v>
      </c>
      <c r="Z58" s="1759"/>
      <c r="AA58" s="2006"/>
      <c r="AB58" s="2010" t="s">
        <v>1781</v>
      </c>
      <c r="AC58" s="2011"/>
      <c r="AD58" s="2011"/>
      <c r="AE58" s="2012"/>
      <c r="AF58" s="904"/>
      <c r="AG58" s="1329"/>
    </row>
    <row r="59" spans="1:33" s="119" customFormat="1" ht="31.5" customHeight="1" thickBot="1">
      <c r="A59" s="1286"/>
      <c r="B59" s="2037"/>
      <c r="C59" s="2037"/>
      <c r="D59" s="2037"/>
      <c r="E59" s="2037"/>
      <c r="F59" s="2037"/>
      <c r="G59" s="2037"/>
      <c r="H59" s="2037"/>
      <c r="I59" s="2037"/>
      <c r="J59" s="2037"/>
      <c r="K59" s="2037"/>
      <c r="L59" s="2037"/>
      <c r="M59" s="2037"/>
      <c r="N59" s="2037"/>
      <c r="O59" s="2037"/>
      <c r="P59" s="2038"/>
      <c r="Q59" s="2016" t="s">
        <v>1263</v>
      </c>
      <c r="R59" s="2017"/>
      <c r="S59" s="2017"/>
      <c r="T59" s="2017"/>
      <c r="U59" s="2017" t="s">
        <v>2549</v>
      </c>
      <c r="V59" s="2017"/>
      <c r="W59" s="2017"/>
      <c r="X59" s="2017"/>
      <c r="Y59" s="2008"/>
      <c r="Z59" s="1762"/>
      <c r="AA59" s="2009"/>
      <c r="AB59" s="2013"/>
      <c r="AC59" s="2014"/>
      <c r="AD59" s="2014"/>
      <c r="AE59" s="2015"/>
      <c r="AF59" s="904"/>
      <c r="AG59" s="1329"/>
    </row>
    <row r="60" spans="1:33" s="119" customFormat="1" ht="27.75" customHeight="1">
      <c r="A60" s="1288"/>
      <c r="B60" s="2050" t="s">
        <v>2116</v>
      </c>
      <c r="C60" s="2051"/>
      <c r="D60" s="2051"/>
      <c r="E60" s="2051"/>
      <c r="F60" s="2051"/>
      <c r="G60" s="2051"/>
      <c r="H60" s="2051"/>
      <c r="I60" s="2051"/>
      <c r="J60" s="2051"/>
      <c r="K60" s="2051"/>
      <c r="L60" s="2051"/>
      <c r="M60" s="2051"/>
      <c r="N60" s="2051"/>
      <c r="O60" s="2051"/>
      <c r="P60" s="2051"/>
      <c r="Q60" s="640" t="s">
        <v>1818</v>
      </c>
      <c r="R60" s="2052" t="str">
        <f>IF(SUM(R61:S62)&gt;0,ROUND(R62+R61,2),"")</f>
        <v/>
      </c>
      <c r="S60" s="2052"/>
      <c r="T60" s="460" t="s">
        <v>1173</v>
      </c>
      <c r="U60" s="640" t="s">
        <v>2049</v>
      </c>
      <c r="V60" s="2052" t="str">
        <f>IF(SUM(V61:W62)&gt;0,ROUND(V62+V61,2),"")</f>
        <v/>
      </c>
      <c r="W60" s="2052"/>
      <c r="X60" s="460" t="s">
        <v>1173</v>
      </c>
      <c r="Y60" s="1056" t="s">
        <v>2050</v>
      </c>
      <c r="Z60" s="2022">
        <f>Info!J11</f>
        <v>0.75</v>
      </c>
      <c r="AA60" s="2023"/>
      <c r="AB60" s="640" t="s">
        <v>2051</v>
      </c>
      <c r="AC60" s="2053" t="str">
        <f>IF(SUM(R60,V60)&gt;0,ROUND(SUM(R60)*Z60,2),"")</f>
        <v/>
      </c>
      <c r="AD60" s="2053"/>
      <c r="AE60" s="2054"/>
      <c r="AF60" s="905"/>
      <c r="AG60" s="1329"/>
    </row>
    <row r="61" spans="1:33" s="119" customFormat="1" ht="27.75" customHeight="1">
      <c r="A61" s="1288"/>
      <c r="B61" s="1764" t="s">
        <v>1624</v>
      </c>
      <c r="C61" s="2055"/>
      <c r="D61" s="2055"/>
      <c r="E61" s="2056"/>
      <c r="F61" s="2060" t="s">
        <v>2552</v>
      </c>
      <c r="G61" s="2061"/>
      <c r="H61" s="2061"/>
      <c r="I61" s="2061"/>
      <c r="J61" s="2061"/>
      <c r="K61" s="2062" t="s">
        <v>2267</v>
      </c>
      <c r="L61" s="2062"/>
      <c r="M61" s="2062"/>
      <c r="N61" s="2062"/>
      <c r="O61" s="2062"/>
      <c r="P61" s="2063"/>
      <c r="Q61" s="637" t="s">
        <v>2052</v>
      </c>
      <c r="R61" s="2064"/>
      <c r="S61" s="2065"/>
      <c r="T61" s="458" t="s">
        <v>1173</v>
      </c>
      <c r="U61" s="637" t="s">
        <v>2053</v>
      </c>
      <c r="V61" s="2064"/>
      <c r="W61" s="2065"/>
      <c r="X61" s="458" t="s">
        <v>1173</v>
      </c>
      <c r="Y61" s="461"/>
      <c r="Z61" s="462"/>
      <c r="AA61" s="462"/>
      <c r="AB61" s="461"/>
      <c r="AC61" s="462"/>
      <c r="AD61" s="462"/>
      <c r="AE61" s="463"/>
      <c r="AF61" s="905"/>
      <c r="AG61" s="1323">
        <f>IF(V61&amp;R61="",0,1)</f>
        <v>0</v>
      </c>
    </row>
    <row r="62" spans="1:33" s="119" customFormat="1" ht="27.75" customHeight="1" thickBot="1">
      <c r="A62" s="1288"/>
      <c r="B62" s="2057"/>
      <c r="C62" s="2058"/>
      <c r="D62" s="2058"/>
      <c r="E62" s="2059"/>
      <c r="F62" s="2071" t="s">
        <v>1625</v>
      </c>
      <c r="G62" s="2072"/>
      <c r="H62" s="2072"/>
      <c r="I62" s="2072"/>
      <c r="J62" s="2072"/>
      <c r="K62" s="2072"/>
      <c r="L62" s="2072"/>
      <c r="M62" s="2072"/>
      <c r="N62" s="2072"/>
      <c r="O62" s="2072"/>
      <c r="P62" s="2073"/>
      <c r="Q62" s="639" t="s">
        <v>2054</v>
      </c>
      <c r="R62" s="2074"/>
      <c r="S62" s="2075"/>
      <c r="T62" s="459" t="s">
        <v>1173</v>
      </c>
      <c r="U62" s="639" t="s">
        <v>1994</v>
      </c>
      <c r="V62" s="2074"/>
      <c r="W62" s="2075"/>
      <c r="X62" s="459" t="s">
        <v>1173</v>
      </c>
      <c r="Y62" s="464"/>
      <c r="Z62" s="465"/>
      <c r="AA62" s="465"/>
      <c r="AB62" s="464"/>
      <c r="AC62" s="465"/>
      <c r="AD62" s="465"/>
      <c r="AE62" s="466"/>
      <c r="AF62" s="905"/>
      <c r="AG62" s="1323">
        <f>IF(V62&amp;R62="",0,1)</f>
        <v>0</v>
      </c>
    </row>
    <row r="63" spans="1:33" s="119" customFormat="1" ht="27.75" customHeight="1">
      <c r="A63" s="950">
        <v>45000</v>
      </c>
      <c r="B63" s="2050" t="s">
        <v>2553</v>
      </c>
      <c r="C63" s="2076"/>
      <c r="D63" s="2076"/>
      <c r="E63" s="2076"/>
      <c r="F63" s="2076"/>
      <c r="G63" s="2076"/>
      <c r="H63" s="2076"/>
      <c r="I63" s="2076"/>
      <c r="J63" s="2076"/>
      <c r="K63" s="2076"/>
      <c r="L63" s="2076"/>
      <c r="M63" s="2076"/>
      <c r="N63" s="2076"/>
      <c r="O63" s="2076"/>
      <c r="P63" s="2076"/>
      <c r="Q63" s="640" t="s">
        <v>2055</v>
      </c>
      <c r="R63" s="2052" t="str">
        <f>IF(SUM(R65:S66)&gt;0,IF(SUM(R66,R65)&gt;=A63,A63,SUM(R66,R65)),"")</f>
        <v/>
      </c>
      <c r="S63" s="2052"/>
      <c r="T63" s="460" t="s">
        <v>1173</v>
      </c>
      <c r="U63" s="640" t="s">
        <v>2071</v>
      </c>
      <c r="V63" s="2052" t="str">
        <f>IF(SUM(V65:W66)&gt;0,IF(SUM(V66,V65)&gt;A63,A63-SUM(R63),SUM(V66,V65)),"")</f>
        <v/>
      </c>
      <c r="W63" s="2052"/>
      <c r="X63" s="460" t="s">
        <v>1173</v>
      </c>
      <c r="Y63" s="1056" t="s">
        <v>2072</v>
      </c>
      <c r="Z63" s="2022">
        <f>Info!J12</f>
        <v>21.7</v>
      </c>
      <c r="AA63" s="2023"/>
      <c r="AB63" s="640" t="s">
        <v>2073</v>
      </c>
      <c r="AC63" s="2053" t="str">
        <f>IF(SUM(R63:S64,V63:W64)&gt;0,ROUND(SUM(R63)*Z63,2),"")</f>
        <v/>
      </c>
      <c r="AD63" s="2053"/>
      <c r="AE63" s="2054"/>
      <c r="AF63" s="905"/>
      <c r="AG63" s="1329"/>
    </row>
    <row r="64" spans="1:33" s="119" customFormat="1" ht="27.75" customHeight="1">
      <c r="A64" s="1288"/>
      <c r="B64" s="2077"/>
      <c r="C64" s="2078"/>
      <c r="D64" s="2078"/>
      <c r="E64" s="2078"/>
      <c r="F64" s="2078"/>
      <c r="G64" s="2078"/>
      <c r="H64" s="2078"/>
      <c r="I64" s="2078"/>
      <c r="J64" s="2078"/>
      <c r="K64" s="2078"/>
      <c r="L64" s="2078"/>
      <c r="M64" s="2078"/>
      <c r="N64" s="2078"/>
      <c r="O64" s="2078"/>
      <c r="P64" s="2078"/>
      <c r="Q64" s="636" t="s">
        <v>2074</v>
      </c>
      <c r="R64" s="2066" t="str">
        <f>IF(SUM(R65:S66)&gt;0,IF(SUM(R66,R65)&gt;=A63,SUM(R66,R65)-A63,0),"")</f>
        <v/>
      </c>
      <c r="S64" s="2066"/>
      <c r="T64" s="467" t="s">
        <v>1173</v>
      </c>
      <c r="U64" s="636" t="s">
        <v>2075</v>
      </c>
      <c r="V64" s="2066" t="str">
        <f>IF(SUM(V65:W66)&gt;0,SUM(V66,V65)-V63,"")</f>
        <v/>
      </c>
      <c r="W64" s="2066"/>
      <c r="X64" s="467" t="s">
        <v>1173</v>
      </c>
      <c r="Y64" s="1057" t="s">
        <v>2076</v>
      </c>
      <c r="Z64" s="2067">
        <f>Info!J13</f>
        <v>0.1</v>
      </c>
      <c r="AA64" s="2068"/>
      <c r="AB64" s="636" t="s">
        <v>2077</v>
      </c>
      <c r="AC64" s="2069" t="str">
        <f>IF(SUM(R63:S64,V63:W64)&gt;0,ROUND(SUM(R64)*Z64,2),"")</f>
        <v/>
      </c>
      <c r="AD64" s="2069"/>
      <c r="AE64" s="2070"/>
      <c r="AF64" s="905"/>
      <c r="AG64" s="1329"/>
    </row>
    <row r="65" spans="1:39" s="119" customFormat="1" ht="27.75" customHeight="1">
      <c r="A65" s="1288"/>
      <c r="B65" s="1764" t="s">
        <v>1624</v>
      </c>
      <c r="C65" s="2055"/>
      <c r="D65" s="2055"/>
      <c r="E65" s="2056"/>
      <c r="F65" s="2060" t="s">
        <v>2552</v>
      </c>
      <c r="G65" s="2061"/>
      <c r="H65" s="2061"/>
      <c r="I65" s="2061"/>
      <c r="J65" s="2061"/>
      <c r="K65" s="2062" t="s">
        <v>2267</v>
      </c>
      <c r="L65" s="2062"/>
      <c r="M65" s="2062"/>
      <c r="N65" s="2062"/>
      <c r="O65" s="2062"/>
      <c r="P65" s="2063"/>
      <c r="Q65" s="636" t="s">
        <v>2078</v>
      </c>
      <c r="R65" s="2064"/>
      <c r="S65" s="2079"/>
      <c r="T65" s="467" t="s">
        <v>1173</v>
      </c>
      <c r="U65" s="636" t="s">
        <v>2079</v>
      </c>
      <c r="V65" s="2064"/>
      <c r="W65" s="2079"/>
      <c r="X65" s="467" t="s">
        <v>1173</v>
      </c>
      <c r="Y65" s="461"/>
      <c r="Z65" s="462"/>
      <c r="AA65" s="462"/>
      <c r="AB65" s="461"/>
      <c r="AC65" s="462"/>
      <c r="AD65" s="462"/>
      <c r="AE65" s="463"/>
      <c r="AF65" s="905"/>
      <c r="AG65" s="1323">
        <f>IF(V65&amp;R65="",0,1)</f>
        <v>0</v>
      </c>
      <c r="AM65" s="1290"/>
    </row>
    <row r="66" spans="1:39" s="119" customFormat="1" ht="27.75" customHeight="1" thickBot="1">
      <c r="A66" s="1288"/>
      <c r="B66" s="2057"/>
      <c r="C66" s="2058"/>
      <c r="D66" s="2058"/>
      <c r="E66" s="2059"/>
      <c r="F66" s="2071" t="s">
        <v>1625</v>
      </c>
      <c r="G66" s="2072"/>
      <c r="H66" s="2072"/>
      <c r="I66" s="2072"/>
      <c r="J66" s="2072"/>
      <c r="K66" s="2072"/>
      <c r="L66" s="2072"/>
      <c r="M66" s="2072"/>
      <c r="N66" s="2072"/>
      <c r="O66" s="2072"/>
      <c r="P66" s="2073"/>
      <c r="Q66" s="639" t="s">
        <v>2080</v>
      </c>
      <c r="R66" s="2074"/>
      <c r="S66" s="2075"/>
      <c r="T66" s="459" t="s">
        <v>1173</v>
      </c>
      <c r="U66" s="639" t="s">
        <v>2081</v>
      </c>
      <c r="V66" s="2074"/>
      <c r="W66" s="2075"/>
      <c r="X66" s="459" t="s">
        <v>1173</v>
      </c>
      <c r="Y66" s="464"/>
      <c r="Z66" s="465"/>
      <c r="AA66" s="465"/>
      <c r="AB66" s="464"/>
      <c r="AC66" s="465"/>
      <c r="AD66" s="465"/>
      <c r="AE66" s="466"/>
      <c r="AF66" s="905"/>
      <c r="AG66" s="1323">
        <f>IF(V66&amp;R66="",0,1)</f>
        <v>0</v>
      </c>
    </row>
    <row r="67" spans="1:39" s="119" customFormat="1" ht="34.5" customHeight="1">
      <c r="A67" s="1288"/>
      <c r="B67" s="2050" t="s">
        <v>2117</v>
      </c>
      <c r="C67" s="2051"/>
      <c r="D67" s="2051"/>
      <c r="E67" s="2051"/>
      <c r="F67" s="2051"/>
      <c r="G67" s="2051"/>
      <c r="H67" s="2051"/>
      <c r="I67" s="2051"/>
      <c r="J67" s="2051"/>
      <c r="K67" s="2051"/>
      <c r="L67" s="2051"/>
      <c r="M67" s="2051"/>
      <c r="N67" s="2051"/>
      <c r="O67" s="2051"/>
      <c r="P67" s="2051"/>
      <c r="Q67" s="640" t="s">
        <v>2082</v>
      </c>
      <c r="R67" s="2052" t="str">
        <f>IF(SUM(R68:S69)&gt;0,ROUND(R69+R68,2),"")</f>
        <v/>
      </c>
      <c r="S67" s="2052"/>
      <c r="T67" s="460" t="s">
        <v>1173</v>
      </c>
      <c r="U67" s="640" t="s">
        <v>2083</v>
      </c>
      <c r="V67" s="2052" t="str">
        <f>IF(SUM(V68:W69)&gt;0,ROUND(V69+V68,2),"")</f>
        <v/>
      </c>
      <c r="W67" s="2052"/>
      <c r="X67" s="460" t="s">
        <v>1173</v>
      </c>
      <c r="Y67" s="1056" t="s">
        <v>2084</v>
      </c>
      <c r="Z67" s="2022">
        <f>Info!J14</f>
        <v>10.7</v>
      </c>
      <c r="AA67" s="2023"/>
      <c r="AB67" s="640" t="s">
        <v>2085</v>
      </c>
      <c r="AC67" s="2053" t="str">
        <f>IF(SUM(R67,V67)&gt;0,ROUND(SUM(R67)*Z67,2),"")</f>
        <v/>
      </c>
      <c r="AD67" s="2053"/>
      <c r="AE67" s="2054"/>
      <c r="AF67" s="905"/>
      <c r="AG67" s="1331"/>
    </row>
    <row r="68" spans="1:39" s="119" customFormat="1" ht="27.75" customHeight="1">
      <c r="A68" s="1288"/>
      <c r="B68" s="1764" t="s">
        <v>1624</v>
      </c>
      <c r="C68" s="2055"/>
      <c r="D68" s="2055"/>
      <c r="E68" s="2056"/>
      <c r="F68" s="2060" t="s">
        <v>2552</v>
      </c>
      <c r="G68" s="2061"/>
      <c r="H68" s="2061"/>
      <c r="I68" s="2061"/>
      <c r="J68" s="2061"/>
      <c r="K68" s="2062" t="s">
        <v>2267</v>
      </c>
      <c r="L68" s="2062"/>
      <c r="M68" s="2062"/>
      <c r="N68" s="2062"/>
      <c r="O68" s="2062"/>
      <c r="P68" s="2063"/>
      <c r="Q68" s="637" t="s">
        <v>2086</v>
      </c>
      <c r="R68" s="2064"/>
      <c r="S68" s="2065"/>
      <c r="T68" s="458" t="s">
        <v>1173</v>
      </c>
      <c r="U68" s="637" t="s">
        <v>2087</v>
      </c>
      <c r="V68" s="2064"/>
      <c r="W68" s="2065"/>
      <c r="X68" s="458" t="s">
        <v>1173</v>
      </c>
      <c r="Y68" s="461"/>
      <c r="Z68" s="462"/>
      <c r="AA68" s="462"/>
      <c r="AB68" s="468"/>
      <c r="AC68" s="462"/>
      <c r="AD68" s="462"/>
      <c r="AE68" s="463"/>
      <c r="AF68" s="905"/>
      <c r="AG68" s="1323">
        <f>IF(V68&amp;R68="",0,1)</f>
        <v>0</v>
      </c>
    </row>
    <row r="69" spans="1:39" s="119" customFormat="1" ht="27.75" customHeight="1" thickBot="1">
      <c r="A69" s="1288"/>
      <c r="B69" s="2057"/>
      <c r="C69" s="2058"/>
      <c r="D69" s="2058"/>
      <c r="E69" s="2059"/>
      <c r="F69" s="2071" t="s">
        <v>1625</v>
      </c>
      <c r="G69" s="2072"/>
      <c r="H69" s="2072"/>
      <c r="I69" s="2072"/>
      <c r="J69" s="2072"/>
      <c r="K69" s="2072"/>
      <c r="L69" s="2072"/>
      <c r="M69" s="2072"/>
      <c r="N69" s="2072"/>
      <c r="O69" s="2072"/>
      <c r="P69" s="2073"/>
      <c r="Q69" s="639" t="s">
        <v>2088</v>
      </c>
      <c r="R69" s="2074"/>
      <c r="S69" s="2075"/>
      <c r="T69" s="459" t="s">
        <v>1173</v>
      </c>
      <c r="U69" s="639" t="s">
        <v>2284</v>
      </c>
      <c r="V69" s="2074"/>
      <c r="W69" s="2075"/>
      <c r="X69" s="459" t="s">
        <v>1173</v>
      </c>
      <c r="Y69" s="464"/>
      <c r="Z69" s="465"/>
      <c r="AA69" s="465"/>
      <c r="AB69" s="469"/>
      <c r="AC69" s="465"/>
      <c r="AD69" s="465"/>
      <c r="AE69" s="466"/>
      <c r="AF69" s="905"/>
      <c r="AG69" s="1323">
        <f>IF(V69&amp;R69="",0,1)</f>
        <v>0</v>
      </c>
    </row>
    <row r="70" spans="1:39" s="119" customFormat="1" ht="44.25" customHeight="1">
      <c r="A70" s="1288"/>
      <c r="B70" s="2050" t="s">
        <v>2118</v>
      </c>
      <c r="C70" s="2051"/>
      <c r="D70" s="2051"/>
      <c r="E70" s="2051"/>
      <c r="F70" s="2051"/>
      <c r="G70" s="2051"/>
      <c r="H70" s="2051"/>
      <c r="I70" s="2051"/>
      <c r="J70" s="2051"/>
      <c r="K70" s="2051"/>
      <c r="L70" s="2051"/>
      <c r="M70" s="2051"/>
      <c r="N70" s="2051"/>
      <c r="O70" s="2051"/>
      <c r="P70" s="2051"/>
      <c r="Q70" s="640" t="s">
        <v>2089</v>
      </c>
      <c r="R70" s="2052" t="str">
        <f>IF(SUM(R71:S72)&gt;0,ROUND(R72+R71,2),"")</f>
        <v/>
      </c>
      <c r="S70" s="2052"/>
      <c r="T70" s="460" t="s">
        <v>1173</v>
      </c>
      <c r="U70" s="640" t="s">
        <v>2090</v>
      </c>
      <c r="V70" s="2052" t="str">
        <f>IF(SUM(V71:W72)&gt;0,ROUND(V72+V71,2),"")</f>
        <v/>
      </c>
      <c r="W70" s="2052"/>
      <c r="X70" s="460" t="s">
        <v>1173</v>
      </c>
      <c r="Y70" s="1056" t="s">
        <v>2091</v>
      </c>
      <c r="Z70" s="2022">
        <f>Info!J15</f>
        <v>4.7</v>
      </c>
      <c r="AA70" s="2023"/>
      <c r="AB70" s="640" t="s">
        <v>2092</v>
      </c>
      <c r="AC70" s="2053" t="str">
        <f>IF(SUM(R70,V70)&gt;0,ROUND(SUM(R70)*Z70,2),"")</f>
        <v/>
      </c>
      <c r="AD70" s="2053"/>
      <c r="AE70" s="2054"/>
      <c r="AF70" s="905"/>
      <c r="AG70" s="1323"/>
    </row>
    <row r="71" spans="1:39" s="119" customFormat="1" ht="27.75" customHeight="1">
      <c r="A71" s="1288"/>
      <c r="B71" s="1764" t="s">
        <v>1624</v>
      </c>
      <c r="C71" s="2055"/>
      <c r="D71" s="2055"/>
      <c r="E71" s="2056"/>
      <c r="F71" s="2060" t="s">
        <v>2552</v>
      </c>
      <c r="G71" s="2061"/>
      <c r="H71" s="2061"/>
      <c r="I71" s="2061"/>
      <c r="J71" s="2061"/>
      <c r="K71" s="2062" t="s">
        <v>2267</v>
      </c>
      <c r="L71" s="2062"/>
      <c r="M71" s="2062"/>
      <c r="N71" s="2062"/>
      <c r="O71" s="2062"/>
      <c r="P71" s="2063"/>
      <c r="Q71" s="637" t="s">
        <v>2093</v>
      </c>
      <c r="R71" s="2064"/>
      <c r="S71" s="2065"/>
      <c r="T71" s="458" t="s">
        <v>1173</v>
      </c>
      <c r="U71" s="637" t="s">
        <v>2094</v>
      </c>
      <c r="V71" s="2064"/>
      <c r="W71" s="2065"/>
      <c r="X71" s="458" t="s">
        <v>1173</v>
      </c>
      <c r="Y71" s="461"/>
      <c r="Z71" s="461"/>
      <c r="AA71" s="461"/>
      <c r="AB71" s="468"/>
      <c r="AC71" s="461"/>
      <c r="AD71" s="461"/>
      <c r="AE71" s="470"/>
      <c r="AF71" s="905"/>
      <c r="AG71" s="1323">
        <f>IF(V71&amp;R71="",0,1)</f>
        <v>0</v>
      </c>
    </row>
    <row r="72" spans="1:39" s="119" customFormat="1" ht="27.75" customHeight="1" thickBot="1">
      <c r="A72" s="1288"/>
      <c r="B72" s="2057"/>
      <c r="C72" s="2058"/>
      <c r="D72" s="2058"/>
      <c r="E72" s="2059"/>
      <c r="F72" s="2071" t="s">
        <v>1625</v>
      </c>
      <c r="G72" s="2072"/>
      <c r="H72" s="2072"/>
      <c r="I72" s="2072"/>
      <c r="J72" s="2072"/>
      <c r="K72" s="2072"/>
      <c r="L72" s="2072"/>
      <c r="M72" s="2072"/>
      <c r="N72" s="2072"/>
      <c r="O72" s="2072"/>
      <c r="P72" s="2073"/>
      <c r="Q72" s="639" t="s">
        <v>2095</v>
      </c>
      <c r="R72" s="2074"/>
      <c r="S72" s="2075"/>
      <c r="T72" s="459" t="s">
        <v>1173</v>
      </c>
      <c r="U72" s="639" t="s">
        <v>2096</v>
      </c>
      <c r="V72" s="2074"/>
      <c r="W72" s="2075"/>
      <c r="X72" s="459" t="s">
        <v>1173</v>
      </c>
      <c r="Y72" s="464"/>
      <c r="Z72" s="464"/>
      <c r="AA72" s="464"/>
      <c r="AB72" s="469"/>
      <c r="AC72" s="464"/>
      <c r="AD72" s="464"/>
      <c r="AE72" s="471"/>
      <c r="AF72" s="905"/>
      <c r="AG72" s="1323">
        <f>IF(V72&amp;R72="",0,1)</f>
        <v>0</v>
      </c>
    </row>
    <row r="73" spans="1:39" s="119" customFormat="1" ht="34.5" customHeight="1">
      <c r="A73" s="1288"/>
      <c r="B73" s="2050" t="s">
        <v>2119</v>
      </c>
      <c r="C73" s="2051"/>
      <c r="D73" s="2051"/>
      <c r="E73" s="2051"/>
      <c r="F73" s="2051"/>
      <c r="G73" s="2051"/>
      <c r="H73" s="2051"/>
      <c r="I73" s="2051"/>
      <c r="J73" s="2051"/>
      <c r="K73" s="2051"/>
      <c r="L73" s="2051"/>
      <c r="M73" s="2051"/>
      <c r="N73" s="2051"/>
      <c r="O73" s="2051"/>
      <c r="P73" s="2051"/>
      <c r="Q73" s="640" t="s">
        <v>2097</v>
      </c>
      <c r="R73" s="2052" t="str">
        <f>IF(SUM(R74:S75)&gt;0,ROUND(R75+R74,2),"")</f>
        <v/>
      </c>
      <c r="S73" s="2052"/>
      <c r="T73" s="460" t="s">
        <v>1173</v>
      </c>
      <c r="U73" s="640" t="s">
        <v>2098</v>
      </c>
      <c r="V73" s="2052" t="str">
        <f>IF(SUM(V74:W75)&gt;0,ROUND(V75+V74,2),"")</f>
        <v/>
      </c>
      <c r="W73" s="2052"/>
      <c r="X73" s="460" t="s">
        <v>1173</v>
      </c>
      <c r="Y73" s="1056" t="s">
        <v>2099</v>
      </c>
      <c r="Z73" s="2022">
        <f>Info!J16</f>
        <v>6.05</v>
      </c>
      <c r="AA73" s="2023"/>
      <c r="AB73" s="640" t="s">
        <v>2100</v>
      </c>
      <c r="AC73" s="2053" t="str">
        <f>IF(SUM(R73,V73)&gt;0,ROUND(SUM(R73)*Z73,2),"")</f>
        <v/>
      </c>
      <c r="AD73" s="2053"/>
      <c r="AE73" s="2054"/>
      <c r="AF73" s="905"/>
      <c r="AG73" s="1323"/>
    </row>
    <row r="74" spans="1:39" s="119" customFormat="1" ht="27.75" customHeight="1">
      <c r="A74" s="1288"/>
      <c r="B74" s="1764" t="s">
        <v>1624</v>
      </c>
      <c r="C74" s="2055"/>
      <c r="D74" s="2055"/>
      <c r="E74" s="2056"/>
      <c r="F74" s="2060" t="s">
        <v>2552</v>
      </c>
      <c r="G74" s="2061"/>
      <c r="H74" s="2061"/>
      <c r="I74" s="2061"/>
      <c r="J74" s="2061"/>
      <c r="K74" s="2062" t="s">
        <v>2267</v>
      </c>
      <c r="L74" s="2062"/>
      <c r="M74" s="2062"/>
      <c r="N74" s="2062"/>
      <c r="O74" s="2062"/>
      <c r="P74" s="2063"/>
      <c r="Q74" s="637" t="s">
        <v>2101</v>
      </c>
      <c r="R74" s="2064"/>
      <c r="S74" s="2065"/>
      <c r="T74" s="458" t="s">
        <v>1173</v>
      </c>
      <c r="U74" s="637" t="s">
        <v>2102</v>
      </c>
      <c r="V74" s="2064"/>
      <c r="W74" s="2065"/>
      <c r="X74" s="458" t="s">
        <v>1173</v>
      </c>
      <c r="Y74" s="461"/>
      <c r="Z74" s="461"/>
      <c r="AA74" s="461"/>
      <c r="AB74" s="461"/>
      <c r="AC74" s="461"/>
      <c r="AD74" s="461"/>
      <c r="AE74" s="470"/>
      <c r="AF74" s="905"/>
      <c r="AG74" s="1323">
        <f>IF(V74&amp;R74="",0,1)</f>
        <v>0</v>
      </c>
    </row>
    <row r="75" spans="1:39" s="119" customFormat="1" ht="27.75" customHeight="1" thickBot="1">
      <c r="A75" s="1288"/>
      <c r="B75" s="2057"/>
      <c r="C75" s="2058"/>
      <c r="D75" s="2058"/>
      <c r="E75" s="2059"/>
      <c r="F75" s="2071" t="s">
        <v>1625</v>
      </c>
      <c r="G75" s="2072"/>
      <c r="H75" s="2072"/>
      <c r="I75" s="2072"/>
      <c r="J75" s="2072"/>
      <c r="K75" s="2072"/>
      <c r="L75" s="2072"/>
      <c r="M75" s="2072"/>
      <c r="N75" s="2072"/>
      <c r="O75" s="2072"/>
      <c r="P75" s="2073"/>
      <c r="Q75" s="639" t="s">
        <v>2103</v>
      </c>
      <c r="R75" s="2074"/>
      <c r="S75" s="2075"/>
      <c r="T75" s="459" t="s">
        <v>1173</v>
      </c>
      <c r="U75" s="639" t="s">
        <v>2104</v>
      </c>
      <c r="V75" s="2074"/>
      <c r="W75" s="2075"/>
      <c r="X75" s="459" t="s">
        <v>1173</v>
      </c>
      <c r="Y75" s="464"/>
      <c r="Z75" s="464"/>
      <c r="AA75" s="464"/>
      <c r="AB75" s="464"/>
      <c r="AC75" s="2094"/>
      <c r="AD75" s="2095"/>
      <c r="AE75" s="2096"/>
      <c r="AF75" s="905"/>
      <c r="AG75" s="1323">
        <f>IF(V75&amp;R75="",0,1)</f>
        <v>0</v>
      </c>
    </row>
    <row r="76" spans="1:39" s="119" customFormat="1" ht="9.75" customHeight="1" thickBot="1">
      <c r="A76" s="1288"/>
      <c r="B76" s="1289"/>
      <c r="C76" s="1287"/>
      <c r="D76" s="1287"/>
      <c r="E76" s="1287"/>
      <c r="F76" s="1291"/>
      <c r="G76" s="1164"/>
      <c r="H76" s="1164"/>
      <c r="I76" s="1164"/>
      <c r="J76" s="1164"/>
      <c r="K76" s="1164"/>
      <c r="L76" s="1164"/>
      <c r="M76" s="1164"/>
      <c r="N76" s="1164"/>
      <c r="O76" s="1164"/>
      <c r="P76" s="1164"/>
      <c r="Q76" s="1287"/>
      <c r="R76" s="1164"/>
      <c r="S76" s="1164"/>
      <c r="T76" s="1164"/>
      <c r="U76" s="937"/>
      <c r="V76" s="2097">
        <f>SUM(V74:W75,V71:W72,V68:W69,V65:W66,V61:W62)</f>
        <v>0</v>
      </c>
      <c r="W76" s="2097"/>
      <c r="X76" s="938"/>
      <c r="Y76" s="937"/>
      <c r="Z76" s="938"/>
      <c r="AA76" s="938"/>
      <c r="AB76" s="937"/>
      <c r="AC76" s="2098">
        <f>SUM(AC60:AE74)</f>
        <v>0</v>
      </c>
      <c r="AD76" s="2097"/>
      <c r="AE76" s="2097"/>
      <c r="AF76" s="905"/>
      <c r="AG76" s="1323"/>
    </row>
    <row r="77" spans="1:39" s="119" customFormat="1" ht="23.25" customHeight="1">
      <c r="A77" s="1286"/>
      <c r="B77" s="2080" t="s">
        <v>1380</v>
      </c>
      <c r="C77" s="2080"/>
      <c r="D77" s="2080"/>
      <c r="E77" s="2080"/>
      <c r="F77" s="2080"/>
      <c r="G77" s="2080"/>
      <c r="H77" s="2080"/>
      <c r="I77" s="2080"/>
      <c r="J77" s="2080"/>
      <c r="K77" s="2080"/>
      <c r="L77" s="2080"/>
      <c r="M77" s="2081" t="s">
        <v>168</v>
      </c>
      <c r="N77" s="2082"/>
      <c r="O77" s="2082"/>
      <c r="P77" s="2082"/>
      <c r="Q77" s="2082"/>
      <c r="R77" s="2082"/>
      <c r="S77" s="2082"/>
      <c r="T77" s="2082"/>
      <c r="U77" s="2082"/>
      <c r="V77" s="2082"/>
      <c r="W77" s="2082"/>
      <c r="X77" s="2083"/>
      <c r="Y77" s="2007" t="s">
        <v>1262</v>
      </c>
      <c r="Z77" s="1759"/>
      <c r="AA77" s="2006"/>
      <c r="AB77" s="2010" t="s">
        <v>1782</v>
      </c>
      <c r="AC77" s="2011"/>
      <c r="AD77" s="2011"/>
      <c r="AE77" s="2012"/>
      <c r="AF77" s="904"/>
      <c r="AG77" s="1323"/>
    </row>
    <row r="78" spans="1:39" s="119" customFormat="1" ht="29.25" customHeight="1" thickBot="1">
      <c r="A78" s="1286"/>
      <c r="B78" s="2080"/>
      <c r="C78" s="2080"/>
      <c r="D78" s="2080"/>
      <c r="E78" s="2080"/>
      <c r="F78" s="2080"/>
      <c r="G78" s="2080"/>
      <c r="H78" s="2080"/>
      <c r="I78" s="2080"/>
      <c r="J78" s="2080"/>
      <c r="K78" s="2080"/>
      <c r="L78" s="2080"/>
      <c r="M78" s="2090" t="s">
        <v>1263</v>
      </c>
      <c r="N78" s="2091"/>
      <c r="O78" s="2091"/>
      <c r="P78" s="2091"/>
      <c r="Q78" s="2091"/>
      <c r="R78" s="2092"/>
      <c r="S78" s="2093" t="s">
        <v>2549</v>
      </c>
      <c r="T78" s="2091"/>
      <c r="U78" s="2091"/>
      <c r="V78" s="2091"/>
      <c r="W78" s="2091"/>
      <c r="X78" s="2092"/>
      <c r="Y78" s="2084"/>
      <c r="Z78" s="2085"/>
      <c r="AA78" s="2086"/>
      <c r="AB78" s="2087"/>
      <c r="AC78" s="2088"/>
      <c r="AD78" s="2088"/>
      <c r="AE78" s="2089"/>
      <c r="AF78" s="904"/>
      <c r="AG78" s="1323"/>
    </row>
    <row r="79" spans="1:39" s="119" customFormat="1" ht="28.5" customHeight="1">
      <c r="A79" s="1288"/>
      <c r="B79" s="2018" t="s">
        <v>1381</v>
      </c>
      <c r="C79" s="2019"/>
      <c r="D79" s="2019"/>
      <c r="E79" s="2019"/>
      <c r="F79" s="2019"/>
      <c r="G79" s="2019"/>
      <c r="H79" s="2019"/>
      <c r="I79" s="2019"/>
      <c r="J79" s="2019"/>
      <c r="K79" s="2019"/>
      <c r="L79" s="2019"/>
      <c r="M79" s="640" t="s">
        <v>2105</v>
      </c>
      <c r="N79" s="2099"/>
      <c r="O79" s="2100"/>
      <c r="P79" s="2100"/>
      <c r="Q79" s="2100"/>
      <c r="R79" s="741" t="s">
        <v>1144</v>
      </c>
      <c r="S79" s="640" t="s">
        <v>2106</v>
      </c>
      <c r="T79" s="2099"/>
      <c r="U79" s="2100"/>
      <c r="V79" s="2100"/>
      <c r="W79" s="2100"/>
      <c r="X79" s="741" t="s">
        <v>1144</v>
      </c>
      <c r="Y79" s="1089" t="s">
        <v>2304</v>
      </c>
      <c r="Z79" s="2101">
        <f>Info!J17</f>
        <v>5.0000000000000001E-3</v>
      </c>
      <c r="AA79" s="2102"/>
      <c r="AB79" s="998" t="s">
        <v>2107</v>
      </c>
      <c r="AC79" s="2103" t="str">
        <f>IF(N79&lt;&gt;"",ROUND(N79*Z79,2),"")</f>
        <v/>
      </c>
      <c r="AD79" s="2103"/>
      <c r="AE79" s="2104"/>
      <c r="AF79" s="905"/>
      <c r="AG79" s="1323">
        <f>IF(T79&amp;N79="",0,1)</f>
        <v>0</v>
      </c>
    </row>
    <row r="80" spans="1:39" s="119" customFormat="1" ht="28.5" customHeight="1" thickBot="1">
      <c r="A80" s="1288"/>
      <c r="B80" s="2105" t="s">
        <v>30</v>
      </c>
      <c r="C80" s="2106"/>
      <c r="D80" s="2106"/>
      <c r="E80" s="2106"/>
      <c r="F80" s="2106"/>
      <c r="G80" s="2106"/>
      <c r="H80" s="2106"/>
      <c r="I80" s="2106"/>
      <c r="J80" s="2106"/>
      <c r="K80" s="2106"/>
      <c r="L80" s="2106"/>
      <c r="M80" s="639" t="s">
        <v>1835</v>
      </c>
      <c r="N80" s="2074"/>
      <c r="O80" s="2075"/>
      <c r="P80" s="2075"/>
      <c r="Q80" s="2075"/>
      <c r="R80" s="472" t="s">
        <v>1144</v>
      </c>
      <c r="S80" s="639" t="s">
        <v>1836</v>
      </c>
      <c r="T80" s="2074"/>
      <c r="U80" s="2075"/>
      <c r="V80" s="2075"/>
      <c r="W80" s="2075"/>
      <c r="X80" s="472" t="s">
        <v>1144</v>
      </c>
      <c r="Y80" s="1090" t="s">
        <v>2305</v>
      </c>
      <c r="Z80" s="2107">
        <f>Info!J18</f>
        <v>0.02</v>
      </c>
      <c r="AA80" s="2108"/>
      <c r="AB80" s="639" t="s">
        <v>1837</v>
      </c>
      <c r="AC80" s="2109" t="str">
        <f>IF(N80&lt;&gt;"",ROUND(N80*Z80,2),"")</f>
        <v/>
      </c>
      <c r="AD80" s="2109"/>
      <c r="AE80" s="2110"/>
      <c r="AF80" s="905"/>
      <c r="AG80" s="1323">
        <f>IF(T80&amp;N80="",0,1)</f>
        <v>0</v>
      </c>
    </row>
    <row r="81" spans="1:33" s="119" customFormat="1" ht="9.75" customHeight="1" thickBot="1">
      <c r="A81" s="186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30"/>
      <c r="R81" s="187"/>
      <c r="S81" s="935"/>
      <c r="T81" s="935"/>
      <c r="U81" s="936"/>
      <c r="V81" s="2111">
        <f>SUM(T79:W80)</f>
        <v>0</v>
      </c>
      <c r="W81" s="2111"/>
      <c r="X81" s="935"/>
      <c r="Y81" s="935"/>
      <c r="Z81" s="935"/>
      <c r="AA81" s="935"/>
      <c r="AB81" s="935"/>
      <c r="AC81" s="2112">
        <f>SUM(AC79:AE80)</f>
        <v>0</v>
      </c>
      <c r="AD81" s="2111"/>
      <c r="AE81" s="2111"/>
      <c r="AF81" s="907"/>
      <c r="AG81" s="1323"/>
    </row>
    <row r="82" spans="1:33" s="4" customFormat="1" ht="23.25" customHeight="1" thickTop="1" thickBot="1">
      <c r="A82" s="67" t="s">
        <v>1301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68"/>
      <c r="AF82" s="908"/>
      <c r="AG82" s="1332"/>
    </row>
    <row r="83" spans="1:33" s="59" customFormat="1" ht="41.25" customHeight="1">
      <c r="A83" s="473"/>
      <c r="B83" s="2113" t="s">
        <v>1531</v>
      </c>
      <c r="C83" s="2114"/>
      <c r="D83" s="2114"/>
      <c r="E83" s="2114"/>
      <c r="F83" s="2114"/>
      <c r="G83" s="2114"/>
      <c r="H83" s="2115"/>
      <c r="I83" s="1568" t="s">
        <v>2112</v>
      </c>
      <c r="J83" s="2114"/>
      <c r="K83" s="2114"/>
      <c r="L83" s="2115"/>
      <c r="M83" s="1568" t="s">
        <v>2113</v>
      </c>
      <c r="N83" s="2114"/>
      <c r="O83" s="2114"/>
      <c r="P83" s="2115"/>
      <c r="Q83" s="1568" t="s">
        <v>2145</v>
      </c>
      <c r="R83" s="2114"/>
      <c r="S83" s="2114"/>
      <c r="T83" s="2115"/>
      <c r="U83" s="1568" t="s">
        <v>1335</v>
      </c>
      <c r="V83" s="2114"/>
      <c r="W83" s="2114"/>
      <c r="X83" s="2115"/>
      <c r="Y83" s="2120" t="s">
        <v>685</v>
      </c>
      <c r="Z83" s="2121"/>
      <c r="AA83" s="2122"/>
      <c r="AB83" s="2126" t="s">
        <v>295</v>
      </c>
      <c r="AC83" s="1563"/>
      <c r="AD83" s="1563"/>
      <c r="AE83" s="1564"/>
      <c r="AF83" s="474"/>
      <c r="AG83" s="1323"/>
    </row>
    <row r="84" spans="1:33" s="59" customFormat="1" ht="9.75" customHeight="1" thickBot="1">
      <c r="A84" s="473"/>
      <c r="B84" s="2116"/>
      <c r="C84" s="2117"/>
      <c r="D84" s="2117"/>
      <c r="E84" s="2117"/>
      <c r="F84" s="2117"/>
      <c r="G84" s="2117"/>
      <c r="H84" s="2118"/>
      <c r="I84" s="2119"/>
      <c r="J84" s="2117"/>
      <c r="K84" s="2117"/>
      <c r="L84" s="2118"/>
      <c r="M84" s="2119"/>
      <c r="N84" s="2117"/>
      <c r="O84" s="2117"/>
      <c r="P84" s="2118"/>
      <c r="Q84" s="2119"/>
      <c r="R84" s="2117"/>
      <c r="S84" s="2117"/>
      <c r="T84" s="2118"/>
      <c r="U84" s="2119"/>
      <c r="V84" s="2117"/>
      <c r="W84" s="2117"/>
      <c r="X84" s="2118"/>
      <c r="Y84" s="2123"/>
      <c r="Z84" s="2124"/>
      <c r="AA84" s="2125"/>
      <c r="AB84" s="2127"/>
      <c r="AC84" s="2128"/>
      <c r="AD84" s="2128"/>
      <c r="AE84" s="2129"/>
      <c r="AF84" s="474"/>
      <c r="AG84" s="1325"/>
    </row>
    <row r="85" spans="1:33" s="8" customFormat="1" ht="12.75" customHeight="1" thickBot="1">
      <c r="A85" s="475"/>
      <c r="B85" s="2154">
        <v>1</v>
      </c>
      <c r="C85" s="2011"/>
      <c r="D85" s="2011"/>
      <c r="E85" s="2011"/>
      <c r="F85" s="2011"/>
      <c r="G85" s="2011"/>
      <c r="H85" s="2155"/>
      <c r="I85" s="2011">
        <v>2</v>
      </c>
      <c r="J85" s="2011"/>
      <c r="K85" s="2011"/>
      <c r="L85" s="2155"/>
      <c r="M85" s="2011">
        <v>3</v>
      </c>
      <c r="N85" s="2011"/>
      <c r="O85" s="2011"/>
      <c r="P85" s="2155"/>
      <c r="Q85" s="2011">
        <v>4</v>
      </c>
      <c r="R85" s="2011"/>
      <c r="S85" s="2011"/>
      <c r="T85" s="2155"/>
      <c r="U85" s="2011">
        <v>5</v>
      </c>
      <c r="V85" s="2011"/>
      <c r="W85" s="2011"/>
      <c r="X85" s="2155"/>
      <c r="Y85" s="2011">
        <v>6</v>
      </c>
      <c r="Z85" s="2011"/>
      <c r="AA85" s="2155"/>
      <c r="AB85" s="2010">
        <v>7</v>
      </c>
      <c r="AC85" s="2011"/>
      <c r="AD85" s="2011"/>
      <c r="AE85" s="2012"/>
      <c r="AF85" s="474"/>
      <c r="AG85" s="1323"/>
    </row>
    <row r="86" spans="1:33" s="4" customFormat="1" ht="30" customHeight="1">
      <c r="A86" s="579">
        <v>0</v>
      </c>
      <c r="B86" s="2139" t="s">
        <v>93</v>
      </c>
      <c r="C86" s="2140"/>
      <c r="D86" s="2140"/>
      <c r="E86" s="2140"/>
      <c r="F86" s="2140"/>
      <c r="G86" s="2140"/>
      <c r="H86" s="2141"/>
      <c r="I86" s="2142"/>
      <c r="J86" s="2143"/>
      <c r="K86" s="2143"/>
      <c r="L86" s="2144"/>
      <c r="M86" s="2142"/>
      <c r="N86" s="2143"/>
      <c r="O86" s="2143"/>
      <c r="P86" s="2144"/>
      <c r="Q86" s="2142"/>
      <c r="R86" s="2143"/>
      <c r="S86" s="2143"/>
      <c r="T86" s="2144"/>
      <c r="U86" s="2145" t="str">
        <f t="shared" ref="U86" si="0">IF(I86&amp;M86&amp;Q86="","",SUM(I86,M86,Q86))</f>
        <v/>
      </c>
      <c r="V86" s="2146"/>
      <c r="W86" s="2146"/>
      <c r="X86" s="2147"/>
      <c r="Y86" s="2148"/>
      <c r="Z86" s="2149"/>
      <c r="AA86" s="2150"/>
      <c r="AB86" s="1058" t="s">
        <v>1838</v>
      </c>
      <c r="AC86" s="2151" t="str">
        <f t="shared" ref="AC86" si="1">IF(U86="","",U86*Y86/12)</f>
        <v/>
      </c>
      <c r="AD86" s="2152"/>
      <c r="AE86" s="2153"/>
      <c r="AF86" s="931">
        <f>IF(VLOOKUP(AC14,A86:AA97,9,FALSE)=AC57,0,1)</f>
        <v>0</v>
      </c>
      <c r="AG86" s="1323">
        <f>IF(M86&amp;I86&amp;Q86&amp;Y86="",0,1)</f>
        <v>0</v>
      </c>
    </row>
    <row r="87" spans="1:33" s="4" customFormat="1" ht="30" customHeight="1">
      <c r="A87" s="579">
        <v>1</v>
      </c>
      <c r="B87" s="2130" t="s">
        <v>1530</v>
      </c>
      <c r="C87" s="2132" t="s">
        <v>267</v>
      </c>
      <c r="D87" s="2133"/>
      <c r="E87" s="2133"/>
      <c r="F87" s="2133"/>
      <c r="G87" s="2133"/>
      <c r="H87" s="150">
        <v>1</v>
      </c>
      <c r="I87" s="2134"/>
      <c r="J87" s="2135"/>
      <c r="K87" s="2135"/>
      <c r="L87" s="2135"/>
      <c r="M87" s="2134"/>
      <c r="N87" s="2135"/>
      <c r="O87" s="2135"/>
      <c r="P87" s="2135"/>
      <c r="Q87" s="2134"/>
      <c r="R87" s="2135"/>
      <c r="S87" s="2135"/>
      <c r="T87" s="2135"/>
      <c r="U87" s="2136" t="str">
        <f>IF(I87&amp;M87&amp;Q87="","",SUM(I87,M87,Q87))</f>
        <v/>
      </c>
      <c r="V87" s="2137"/>
      <c r="W87" s="2137"/>
      <c r="X87" s="2138"/>
      <c r="Y87" s="2156"/>
      <c r="Z87" s="2157"/>
      <c r="AA87" s="2157"/>
      <c r="AB87" s="1059" t="s">
        <v>1839</v>
      </c>
      <c r="AC87" s="2158" t="str">
        <f>IF(U87="","",U87*Y87/12)</f>
        <v/>
      </c>
      <c r="AD87" s="2159"/>
      <c r="AE87" s="2160"/>
      <c r="AF87" s="931">
        <f>IF(VLOOKUP(AC14,A86:Z97,13,FALSE)=AC76,0,1)</f>
        <v>0</v>
      </c>
      <c r="AG87" s="1323">
        <f t="shared" ref="AG87:AG97" si="2">IF(M87&amp;I87&amp;Q87&amp;Y87="",0,1)</f>
        <v>0</v>
      </c>
    </row>
    <row r="88" spans="1:33" s="4" customFormat="1" ht="30" customHeight="1">
      <c r="A88" s="579">
        <v>2</v>
      </c>
      <c r="B88" s="2131"/>
      <c r="C88" s="2132" t="s">
        <v>267</v>
      </c>
      <c r="D88" s="2133"/>
      <c r="E88" s="2133"/>
      <c r="F88" s="2133"/>
      <c r="G88" s="2133"/>
      <c r="H88" s="150">
        <v>2</v>
      </c>
      <c r="I88" s="2134"/>
      <c r="J88" s="2135"/>
      <c r="K88" s="2135"/>
      <c r="L88" s="2135"/>
      <c r="M88" s="2134"/>
      <c r="N88" s="2135"/>
      <c r="O88" s="2135"/>
      <c r="P88" s="2135"/>
      <c r="Q88" s="2134"/>
      <c r="R88" s="2135"/>
      <c r="S88" s="2135"/>
      <c r="T88" s="2135"/>
      <c r="U88" s="2136" t="str">
        <f t="shared" ref="U88:U97" si="3">IF(I88&amp;M88&amp;Q88="","",SUM(I88,M88,Q88))</f>
        <v/>
      </c>
      <c r="V88" s="2137"/>
      <c r="W88" s="2137"/>
      <c r="X88" s="2138"/>
      <c r="Y88" s="2156"/>
      <c r="Z88" s="2157"/>
      <c r="AA88" s="2157"/>
      <c r="AB88" s="1059" t="s">
        <v>1840</v>
      </c>
      <c r="AC88" s="2158" t="str">
        <f t="shared" ref="AC88:AC97" si="4">IF(U88="","",U88*Y88/12)</f>
        <v/>
      </c>
      <c r="AD88" s="2159"/>
      <c r="AE88" s="2160"/>
      <c r="AF88" s="931">
        <f>IF(VLOOKUP(AC14,A86:Z97,17,FALSE)=AC81,0,1)</f>
        <v>0</v>
      </c>
      <c r="AG88" s="1323">
        <f t="shared" si="2"/>
        <v>0</v>
      </c>
    </row>
    <row r="89" spans="1:33" s="4" customFormat="1" ht="30" customHeight="1">
      <c r="A89" s="579">
        <v>3</v>
      </c>
      <c r="B89" s="2181" t="s">
        <v>1530</v>
      </c>
      <c r="C89" s="2132" t="s">
        <v>267</v>
      </c>
      <c r="D89" s="2133"/>
      <c r="E89" s="2133"/>
      <c r="F89" s="2133"/>
      <c r="G89" s="2133"/>
      <c r="H89" s="150">
        <v>3</v>
      </c>
      <c r="I89" s="2134"/>
      <c r="J89" s="2135"/>
      <c r="K89" s="2135"/>
      <c r="L89" s="2135"/>
      <c r="M89" s="2134"/>
      <c r="N89" s="2135"/>
      <c r="O89" s="2135"/>
      <c r="P89" s="2135"/>
      <c r="Q89" s="2134"/>
      <c r="R89" s="2135"/>
      <c r="S89" s="2135"/>
      <c r="T89" s="2135"/>
      <c r="U89" s="2136" t="str">
        <f t="shared" si="3"/>
        <v/>
      </c>
      <c r="V89" s="2137"/>
      <c r="W89" s="2137"/>
      <c r="X89" s="2138"/>
      <c r="Y89" s="2156"/>
      <c r="Z89" s="2157"/>
      <c r="AA89" s="2157"/>
      <c r="AB89" s="1059" t="s">
        <v>1841</v>
      </c>
      <c r="AC89" s="2158" t="str">
        <f t="shared" si="4"/>
        <v/>
      </c>
      <c r="AD89" s="2159"/>
      <c r="AE89" s="2160"/>
      <c r="AF89" s="931">
        <f>IF(ISNUMBER(V17),IF(VLOOKUP(AC14,A86:Z97,25,FALSE)=13-MONTH(V17),0,1),1)</f>
        <v>1</v>
      </c>
      <c r="AG89" s="1323">
        <f t="shared" si="2"/>
        <v>0</v>
      </c>
    </row>
    <row r="90" spans="1:33" s="4" customFormat="1" ht="30" customHeight="1">
      <c r="A90" s="579">
        <v>4</v>
      </c>
      <c r="B90" s="2181"/>
      <c r="C90" s="2132" t="s">
        <v>267</v>
      </c>
      <c r="D90" s="2133"/>
      <c r="E90" s="2133"/>
      <c r="F90" s="2133"/>
      <c r="G90" s="2133"/>
      <c r="H90" s="150">
        <v>4</v>
      </c>
      <c r="I90" s="2134"/>
      <c r="J90" s="2135"/>
      <c r="K90" s="2135"/>
      <c r="L90" s="2135"/>
      <c r="M90" s="2134"/>
      <c r="N90" s="2135"/>
      <c r="O90" s="2135"/>
      <c r="P90" s="2135"/>
      <c r="Q90" s="2134"/>
      <c r="R90" s="2135"/>
      <c r="S90" s="2135"/>
      <c r="T90" s="2135"/>
      <c r="U90" s="2136" t="str">
        <f t="shared" si="3"/>
        <v/>
      </c>
      <c r="V90" s="2137"/>
      <c r="W90" s="2137"/>
      <c r="X90" s="2138"/>
      <c r="Y90" s="2156"/>
      <c r="Z90" s="2157"/>
      <c r="AA90" s="2157"/>
      <c r="AB90" s="1059" t="s">
        <v>1842</v>
      </c>
      <c r="AC90" s="2158" t="str">
        <f t="shared" si="4"/>
        <v/>
      </c>
      <c r="AD90" s="2159"/>
      <c r="AE90" s="2160"/>
      <c r="AF90" s="474"/>
      <c r="AG90" s="1323">
        <f t="shared" si="2"/>
        <v>0</v>
      </c>
    </row>
    <row r="91" spans="1:33" s="4" customFormat="1" ht="30" customHeight="1">
      <c r="A91" s="579">
        <v>5</v>
      </c>
      <c r="B91" s="2181"/>
      <c r="C91" s="2132" t="s">
        <v>267</v>
      </c>
      <c r="D91" s="2133"/>
      <c r="E91" s="2133"/>
      <c r="F91" s="2133"/>
      <c r="G91" s="2133"/>
      <c r="H91" s="150">
        <v>5</v>
      </c>
      <c r="I91" s="2134"/>
      <c r="J91" s="2135"/>
      <c r="K91" s="2135"/>
      <c r="L91" s="2135"/>
      <c r="M91" s="2134"/>
      <c r="N91" s="2135"/>
      <c r="O91" s="2135"/>
      <c r="P91" s="2135"/>
      <c r="Q91" s="2134"/>
      <c r="R91" s="2135"/>
      <c r="S91" s="2135"/>
      <c r="T91" s="2135"/>
      <c r="U91" s="2136" t="str">
        <f t="shared" si="3"/>
        <v/>
      </c>
      <c r="V91" s="2137"/>
      <c r="W91" s="2137"/>
      <c r="X91" s="2138"/>
      <c r="Y91" s="2156"/>
      <c r="Z91" s="2157"/>
      <c r="AA91" s="2157"/>
      <c r="AB91" s="1059" t="s">
        <v>1843</v>
      </c>
      <c r="AC91" s="2158" t="str">
        <f t="shared" si="4"/>
        <v/>
      </c>
      <c r="AD91" s="2159"/>
      <c r="AE91" s="2160"/>
      <c r="AF91" s="474"/>
      <c r="AG91" s="1323">
        <f t="shared" si="2"/>
        <v>0</v>
      </c>
    </row>
    <row r="92" spans="1:33" s="4" customFormat="1" ht="30" customHeight="1">
      <c r="A92" s="579">
        <v>6</v>
      </c>
      <c r="B92" s="2181"/>
      <c r="C92" s="2132" t="s">
        <v>267</v>
      </c>
      <c r="D92" s="2133"/>
      <c r="E92" s="2133"/>
      <c r="F92" s="2133"/>
      <c r="G92" s="2133"/>
      <c r="H92" s="150">
        <v>6</v>
      </c>
      <c r="I92" s="2134"/>
      <c r="J92" s="2135"/>
      <c r="K92" s="2135"/>
      <c r="L92" s="2135"/>
      <c r="M92" s="2134"/>
      <c r="N92" s="2135"/>
      <c r="O92" s="2135"/>
      <c r="P92" s="2135"/>
      <c r="Q92" s="2134"/>
      <c r="R92" s="2135"/>
      <c r="S92" s="2135"/>
      <c r="T92" s="2135"/>
      <c r="U92" s="2136" t="str">
        <f t="shared" si="3"/>
        <v/>
      </c>
      <c r="V92" s="2137"/>
      <c r="W92" s="2137"/>
      <c r="X92" s="2138"/>
      <c r="Y92" s="2156"/>
      <c r="Z92" s="2157"/>
      <c r="AA92" s="2157"/>
      <c r="AB92" s="1059" t="s">
        <v>1844</v>
      </c>
      <c r="AC92" s="2158" t="str">
        <f t="shared" si="4"/>
        <v/>
      </c>
      <c r="AD92" s="2159"/>
      <c r="AE92" s="2160"/>
      <c r="AF92" s="909"/>
      <c r="AG92" s="1323">
        <f t="shared" si="2"/>
        <v>0</v>
      </c>
    </row>
    <row r="93" spans="1:33" s="4" customFormat="1" ht="30" customHeight="1">
      <c r="A93" s="579">
        <v>7</v>
      </c>
      <c r="B93" s="2181"/>
      <c r="C93" s="2132" t="s">
        <v>267</v>
      </c>
      <c r="D93" s="2133"/>
      <c r="E93" s="2133"/>
      <c r="F93" s="2133"/>
      <c r="G93" s="2133"/>
      <c r="H93" s="150">
        <v>7</v>
      </c>
      <c r="I93" s="2134"/>
      <c r="J93" s="2135"/>
      <c r="K93" s="2135"/>
      <c r="L93" s="2135"/>
      <c r="M93" s="2134"/>
      <c r="N93" s="2135"/>
      <c r="O93" s="2135"/>
      <c r="P93" s="2135"/>
      <c r="Q93" s="2134"/>
      <c r="R93" s="2135"/>
      <c r="S93" s="2135"/>
      <c r="T93" s="2135"/>
      <c r="U93" s="2136" t="str">
        <f t="shared" si="3"/>
        <v/>
      </c>
      <c r="V93" s="2137"/>
      <c r="W93" s="2137"/>
      <c r="X93" s="2138"/>
      <c r="Y93" s="2156"/>
      <c r="Z93" s="2157"/>
      <c r="AA93" s="2157"/>
      <c r="AB93" s="1059" t="s">
        <v>1845</v>
      </c>
      <c r="AC93" s="2158" t="str">
        <f t="shared" si="4"/>
        <v/>
      </c>
      <c r="AD93" s="2159"/>
      <c r="AE93" s="2160"/>
      <c r="AF93" s="909"/>
      <c r="AG93" s="1323">
        <f t="shared" si="2"/>
        <v>0</v>
      </c>
    </row>
    <row r="94" spans="1:33" s="4" customFormat="1" ht="30" customHeight="1">
      <c r="A94" s="579">
        <v>8</v>
      </c>
      <c r="B94" s="2181"/>
      <c r="C94" s="2132" t="s">
        <v>267</v>
      </c>
      <c r="D94" s="2133"/>
      <c r="E94" s="2133"/>
      <c r="F94" s="2133"/>
      <c r="G94" s="2133"/>
      <c r="H94" s="150">
        <v>8</v>
      </c>
      <c r="I94" s="2134"/>
      <c r="J94" s="2135"/>
      <c r="K94" s="2135"/>
      <c r="L94" s="2135"/>
      <c r="M94" s="2134"/>
      <c r="N94" s="2135"/>
      <c r="O94" s="2135"/>
      <c r="P94" s="2135"/>
      <c r="Q94" s="2134"/>
      <c r="R94" s="2135"/>
      <c r="S94" s="2135"/>
      <c r="T94" s="2135"/>
      <c r="U94" s="2136" t="str">
        <f t="shared" si="3"/>
        <v/>
      </c>
      <c r="V94" s="2137"/>
      <c r="W94" s="2137"/>
      <c r="X94" s="2138"/>
      <c r="Y94" s="2156"/>
      <c r="Z94" s="2157"/>
      <c r="AA94" s="2157"/>
      <c r="AB94" s="1059" t="s">
        <v>1846</v>
      </c>
      <c r="AC94" s="2158" t="str">
        <f t="shared" si="4"/>
        <v/>
      </c>
      <c r="AD94" s="2159"/>
      <c r="AE94" s="2160"/>
      <c r="AF94" s="909"/>
      <c r="AG94" s="1323">
        <f t="shared" si="2"/>
        <v>0</v>
      </c>
    </row>
    <row r="95" spans="1:33" s="4" customFormat="1" ht="30" customHeight="1">
      <c r="A95" s="579">
        <v>9</v>
      </c>
      <c r="B95" s="2181"/>
      <c r="C95" s="2132" t="s">
        <v>267</v>
      </c>
      <c r="D95" s="2133"/>
      <c r="E95" s="2133"/>
      <c r="F95" s="2133"/>
      <c r="G95" s="2133"/>
      <c r="H95" s="150">
        <v>9</v>
      </c>
      <c r="I95" s="2134"/>
      <c r="J95" s="2135"/>
      <c r="K95" s="2135"/>
      <c r="L95" s="2135"/>
      <c r="M95" s="2134"/>
      <c r="N95" s="2135"/>
      <c r="O95" s="2135"/>
      <c r="P95" s="2135"/>
      <c r="Q95" s="2134"/>
      <c r="R95" s="2135"/>
      <c r="S95" s="2135"/>
      <c r="T95" s="2135"/>
      <c r="U95" s="2136" t="str">
        <f t="shared" si="3"/>
        <v/>
      </c>
      <c r="V95" s="2137"/>
      <c r="W95" s="2137"/>
      <c r="X95" s="2138"/>
      <c r="Y95" s="2156"/>
      <c r="Z95" s="2157"/>
      <c r="AA95" s="2157"/>
      <c r="AB95" s="1059" t="s">
        <v>1847</v>
      </c>
      <c r="AC95" s="2158" t="str">
        <f t="shared" si="4"/>
        <v/>
      </c>
      <c r="AD95" s="2159"/>
      <c r="AE95" s="2160"/>
      <c r="AF95" s="909"/>
      <c r="AG95" s="1323">
        <f t="shared" si="2"/>
        <v>0</v>
      </c>
    </row>
    <row r="96" spans="1:33" s="4" customFormat="1" ht="30" customHeight="1">
      <c r="A96" s="579">
        <v>10</v>
      </c>
      <c r="B96" s="2181"/>
      <c r="C96" s="2132" t="s">
        <v>267</v>
      </c>
      <c r="D96" s="2133"/>
      <c r="E96" s="2133"/>
      <c r="F96" s="2133"/>
      <c r="G96" s="2133"/>
      <c r="H96" s="150">
        <v>10</v>
      </c>
      <c r="I96" s="2134"/>
      <c r="J96" s="2135"/>
      <c r="K96" s="2135"/>
      <c r="L96" s="2135"/>
      <c r="M96" s="2134"/>
      <c r="N96" s="2135"/>
      <c r="O96" s="2135"/>
      <c r="P96" s="2135"/>
      <c r="Q96" s="2134"/>
      <c r="R96" s="2135"/>
      <c r="S96" s="2135"/>
      <c r="T96" s="2135"/>
      <c r="U96" s="2136" t="str">
        <f t="shared" si="3"/>
        <v/>
      </c>
      <c r="V96" s="2137"/>
      <c r="W96" s="2137"/>
      <c r="X96" s="2138"/>
      <c r="Y96" s="2156"/>
      <c r="Z96" s="2157"/>
      <c r="AA96" s="2157"/>
      <c r="AB96" s="1059" t="s">
        <v>2108</v>
      </c>
      <c r="AC96" s="2158" t="str">
        <f t="shared" si="4"/>
        <v/>
      </c>
      <c r="AD96" s="2159"/>
      <c r="AE96" s="2160"/>
      <c r="AF96" s="909"/>
      <c r="AG96" s="1323">
        <f t="shared" si="2"/>
        <v>0</v>
      </c>
    </row>
    <row r="97" spans="1:33" s="4" customFormat="1" ht="30" customHeight="1" thickBot="1">
      <c r="A97" s="579">
        <v>11</v>
      </c>
      <c r="B97" s="2182"/>
      <c r="C97" s="2172" t="s">
        <v>267</v>
      </c>
      <c r="D97" s="2173"/>
      <c r="E97" s="2173"/>
      <c r="F97" s="2173"/>
      <c r="G97" s="2173"/>
      <c r="H97" s="476">
        <v>11</v>
      </c>
      <c r="I97" s="2174"/>
      <c r="J97" s="2175"/>
      <c r="K97" s="2175"/>
      <c r="L97" s="2175"/>
      <c r="M97" s="2174"/>
      <c r="N97" s="2175"/>
      <c r="O97" s="2175"/>
      <c r="P97" s="2175"/>
      <c r="Q97" s="2174"/>
      <c r="R97" s="2175"/>
      <c r="S97" s="2175"/>
      <c r="T97" s="2175"/>
      <c r="U97" s="2176" t="str">
        <f t="shared" si="3"/>
        <v/>
      </c>
      <c r="V97" s="2177"/>
      <c r="W97" s="2177"/>
      <c r="X97" s="2178"/>
      <c r="Y97" s="2179"/>
      <c r="Z97" s="2180"/>
      <c r="AA97" s="2180"/>
      <c r="AB97" s="1060" t="s">
        <v>2109</v>
      </c>
      <c r="AC97" s="2161" t="str">
        <f t="shared" si="4"/>
        <v/>
      </c>
      <c r="AD97" s="2162"/>
      <c r="AE97" s="2163"/>
      <c r="AF97" s="909"/>
      <c r="AG97" s="1323">
        <f t="shared" si="2"/>
        <v>0</v>
      </c>
    </row>
    <row r="98" spans="1:33" s="46" customFormat="1" ht="27.75" customHeight="1" thickBot="1">
      <c r="A98" s="143"/>
      <c r="B98" s="2164"/>
      <c r="C98" s="2165"/>
      <c r="D98" s="2165"/>
      <c r="E98" s="2165"/>
      <c r="F98" s="2165"/>
      <c r="G98" s="2165"/>
      <c r="H98" s="2165"/>
      <c r="I98" s="2165"/>
      <c r="J98" s="2165"/>
      <c r="K98" s="2165"/>
      <c r="L98" s="2166" t="s">
        <v>1650</v>
      </c>
      <c r="M98" s="2166"/>
      <c r="N98" s="2166"/>
      <c r="O98" s="2166"/>
      <c r="P98" s="2166"/>
      <c r="Q98" s="2166"/>
      <c r="R98" s="2166"/>
      <c r="S98" s="2166"/>
      <c r="T98" s="2166"/>
      <c r="U98" s="2166"/>
      <c r="V98" s="2166"/>
      <c r="W98" s="2166"/>
      <c r="X98" s="2166"/>
      <c r="Y98" s="2167">
        <f>SUM(Y86:AA97)</f>
        <v>0</v>
      </c>
      <c r="Z98" s="2167"/>
      <c r="AA98" s="2168"/>
      <c r="AB98" s="1061" t="s">
        <v>2110</v>
      </c>
      <c r="AC98" s="2169">
        <f>IF(OR(SUM(Y86:AA97)&gt;12,SUM(Y86:AA97)&lt;0),"Błąd liczby miesięcy",ROUND(SUM(AC86:AE97),0))</f>
        <v>0</v>
      </c>
      <c r="AD98" s="2170"/>
      <c r="AE98" s="2171"/>
      <c r="AF98" s="931">
        <f>IF(OR(Y98&lt;1,Y98&gt;12),1,0)</f>
        <v>1</v>
      </c>
      <c r="AG98" s="1325"/>
    </row>
    <row r="99" spans="1:33" s="4" customFormat="1" ht="9.75" customHeight="1" thickBot="1">
      <c r="A99" s="141"/>
      <c r="B99" s="147"/>
      <c r="C99" s="66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910"/>
      <c r="AG99" s="1333"/>
    </row>
    <row r="100" spans="1:33" s="119" customFormat="1" ht="24.75" customHeight="1" thickTop="1" thickBot="1">
      <c r="A100" s="67" t="s">
        <v>2019</v>
      </c>
      <c r="B100" s="54"/>
      <c r="C100" s="54"/>
      <c r="D100" s="54"/>
      <c r="E100" s="54"/>
      <c r="F100" s="54"/>
      <c r="G100" s="54"/>
      <c r="H100" s="1890" t="str">
        <f>IF(AF100,"BŁĄD !!! Raty podatku nie mogą być ujemne.",IF(SUM(AC100,-AC98)&lt;0,"BŁĄD !!! Suma rat jest mniejsza od kwoty podatku o : " &amp; SUM(-AC100,AC98) &amp;" zł",IF(SUM(AC100,-AC98)&gt;0,"BŁĄD !!! Suma rat jest większa od kwoty podatku o : " &amp; SUM(AC100,-AC98)&amp;" zł","")))</f>
        <v/>
      </c>
      <c r="I100" s="1890"/>
      <c r="J100" s="1890"/>
      <c r="K100" s="1890"/>
      <c r="L100" s="1890"/>
      <c r="M100" s="1890"/>
      <c r="N100" s="1890"/>
      <c r="O100" s="1890"/>
      <c r="P100" s="1890"/>
      <c r="Q100" s="1890"/>
      <c r="R100" s="1890"/>
      <c r="S100" s="1890"/>
      <c r="T100" s="1890"/>
      <c r="U100" s="1890"/>
      <c r="V100" s="1890"/>
      <c r="W100" s="1890"/>
      <c r="X100" s="1890"/>
      <c r="Y100" s="1890"/>
      <c r="Z100" s="1890"/>
      <c r="AA100" s="1890"/>
      <c r="AB100" s="863"/>
      <c r="AC100" s="1897">
        <f>SUM(G101:I103,N101:P103,U101:W103,AB101:AD103)</f>
        <v>0</v>
      </c>
      <c r="AD100" s="1897"/>
      <c r="AE100" s="1897"/>
      <c r="AF100" s="911" t="b">
        <f>IF(OR(G103&lt;0,N103&lt;0,U103&lt;0,AB103&lt;0,G102&lt;0,N102&lt;0,U102&lt;0,AB102&lt;0,G101&lt;0,N101&lt;0,U101&lt;0,AB101&lt;0),TRUE,FALSE)</f>
        <v>0</v>
      </c>
      <c r="AG100" s="1334"/>
    </row>
    <row r="101" spans="1:33" s="119" customFormat="1" ht="30" customHeight="1">
      <c r="A101" s="69"/>
      <c r="B101" s="63"/>
      <c r="C101" s="1852" t="s">
        <v>1302</v>
      </c>
      <c r="D101" s="1853"/>
      <c r="E101" s="1854"/>
      <c r="F101" s="1052" t="s">
        <v>2111</v>
      </c>
      <c r="G101" s="1855"/>
      <c r="H101" s="1856"/>
      <c r="I101" s="1857"/>
      <c r="J101" s="1852" t="s">
        <v>1305</v>
      </c>
      <c r="K101" s="1853"/>
      <c r="L101" s="1854"/>
      <c r="M101" s="1052" t="s">
        <v>2122</v>
      </c>
      <c r="N101" s="1855"/>
      <c r="O101" s="1856"/>
      <c r="P101" s="1857"/>
      <c r="Q101" s="1852" t="s">
        <v>1237</v>
      </c>
      <c r="R101" s="1853"/>
      <c r="S101" s="1854"/>
      <c r="T101" s="1052" t="s">
        <v>2125</v>
      </c>
      <c r="U101" s="1855"/>
      <c r="V101" s="1856"/>
      <c r="W101" s="1857"/>
      <c r="X101" s="1852" t="s">
        <v>1240</v>
      </c>
      <c r="Y101" s="1853"/>
      <c r="Z101" s="1854"/>
      <c r="AA101" s="1052" t="s">
        <v>2128</v>
      </c>
      <c r="AB101" s="1855"/>
      <c r="AC101" s="1856"/>
      <c r="AD101" s="1857"/>
      <c r="AE101" s="994"/>
      <c r="AF101" s="932">
        <f>IF(SUM(G101:I103,N101:P103,U101:W103,AB101:AD103)&lt;&gt;AC98,1,0)</f>
        <v>0</v>
      </c>
      <c r="AG101" s="1323">
        <f>IF(N101&amp;G101&amp;U101&amp;AB101="",0,1)</f>
        <v>0</v>
      </c>
    </row>
    <row r="102" spans="1:33" s="119" customFormat="1" ht="30" customHeight="1">
      <c r="A102" s="69"/>
      <c r="B102" s="63"/>
      <c r="C102" s="1858" t="s">
        <v>1303</v>
      </c>
      <c r="D102" s="1859"/>
      <c r="E102" s="1860"/>
      <c r="F102" s="939" t="s">
        <v>2120</v>
      </c>
      <c r="G102" s="1861"/>
      <c r="H102" s="1862"/>
      <c r="I102" s="1863"/>
      <c r="J102" s="1858" t="s">
        <v>1306</v>
      </c>
      <c r="K102" s="1859"/>
      <c r="L102" s="1860"/>
      <c r="M102" s="939" t="s">
        <v>2123</v>
      </c>
      <c r="N102" s="1861"/>
      <c r="O102" s="1862"/>
      <c r="P102" s="1863"/>
      <c r="Q102" s="1858" t="s">
        <v>1238</v>
      </c>
      <c r="R102" s="1859"/>
      <c r="S102" s="1860"/>
      <c r="T102" s="939" t="s">
        <v>2126</v>
      </c>
      <c r="U102" s="1861"/>
      <c r="V102" s="1862"/>
      <c r="W102" s="1863"/>
      <c r="X102" s="1858" t="s">
        <v>1400</v>
      </c>
      <c r="Y102" s="1859"/>
      <c r="Z102" s="1860"/>
      <c r="AA102" s="939" t="s">
        <v>2129</v>
      </c>
      <c r="AB102" s="1861"/>
      <c r="AC102" s="1862"/>
      <c r="AD102" s="1863"/>
      <c r="AE102" s="63"/>
      <c r="AF102" s="909"/>
      <c r="AG102" s="1323">
        <f t="shared" ref="AG102:AG103" si="5">IF(N102&amp;G102&amp;U102&amp;AB102="",0,1)</f>
        <v>0</v>
      </c>
    </row>
    <row r="103" spans="1:33" s="119" customFormat="1" ht="30" customHeight="1" thickBot="1">
      <c r="A103" s="69"/>
      <c r="B103" s="63"/>
      <c r="C103" s="1891" t="s">
        <v>1304</v>
      </c>
      <c r="D103" s="1892"/>
      <c r="E103" s="1893"/>
      <c r="F103" s="940" t="s">
        <v>2121</v>
      </c>
      <c r="G103" s="1894"/>
      <c r="H103" s="1895"/>
      <c r="I103" s="1896"/>
      <c r="J103" s="1891" t="s">
        <v>1236</v>
      </c>
      <c r="K103" s="1892"/>
      <c r="L103" s="1893"/>
      <c r="M103" s="940" t="s">
        <v>2124</v>
      </c>
      <c r="N103" s="1894"/>
      <c r="O103" s="1895"/>
      <c r="P103" s="1896"/>
      <c r="Q103" s="1891" t="s">
        <v>1239</v>
      </c>
      <c r="R103" s="1892"/>
      <c r="S103" s="1893"/>
      <c r="T103" s="940" t="s">
        <v>2127</v>
      </c>
      <c r="U103" s="1894"/>
      <c r="V103" s="1895"/>
      <c r="W103" s="1896"/>
      <c r="X103" s="1891" t="s">
        <v>1401</v>
      </c>
      <c r="Y103" s="1892"/>
      <c r="Z103" s="1893"/>
      <c r="AA103" s="940" t="s">
        <v>2130</v>
      </c>
      <c r="AB103" s="1894"/>
      <c r="AC103" s="1895"/>
      <c r="AD103" s="1896"/>
      <c r="AE103" s="63"/>
      <c r="AF103" s="909"/>
      <c r="AG103" s="1323">
        <f t="shared" si="5"/>
        <v>0</v>
      </c>
    </row>
    <row r="104" spans="1:33" s="119" customFormat="1" ht="11.25" customHeight="1" thickBot="1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903"/>
      <c r="AG104" s="1331"/>
    </row>
    <row r="105" spans="1:33" s="119" customFormat="1" ht="24.75" customHeight="1" thickTop="1" thickBot="1">
      <c r="A105" s="67" t="s">
        <v>2358</v>
      </c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913"/>
      <c r="AG105" s="1331"/>
    </row>
    <row r="106" spans="1:33" s="119" customFormat="1" ht="27.75" customHeight="1">
      <c r="A106" s="42"/>
      <c r="B106" s="951" t="s">
        <v>2131</v>
      </c>
      <c r="C106" s="2186"/>
      <c r="D106" s="2187"/>
      <c r="E106" s="2187"/>
      <c r="F106" s="2187"/>
      <c r="G106" s="2187"/>
      <c r="H106" s="2187"/>
      <c r="I106" s="2187"/>
      <c r="J106" s="2187"/>
      <c r="K106" s="2187"/>
      <c r="L106" s="2187"/>
      <c r="M106" s="2187"/>
      <c r="N106" s="2187"/>
      <c r="O106" s="2187"/>
      <c r="P106" s="2187"/>
      <c r="Q106" s="2187"/>
      <c r="R106" s="2187"/>
      <c r="S106" s="2187"/>
      <c r="T106" s="2187"/>
      <c r="U106" s="2187"/>
      <c r="V106" s="2187"/>
      <c r="W106" s="2187"/>
      <c r="X106" s="2187"/>
      <c r="Y106" s="2187"/>
      <c r="Z106" s="2187"/>
      <c r="AA106" s="2187"/>
      <c r="AB106" s="2187"/>
      <c r="AC106" s="2187"/>
      <c r="AD106" s="2187"/>
      <c r="AE106" s="2188"/>
      <c r="AF106" s="896"/>
      <c r="AG106" s="1323">
        <f>IF(C106="",0,1)</f>
        <v>0</v>
      </c>
    </row>
    <row r="107" spans="1:33" s="119" customFormat="1" ht="27.75" customHeight="1">
      <c r="A107" s="42"/>
      <c r="B107" s="2183"/>
      <c r="C107" s="2184"/>
      <c r="D107" s="2184"/>
      <c r="E107" s="2184"/>
      <c r="F107" s="2184"/>
      <c r="G107" s="2184"/>
      <c r="H107" s="2184"/>
      <c r="I107" s="2184"/>
      <c r="J107" s="2184"/>
      <c r="K107" s="2184"/>
      <c r="L107" s="2184"/>
      <c r="M107" s="2184"/>
      <c r="N107" s="2184"/>
      <c r="O107" s="2184"/>
      <c r="P107" s="2184"/>
      <c r="Q107" s="2184"/>
      <c r="R107" s="2184"/>
      <c r="S107" s="2184"/>
      <c r="T107" s="2184"/>
      <c r="U107" s="2184"/>
      <c r="V107" s="2184"/>
      <c r="W107" s="2184"/>
      <c r="X107" s="2184"/>
      <c r="Y107" s="2184"/>
      <c r="Z107" s="2184"/>
      <c r="AA107" s="2184"/>
      <c r="AB107" s="2184"/>
      <c r="AC107" s="2184"/>
      <c r="AD107" s="2184"/>
      <c r="AE107" s="2185"/>
      <c r="AF107" s="896"/>
      <c r="AG107" s="1323">
        <f>IF(B107="",0,1)</f>
        <v>0</v>
      </c>
    </row>
    <row r="108" spans="1:33" s="119" customFormat="1" ht="27.75" customHeight="1">
      <c r="A108" s="42"/>
      <c r="B108" s="2183"/>
      <c r="C108" s="2184"/>
      <c r="D108" s="2184"/>
      <c r="E108" s="2184"/>
      <c r="F108" s="2184"/>
      <c r="G108" s="2184"/>
      <c r="H108" s="2184"/>
      <c r="I108" s="2184"/>
      <c r="J108" s="2184"/>
      <c r="K108" s="2184"/>
      <c r="L108" s="2184"/>
      <c r="M108" s="2184"/>
      <c r="N108" s="2184"/>
      <c r="O108" s="2184"/>
      <c r="P108" s="2184"/>
      <c r="Q108" s="2184"/>
      <c r="R108" s="2184"/>
      <c r="S108" s="2184"/>
      <c r="T108" s="2184"/>
      <c r="U108" s="2184"/>
      <c r="V108" s="2184"/>
      <c r="W108" s="2184"/>
      <c r="X108" s="2184"/>
      <c r="Y108" s="2184"/>
      <c r="Z108" s="2184"/>
      <c r="AA108" s="2184"/>
      <c r="AB108" s="2184"/>
      <c r="AC108" s="2184"/>
      <c r="AD108" s="2184"/>
      <c r="AE108" s="2185"/>
      <c r="AF108" s="896"/>
      <c r="AG108" s="1323">
        <f t="shared" ref="AG108:AG118" si="6">IF(B108="",0,1)</f>
        <v>0</v>
      </c>
    </row>
    <row r="109" spans="1:33" s="119" customFormat="1" ht="27.75" customHeight="1">
      <c r="A109" s="42"/>
      <c r="B109" s="2183"/>
      <c r="C109" s="2184"/>
      <c r="D109" s="2184"/>
      <c r="E109" s="2184"/>
      <c r="F109" s="2184"/>
      <c r="G109" s="2184"/>
      <c r="H109" s="2184"/>
      <c r="I109" s="2184"/>
      <c r="J109" s="2184"/>
      <c r="K109" s="2184"/>
      <c r="L109" s="2184"/>
      <c r="M109" s="2184"/>
      <c r="N109" s="2184"/>
      <c r="O109" s="2184"/>
      <c r="P109" s="2184"/>
      <c r="Q109" s="2184"/>
      <c r="R109" s="2184"/>
      <c r="S109" s="2184"/>
      <c r="T109" s="2184"/>
      <c r="U109" s="2184"/>
      <c r="V109" s="2184"/>
      <c r="W109" s="2184"/>
      <c r="X109" s="2184"/>
      <c r="Y109" s="2184"/>
      <c r="Z109" s="2184"/>
      <c r="AA109" s="2184"/>
      <c r="AB109" s="2184"/>
      <c r="AC109" s="2184"/>
      <c r="AD109" s="2184"/>
      <c r="AE109" s="2185"/>
      <c r="AF109" s="896"/>
      <c r="AG109" s="1323">
        <f t="shared" si="6"/>
        <v>0</v>
      </c>
    </row>
    <row r="110" spans="1:33" s="119" customFormat="1" ht="27.75" customHeight="1">
      <c r="A110" s="42"/>
      <c r="B110" s="2183"/>
      <c r="C110" s="2184"/>
      <c r="D110" s="2184"/>
      <c r="E110" s="2184"/>
      <c r="F110" s="2184"/>
      <c r="G110" s="2184"/>
      <c r="H110" s="2184"/>
      <c r="I110" s="2184"/>
      <c r="J110" s="2184"/>
      <c r="K110" s="2184"/>
      <c r="L110" s="2184"/>
      <c r="M110" s="2184"/>
      <c r="N110" s="2184"/>
      <c r="O110" s="2184"/>
      <c r="P110" s="2184"/>
      <c r="Q110" s="2184"/>
      <c r="R110" s="2184"/>
      <c r="S110" s="2184"/>
      <c r="T110" s="2184"/>
      <c r="U110" s="2184"/>
      <c r="V110" s="2184"/>
      <c r="W110" s="2184"/>
      <c r="X110" s="2184"/>
      <c r="Y110" s="2184"/>
      <c r="Z110" s="2184"/>
      <c r="AA110" s="2184"/>
      <c r="AB110" s="2184"/>
      <c r="AC110" s="2184"/>
      <c r="AD110" s="2184"/>
      <c r="AE110" s="2185"/>
      <c r="AF110" s="896"/>
      <c r="AG110" s="1323">
        <f t="shared" si="6"/>
        <v>0</v>
      </c>
    </row>
    <row r="111" spans="1:33" s="119" customFormat="1" ht="27.75" customHeight="1">
      <c r="A111" s="42"/>
      <c r="B111" s="2183"/>
      <c r="C111" s="2184"/>
      <c r="D111" s="2184"/>
      <c r="E111" s="2184"/>
      <c r="F111" s="2184"/>
      <c r="G111" s="2184"/>
      <c r="H111" s="2184"/>
      <c r="I111" s="2184"/>
      <c r="J111" s="2184"/>
      <c r="K111" s="2184"/>
      <c r="L111" s="2184"/>
      <c r="M111" s="2184"/>
      <c r="N111" s="2184"/>
      <c r="O111" s="2184"/>
      <c r="P111" s="2184"/>
      <c r="Q111" s="2184"/>
      <c r="R111" s="2184"/>
      <c r="S111" s="2184"/>
      <c r="T111" s="2184"/>
      <c r="U111" s="2184"/>
      <c r="V111" s="2184"/>
      <c r="W111" s="2184"/>
      <c r="X111" s="2184"/>
      <c r="Y111" s="2184"/>
      <c r="Z111" s="2184"/>
      <c r="AA111" s="2184"/>
      <c r="AB111" s="2184"/>
      <c r="AC111" s="2184"/>
      <c r="AD111" s="2184"/>
      <c r="AE111" s="2185"/>
      <c r="AF111" s="896"/>
      <c r="AG111" s="1323">
        <f t="shared" si="6"/>
        <v>0</v>
      </c>
    </row>
    <row r="112" spans="1:33" s="119" customFormat="1" ht="27.75" customHeight="1">
      <c r="A112" s="42"/>
      <c r="B112" s="2183"/>
      <c r="C112" s="2184"/>
      <c r="D112" s="2184"/>
      <c r="E112" s="2184"/>
      <c r="F112" s="2184"/>
      <c r="G112" s="2184"/>
      <c r="H112" s="2184"/>
      <c r="I112" s="2184"/>
      <c r="J112" s="2184"/>
      <c r="K112" s="2184"/>
      <c r="L112" s="2184"/>
      <c r="M112" s="2184"/>
      <c r="N112" s="2184"/>
      <c r="O112" s="2184"/>
      <c r="P112" s="2184"/>
      <c r="Q112" s="2184"/>
      <c r="R112" s="2184"/>
      <c r="S112" s="2184"/>
      <c r="T112" s="2184"/>
      <c r="U112" s="2184"/>
      <c r="V112" s="2184"/>
      <c r="W112" s="2184"/>
      <c r="X112" s="2184"/>
      <c r="Y112" s="2184"/>
      <c r="Z112" s="2184"/>
      <c r="AA112" s="2184"/>
      <c r="AB112" s="2184"/>
      <c r="AC112" s="2184"/>
      <c r="AD112" s="2184"/>
      <c r="AE112" s="2185"/>
      <c r="AF112" s="896"/>
      <c r="AG112" s="1323">
        <f t="shared" si="6"/>
        <v>0</v>
      </c>
    </row>
    <row r="113" spans="1:33" s="119" customFormat="1" ht="27.75" customHeight="1">
      <c r="A113" s="42"/>
      <c r="B113" s="2183"/>
      <c r="C113" s="2184"/>
      <c r="D113" s="2184"/>
      <c r="E113" s="2184"/>
      <c r="F113" s="2184"/>
      <c r="G113" s="2184"/>
      <c r="H113" s="2184"/>
      <c r="I113" s="2184"/>
      <c r="J113" s="2184"/>
      <c r="K113" s="2184"/>
      <c r="L113" s="2184"/>
      <c r="M113" s="2184"/>
      <c r="N113" s="2184"/>
      <c r="O113" s="2184"/>
      <c r="P113" s="2184"/>
      <c r="Q113" s="2184"/>
      <c r="R113" s="2184"/>
      <c r="S113" s="2184"/>
      <c r="T113" s="2184"/>
      <c r="U113" s="2184"/>
      <c r="V113" s="2184"/>
      <c r="W113" s="2184"/>
      <c r="X113" s="2184"/>
      <c r="Y113" s="2184"/>
      <c r="Z113" s="2184"/>
      <c r="AA113" s="2184"/>
      <c r="AB113" s="2184"/>
      <c r="AC113" s="2184"/>
      <c r="AD113" s="2184"/>
      <c r="AE113" s="2185"/>
      <c r="AF113" s="896"/>
      <c r="AG113" s="1323">
        <f t="shared" si="6"/>
        <v>0</v>
      </c>
    </row>
    <row r="114" spans="1:33" s="119" customFormat="1" ht="27.75" customHeight="1">
      <c r="A114" s="42"/>
      <c r="B114" s="2183"/>
      <c r="C114" s="2184"/>
      <c r="D114" s="2184"/>
      <c r="E114" s="2184"/>
      <c r="F114" s="2184"/>
      <c r="G114" s="2184"/>
      <c r="H114" s="2184"/>
      <c r="I114" s="2184"/>
      <c r="J114" s="2184"/>
      <c r="K114" s="2184"/>
      <c r="L114" s="2184"/>
      <c r="M114" s="2184"/>
      <c r="N114" s="2184"/>
      <c r="O114" s="2184"/>
      <c r="P114" s="2184"/>
      <c r="Q114" s="2184"/>
      <c r="R114" s="2184"/>
      <c r="S114" s="2184"/>
      <c r="T114" s="2184"/>
      <c r="U114" s="2184"/>
      <c r="V114" s="2184"/>
      <c r="W114" s="2184"/>
      <c r="X114" s="2184"/>
      <c r="Y114" s="2184"/>
      <c r="Z114" s="2184"/>
      <c r="AA114" s="2184"/>
      <c r="AB114" s="2184"/>
      <c r="AC114" s="2184"/>
      <c r="AD114" s="2184"/>
      <c r="AE114" s="2185"/>
      <c r="AF114" s="896"/>
      <c r="AG114" s="1323">
        <f t="shared" si="6"/>
        <v>0</v>
      </c>
    </row>
    <row r="115" spans="1:33" s="119" customFormat="1" ht="27.75" customHeight="1">
      <c r="A115" s="42"/>
      <c r="B115" s="2183"/>
      <c r="C115" s="2184"/>
      <c r="D115" s="2184"/>
      <c r="E115" s="2184"/>
      <c r="F115" s="2184"/>
      <c r="G115" s="2184"/>
      <c r="H115" s="2184"/>
      <c r="I115" s="2184"/>
      <c r="J115" s="2184"/>
      <c r="K115" s="2184"/>
      <c r="L115" s="2184"/>
      <c r="M115" s="2184"/>
      <c r="N115" s="2184"/>
      <c r="O115" s="2184"/>
      <c r="P115" s="2184"/>
      <c r="Q115" s="2184"/>
      <c r="R115" s="2184"/>
      <c r="S115" s="2184"/>
      <c r="T115" s="2184"/>
      <c r="U115" s="2184"/>
      <c r="V115" s="2184"/>
      <c r="W115" s="2184"/>
      <c r="X115" s="2184"/>
      <c r="Y115" s="2184"/>
      <c r="Z115" s="2184"/>
      <c r="AA115" s="2184"/>
      <c r="AB115" s="2184"/>
      <c r="AC115" s="2184"/>
      <c r="AD115" s="2184"/>
      <c r="AE115" s="2185"/>
      <c r="AF115" s="896"/>
      <c r="AG115" s="1323">
        <f t="shared" si="6"/>
        <v>0</v>
      </c>
    </row>
    <row r="116" spans="1:33" s="119" customFormat="1" ht="27.75" customHeight="1">
      <c r="A116" s="42"/>
      <c r="B116" s="2183"/>
      <c r="C116" s="2184"/>
      <c r="D116" s="2184"/>
      <c r="E116" s="2184"/>
      <c r="F116" s="2184"/>
      <c r="G116" s="2184"/>
      <c r="H116" s="2184"/>
      <c r="I116" s="2184"/>
      <c r="J116" s="2184"/>
      <c r="K116" s="2184"/>
      <c r="L116" s="2184"/>
      <c r="M116" s="2184"/>
      <c r="N116" s="2184"/>
      <c r="O116" s="2184"/>
      <c r="P116" s="2184"/>
      <c r="Q116" s="2184"/>
      <c r="R116" s="2184"/>
      <c r="S116" s="2184"/>
      <c r="T116" s="2184"/>
      <c r="U116" s="2184"/>
      <c r="V116" s="2184"/>
      <c r="W116" s="2184"/>
      <c r="X116" s="2184"/>
      <c r="Y116" s="2184"/>
      <c r="Z116" s="2184"/>
      <c r="AA116" s="2184"/>
      <c r="AB116" s="2184"/>
      <c r="AC116" s="2184"/>
      <c r="AD116" s="2184"/>
      <c r="AE116" s="2185"/>
      <c r="AF116" s="896"/>
      <c r="AG116" s="1323">
        <f t="shared" si="6"/>
        <v>0</v>
      </c>
    </row>
    <row r="117" spans="1:33" s="119" customFormat="1" ht="27.75" customHeight="1">
      <c r="A117" s="42"/>
      <c r="B117" s="2183"/>
      <c r="C117" s="2184"/>
      <c r="D117" s="2184"/>
      <c r="E117" s="2184"/>
      <c r="F117" s="2184"/>
      <c r="G117" s="2184"/>
      <c r="H117" s="2184"/>
      <c r="I117" s="2184"/>
      <c r="J117" s="2184"/>
      <c r="K117" s="2184"/>
      <c r="L117" s="2184"/>
      <c r="M117" s="2184"/>
      <c r="N117" s="2184"/>
      <c r="O117" s="2184"/>
      <c r="P117" s="2184"/>
      <c r="Q117" s="2184"/>
      <c r="R117" s="2184"/>
      <c r="S117" s="2184"/>
      <c r="T117" s="2184"/>
      <c r="U117" s="2184"/>
      <c r="V117" s="2184"/>
      <c r="W117" s="2184"/>
      <c r="X117" s="2184"/>
      <c r="Y117" s="2184"/>
      <c r="Z117" s="2184"/>
      <c r="AA117" s="2184"/>
      <c r="AB117" s="2184"/>
      <c r="AC117" s="2184"/>
      <c r="AD117" s="2184"/>
      <c r="AE117" s="2185"/>
      <c r="AF117" s="896"/>
      <c r="AG117" s="1323">
        <f t="shared" si="6"/>
        <v>0</v>
      </c>
    </row>
    <row r="118" spans="1:33" s="119" customFormat="1" ht="27.75" customHeight="1" thickBot="1">
      <c r="A118" s="42"/>
      <c r="B118" s="2196"/>
      <c r="C118" s="2197"/>
      <c r="D118" s="2197"/>
      <c r="E118" s="2197"/>
      <c r="F118" s="2197"/>
      <c r="G118" s="2197"/>
      <c r="H118" s="2197"/>
      <c r="I118" s="2197"/>
      <c r="J118" s="2197"/>
      <c r="K118" s="2197"/>
      <c r="L118" s="2197"/>
      <c r="M118" s="2197"/>
      <c r="N118" s="2197"/>
      <c r="O118" s="2197"/>
      <c r="P118" s="2197"/>
      <c r="Q118" s="2197"/>
      <c r="R118" s="2197"/>
      <c r="S118" s="2197"/>
      <c r="T118" s="2197"/>
      <c r="U118" s="2197"/>
      <c r="V118" s="2197"/>
      <c r="W118" s="2197"/>
      <c r="X118" s="2197"/>
      <c r="Y118" s="2197"/>
      <c r="Z118" s="2197"/>
      <c r="AA118" s="2197"/>
      <c r="AB118" s="2197"/>
      <c r="AC118" s="2197"/>
      <c r="AD118" s="2197"/>
      <c r="AE118" s="2198"/>
      <c r="AF118" s="896"/>
      <c r="AG118" s="1323">
        <f t="shared" si="6"/>
        <v>0</v>
      </c>
    </row>
    <row r="119" spans="1:33" s="119" customFormat="1" ht="11.25" customHeight="1" thickBot="1">
      <c r="A119" s="49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903"/>
      <c r="AG119" s="437"/>
    </row>
    <row r="120" spans="1:33" s="32" customFormat="1" ht="26.25" customHeight="1" thickTop="1" thickBot="1">
      <c r="A120" s="148" t="s">
        <v>1848</v>
      </c>
      <c r="B120" s="146"/>
      <c r="C120" s="146"/>
      <c r="D120" s="80"/>
      <c r="E120" s="80"/>
      <c r="F120" s="79"/>
      <c r="G120" s="79"/>
      <c r="H120" s="80"/>
      <c r="I120" s="80"/>
      <c r="J120" s="79"/>
      <c r="K120" s="79"/>
      <c r="L120" s="80"/>
      <c r="M120" s="80"/>
      <c r="N120" s="79"/>
      <c r="O120" s="79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1"/>
      <c r="AG120" s="437"/>
    </row>
    <row r="121" spans="1:33" s="32" customFormat="1" ht="31.5" customHeight="1">
      <c r="A121" s="82"/>
      <c r="B121" s="165" t="s">
        <v>922</v>
      </c>
      <c r="C121" s="1613" t="s">
        <v>2334</v>
      </c>
      <c r="D121" s="1614"/>
      <c r="E121" s="1614"/>
      <c r="F121" s="1614"/>
      <c r="G121" s="1614"/>
      <c r="H121" s="1614"/>
      <c r="I121" s="1614"/>
      <c r="J121" s="1614"/>
      <c r="K121" s="1614"/>
      <c r="L121" s="1614"/>
      <c r="M121" s="1614"/>
      <c r="N121" s="1614"/>
      <c r="O121" s="1614"/>
      <c r="P121" s="1614"/>
      <c r="Q121" s="1614"/>
      <c r="R121" s="1614"/>
      <c r="S121" s="1614"/>
      <c r="T121" s="1614"/>
      <c r="U121" s="1614"/>
      <c r="V121" s="1614"/>
      <c r="W121" s="1614"/>
      <c r="X121" s="1614"/>
      <c r="Y121" s="1614"/>
      <c r="Z121" s="1614"/>
      <c r="AA121" s="1614"/>
      <c r="AB121" s="1614"/>
      <c r="AC121" s="1614"/>
      <c r="AD121" s="1614"/>
      <c r="AE121" s="1615"/>
      <c r="AF121" s="914"/>
      <c r="AG121" s="1323"/>
    </row>
    <row r="122" spans="1:33" s="4" customFormat="1" ht="42" customHeight="1">
      <c r="A122" s="82"/>
      <c r="B122" s="166" t="s">
        <v>923</v>
      </c>
      <c r="C122" s="1599" t="s">
        <v>2015</v>
      </c>
      <c r="D122" s="1599"/>
      <c r="E122" s="1599"/>
      <c r="F122" s="1599"/>
      <c r="G122" s="1599"/>
      <c r="H122" s="1599"/>
      <c r="I122" s="1599"/>
      <c r="J122" s="1599"/>
      <c r="K122" s="1599"/>
      <c r="L122" s="1599"/>
      <c r="M122" s="1599"/>
      <c r="N122" s="1599"/>
      <c r="O122" s="1599"/>
      <c r="P122" s="1599"/>
      <c r="Q122" s="1599"/>
      <c r="R122" s="1599"/>
      <c r="S122" s="1599"/>
      <c r="T122" s="1599"/>
      <c r="U122" s="1599"/>
      <c r="V122" s="1599"/>
      <c r="W122" s="1599"/>
      <c r="X122" s="1599"/>
      <c r="Y122" s="1599"/>
      <c r="Z122" s="1599"/>
      <c r="AA122" s="1599"/>
      <c r="AB122" s="1599"/>
      <c r="AC122" s="1599"/>
      <c r="AD122" s="1599"/>
      <c r="AE122" s="1600"/>
      <c r="AF122" s="914"/>
      <c r="AG122" s="437"/>
    </row>
    <row r="123" spans="1:33" s="46" customFormat="1" ht="19.5" customHeight="1">
      <c r="A123" s="82"/>
      <c r="B123" s="166" t="s">
        <v>1264</v>
      </c>
      <c r="C123" s="1599" t="s">
        <v>2016</v>
      </c>
      <c r="D123" s="1603"/>
      <c r="E123" s="1603"/>
      <c r="F123" s="1603"/>
      <c r="G123" s="1603"/>
      <c r="H123" s="1603"/>
      <c r="I123" s="1603"/>
      <c r="J123" s="1603"/>
      <c r="K123" s="1603"/>
      <c r="L123" s="1603"/>
      <c r="M123" s="1603"/>
      <c r="N123" s="1603"/>
      <c r="O123" s="1603"/>
      <c r="P123" s="1603"/>
      <c r="Q123" s="1603"/>
      <c r="R123" s="1603"/>
      <c r="S123" s="1603"/>
      <c r="T123" s="1603"/>
      <c r="U123" s="1603"/>
      <c r="V123" s="1603"/>
      <c r="W123" s="1603"/>
      <c r="X123" s="1603"/>
      <c r="Y123" s="1603"/>
      <c r="Z123" s="1603"/>
      <c r="AA123" s="1603"/>
      <c r="AB123" s="1603"/>
      <c r="AC123" s="1603"/>
      <c r="AD123" s="1603"/>
      <c r="AE123" s="1604"/>
      <c r="AF123" s="914"/>
      <c r="AG123" s="437"/>
    </row>
    <row r="124" spans="1:33" s="4" customFormat="1" ht="31.5" customHeight="1">
      <c r="A124" s="82"/>
      <c r="B124" s="166" t="s">
        <v>1265</v>
      </c>
      <c r="C124" s="1605" t="s">
        <v>2017</v>
      </c>
      <c r="D124" s="1603"/>
      <c r="E124" s="1603"/>
      <c r="F124" s="1603"/>
      <c r="G124" s="1603"/>
      <c r="H124" s="1603"/>
      <c r="I124" s="1603"/>
      <c r="J124" s="1603"/>
      <c r="K124" s="1603"/>
      <c r="L124" s="1603"/>
      <c r="M124" s="1603"/>
      <c r="N124" s="1603"/>
      <c r="O124" s="1603"/>
      <c r="P124" s="1603"/>
      <c r="Q124" s="1603"/>
      <c r="R124" s="1603"/>
      <c r="S124" s="1603"/>
      <c r="T124" s="1603"/>
      <c r="U124" s="1603"/>
      <c r="V124" s="1603"/>
      <c r="W124" s="1603"/>
      <c r="X124" s="1603"/>
      <c r="Y124" s="1603"/>
      <c r="Z124" s="1603"/>
      <c r="AA124" s="1603"/>
      <c r="AB124" s="1603"/>
      <c r="AC124" s="1603"/>
      <c r="AD124" s="1603"/>
      <c r="AE124" s="1604"/>
      <c r="AF124" s="914"/>
      <c r="AG124" s="437"/>
    </row>
    <row r="125" spans="1:33" s="4" customFormat="1" ht="42" customHeight="1">
      <c r="A125" s="82"/>
      <c r="B125" s="170" t="s">
        <v>131</v>
      </c>
      <c r="C125" s="1606" t="s">
        <v>2018</v>
      </c>
      <c r="D125" s="1607"/>
      <c r="E125" s="1607"/>
      <c r="F125" s="1607"/>
      <c r="G125" s="1607"/>
      <c r="H125" s="1607"/>
      <c r="I125" s="1607"/>
      <c r="J125" s="1607"/>
      <c r="K125" s="1607"/>
      <c r="L125" s="1607"/>
      <c r="M125" s="1607"/>
      <c r="N125" s="1607"/>
      <c r="O125" s="1607"/>
      <c r="P125" s="1607"/>
      <c r="Q125" s="1607"/>
      <c r="R125" s="1607"/>
      <c r="S125" s="1607"/>
      <c r="T125" s="1607"/>
      <c r="U125" s="1607"/>
      <c r="V125" s="1607"/>
      <c r="W125" s="1607"/>
      <c r="X125" s="1607"/>
      <c r="Y125" s="1607"/>
      <c r="Z125" s="1607"/>
      <c r="AA125" s="1607"/>
      <c r="AB125" s="1607"/>
      <c r="AC125" s="1607"/>
      <c r="AD125" s="1607"/>
      <c r="AE125" s="1608"/>
      <c r="AF125" s="914"/>
      <c r="AG125" s="1335"/>
    </row>
    <row r="126" spans="1:33" s="46" customFormat="1" ht="19.5" customHeight="1">
      <c r="A126" s="120"/>
      <c r="B126" s="168" t="s">
        <v>1292</v>
      </c>
      <c r="C126" s="2189" t="s">
        <v>1163</v>
      </c>
      <c r="D126" s="2189"/>
      <c r="E126" s="2189"/>
      <c r="F126" s="2189"/>
      <c r="G126" s="2189"/>
      <c r="H126" s="2189"/>
      <c r="I126" s="2189"/>
      <c r="J126" s="2189"/>
      <c r="K126" s="2189"/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89"/>
      <c r="Y126" s="2189"/>
      <c r="Z126" s="2189"/>
      <c r="AA126" s="2189"/>
      <c r="AB126" s="2189"/>
      <c r="AC126" s="2189"/>
      <c r="AD126" s="2189"/>
      <c r="AE126" s="2190"/>
      <c r="AF126" s="915"/>
      <c r="AG126" s="437"/>
    </row>
    <row r="127" spans="1:33" s="46" customFormat="1" ht="27.75" customHeight="1">
      <c r="A127" s="120"/>
      <c r="B127" s="167" t="s">
        <v>1293</v>
      </c>
      <c r="C127" s="2189" t="s">
        <v>221</v>
      </c>
      <c r="D127" s="2189"/>
      <c r="E127" s="2189"/>
      <c r="F127" s="2189"/>
      <c r="G127" s="2189"/>
      <c r="H127" s="2189"/>
      <c r="I127" s="2189"/>
      <c r="J127" s="2189"/>
      <c r="K127" s="2189"/>
      <c r="L127" s="2189"/>
      <c r="M127" s="2189"/>
      <c r="N127" s="2189"/>
      <c r="O127" s="2189"/>
      <c r="P127" s="2189"/>
      <c r="Q127" s="2189"/>
      <c r="R127" s="2189"/>
      <c r="S127" s="2189"/>
      <c r="T127" s="2189"/>
      <c r="U127" s="2189"/>
      <c r="V127" s="2189"/>
      <c r="W127" s="2189"/>
      <c r="X127" s="2189"/>
      <c r="Y127" s="2189"/>
      <c r="Z127" s="2189"/>
      <c r="AA127" s="2189"/>
      <c r="AB127" s="2189"/>
      <c r="AC127" s="2189"/>
      <c r="AD127" s="2189"/>
      <c r="AE127" s="2190"/>
      <c r="AF127" s="915"/>
      <c r="AG127" s="437"/>
    </row>
    <row r="128" spans="1:33" s="193" customFormat="1" ht="17.25" customHeight="1" thickBot="1">
      <c r="A128" s="120"/>
      <c r="B128" s="877" t="s">
        <v>1291</v>
      </c>
      <c r="C128" s="2191" t="s">
        <v>2162</v>
      </c>
      <c r="D128" s="2191"/>
      <c r="E128" s="2191"/>
      <c r="F128" s="2191"/>
      <c r="G128" s="2191"/>
      <c r="H128" s="2191"/>
      <c r="I128" s="2191"/>
      <c r="J128" s="2191"/>
      <c r="K128" s="2191"/>
      <c r="L128" s="2191"/>
      <c r="M128" s="2191"/>
      <c r="N128" s="2191"/>
      <c r="O128" s="2191"/>
      <c r="P128" s="2191"/>
      <c r="Q128" s="2191"/>
      <c r="R128" s="2191"/>
      <c r="S128" s="2191"/>
      <c r="T128" s="2191"/>
      <c r="U128" s="2191"/>
      <c r="V128" s="2191"/>
      <c r="W128" s="2191"/>
      <c r="X128" s="2191"/>
      <c r="Y128" s="2191"/>
      <c r="Z128" s="2191"/>
      <c r="AA128" s="2191"/>
      <c r="AB128" s="2191"/>
      <c r="AC128" s="2191"/>
      <c r="AD128" s="2191"/>
      <c r="AE128" s="2192"/>
      <c r="AF128" s="915"/>
      <c r="AG128" s="437"/>
    </row>
    <row r="129" spans="1:33" s="46" customFormat="1" ht="42.75" customHeight="1" thickBot="1">
      <c r="A129" s="120"/>
      <c r="B129" s="2193" t="s">
        <v>2355</v>
      </c>
      <c r="C129" s="2194"/>
      <c r="D129" s="2194"/>
      <c r="E129" s="2194"/>
      <c r="F129" s="2194"/>
      <c r="G129" s="2194"/>
      <c r="H129" s="2194"/>
      <c r="I129" s="2194"/>
      <c r="J129" s="2194"/>
      <c r="K129" s="2194"/>
      <c r="L129" s="2194"/>
      <c r="M129" s="2194"/>
      <c r="N129" s="2194"/>
      <c r="O129" s="2194"/>
      <c r="P129" s="2194"/>
      <c r="Q129" s="2194"/>
      <c r="R129" s="2194"/>
      <c r="S129" s="2194"/>
      <c r="T129" s="2194"/>
      <c r="U129" s="2194"/>
      <c r="V129" s="2194"/>
      <c r="W129" s="2194"/>
      <c r="X129" s="2194"/>
      <c r="Y129" s="2194"/>
      <c r="Z129" s="2194"/>
      <c r="AA129" s="2194"/>
      <c r="AB129" s="2194"/>
      <c r="AC129" s="2194"/>
      <c r="AD129" s="2194"/>
      <c r="AE129" s="2195"/>
      <c r="AF129" s="915"/>
      <c r="AG129" s="437"/>
    </row>
    <row r="130" spans="1:33" s="4" customFormat="1" ht="11.25" customHeight="1" thickBot="1">
      <c r="A130" s="122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916"/>
      <c r="AG130" s="1336"/>
    </row>
    <row r="131" spans="1:33" s="2" customFormat="1" ht="24.75" customHeight="1" thickTop="1" thickBot="1">
      <c r="A131" s="71" t="s">
        <v>1849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68"/>
      <c r="AF131" s="913"/>
      <c r="AG131" s="1336"/>
    </row>
    <row r="132" spans="1:33" s="2" customFormat="1" ht="35.25" customHeight="1">
      <c r="A132" s="162"/>
      <c r="B132" s="641" t="s">
        <v>1992</v>
      </c>
      <c r="C132" s="720"/>
      <c r="D132" s="2202"/>
      <c r="E132" s="2203"/>
      <c r="F132" s="2203"/>
      <c r="G132" s="2203"/>
      <c r="H132" s="2203"/>
      <c r="I132" s="2203"/>
      <c r="J132" s="2203"/>
      <c r="K132" s="2203"/>
      <c r="L132" s="2203"/>
      <c r="M132" s="2203"/>
      <c r="N132" s="2203"/>
      <c r="O132" s="2203"/>
      <c r="P132" s="2204"/>
      <c r="Q132" s="1052" t="s">
        <v>2132</v>
      </c>
      <c r="R132" s="720"/>
      <c r="S132" s="720"/>
      <c r="T132" s="2202"/>
      <c r="U132" s="2203"/>
      <c r="V132" s="2203"/>
      <c r="W132" s="2203"/>
      <c r="X132" s="2203"/>
      <c r="Y132" s="2203"/>
      <c r="Z132" s="2203"/>
      <c r="AA132" s="2203"/>
      <c r="AB132" s="2203"/>
      <c r="AC132" s="2203"/>
      <c r="AD132" s="2203"/>
      <c r="AE132" s="2205"/>
      <c r="AF132" s="896"/>
      <c r="AG132" s="1323">
        <f>IF(T132&amp;D132="",0,1)</f>
        <v>0</v>
      </c>
    </row>
    <row r="133" spans="1:33" s="2" customFormat="1" ht="35.25" customHeight="1" thickBot="1">
      <c r="A133" s="162"/>
      <c r="B133" s="1062" t="s">
        <v>2133</v>
      </c>
      <c r="C133" s="721"/>
      <c r="D133" s="721"/>
      <c r="E133" s="721"/>
      <c r="F133" s="721"/>
      <c r="G133" s="721"/>
      <c r="H133" s="2206"/>
      <c r="I133" s="2207"/>
      <c r="J133" s="2207"/>
      <c r="K133" s="2207"/>
      <c r="L133" s="2207"/>
      <c r="M133" s="2207"/>
      <c r="N133" s="2207"/>
      <c r="O133" s="2207"/>
      <c r="P133" s="2208"/>
      <c r="Q133" s="1063" t="s">
        <v>2578</v>
      </c>
      <c r="R133" s="721"/>
      <c r="S133" s="721"/>
      <c r="T133" s="721"/>
      <c r="U133" s="721"/>
      <c r="V133" s="1881"/>
      <c r="W133" s="2207"/>
      <c r="X133" s="2207"/>
      <c r="Y133" s="2207"/>
      <c r="Z133" s="2207"/>
      <c r="AA133" s="2207"/>
      <c r="AB133" s="2207"/>
      <c r="AC133" s="2207"/>
      <c r="AD133" s="2207"/>
      <c r="AE133" s="2209"/>
      <c r="AF133" s="896"/>
      <c r="AG133" s="1323">
        <f>IF(V133&amp;H133="",0,1)</f>
        <v>0</v>
      </c>
    </row>
    <row r="134" spans="1:33" s="2" customFormat="1" ht="11.25" customHeight="1" thickBot="1">
      <c r="A134" s="154"/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6"/>
      <c r="AF134" s="917"/>
      <c r="AG134" s="1325"/>
    </row>
    <row r="135" spans="1:33" s="2" customFormat="1" ht="24.75" customHeight="1" thickTop="1">
      <c r="A135" s="71" t="s">
        <v>2159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68"/>
      <c r="AF135" s="913"/>
      <c r="AG135" s="1325"/>
    </row>
    <row r="136" spans="1:33" s="2" customFormat="1" ht="29.25" customHeight="1">
      <c r="A136" s="42"/>
      <c r="B136" s="1429" t="s">
        <v>2166</v>
      </c>
      <c r="C136" s="1429"/>
      <c r="D136" s="1429"/>
      <c r="E136" s="1429"/>
      <c r="F136" s="1429"/>
      <c r="G136" s="1429"/>
      <c r="H136" s="1429"/>
      <c r="I136" s="1429"/>
      <c r="J136" s="1429"/>
      <c r="K136" s="1429"/>
      <c r="L136" s="1429"/>
      <c r="M136" s="1429"/>
      <c r="N136" s="1429"/>
      <c r="O136" s="1429"/>
      <c r="P136" s="1429"/>
      <c r="Q136" s="1429"/>
      <c r="R136" s="1429"/>
      <c r="S136" s="1429"/>
      <c r="T136" s="1429"/>
      <c r="U136" s="1429"/>
      <c r="V136" s="1429"/>
      <c r="W136" s="1429"/>
      <c r="X136" s="1429"/>
      <c r="Y136" s="1429"/>
      <c r="Z136" s="1429"/>
      <c r="AA136" s="1429"/>
      <c r="AB136" s="1429"/>
      <c r="AC136" s="1429"/>
      <c r="AD136" s="1429"/>
      <c r="AE136" s="1429"/>
      <c r="AF136" s="85"/>
      <c r="AG136" s="1325"/>
    </row>
    <row r="137" spans="1:33" s="2" customFormat="1" ht="14.25" customHeight="1" thickBot="1">
      <c r="A137" s="42"/>
      <c r="B137" s="1129"/>
      <c r="C137" s="1129"/>
      <c r="D137" s="1129"/>
      <c r="E137" s="1129"/>
      <c r="F137" s="1129"/>
      <c r="G137" s="1129"/>
      <c r="H137" s="1129"/>
      <c r="I137" s="1129"/>
      <c r="J137" s="1129"/>
      <c r="K137" s="1129"/>
      <c r="L137" s="1129"/>
      <c r="M137" s="1129"/>
      <c r="N137" s="1129"/>
      <c r="O137" s="1129"/>
      <c r="P137" s="1129"/>
      <c r="Q137" s="1129"/>
      <c r="R137" s="1129"/>
      <c r="S137" s="1129"/>
      <c r="T137" s="1129"/>
      <c r="U137" s="1129"/>
      <c r="V137" s="1129"/>
      <c r="W137" s="1129"/>
      <c r="X137" s="1129"/>
      <c r="Y137" s="1129"/>
      <c r="Z137" s="1129"/>
      <c r="AA137" s="1129"/>
      <c r="AB137" s="1129"/>
      <c r="AC137" s="1129"/>
      <c r="AD137" s="1129"/>
      <c r="AE137" s="1129"/>
      <c r="AF137" s="85"/>
      <c r="AG137" s="1325"/>
    </row>
    <row r="138" spans="1:33" s="2" customFormat="1" ht="15" customHeight="1">
      <c r="A138" s="42"/>
      <c r="B138" s="951" t="s">
        <v>2134</v>
      </c>
      <c r="C138" s="722"/>
      <c r="D138" s="722"/>
      <c r="E138" s="722"/>
      <c r="F138" s="722"/>
      <c r="G138" s="722"/>
      <c r="H138" s="722"/>
      <c r="I138" s="722"/>
      <c r="J138" s="722"/>
      <c r="K138" s="722"/>
      <c r="L138" s="722"/>
      <c r="M138" s="722"/>
      <c r="N138" s="722"/>
      <c r="O138" s="722"/>
      <c r="P138" s="722"/>
      <c r="Q138" s="722"/>
      <c r="R138" s="722"/>
      <c r="S138" s="722"/>
      <c r="T138" s="722"/>
      <c r="U138" s="723"/>
      <c r="V138" s="1065" t="s">
        <v>2135</v>
      </c>
      <c r="W138" s="297"/>
      <c r="X138" s="297"/>
      <c r="Y138" s="297"/>
      <c r="Z138" s="297"/>
      <c r="AA138" s="297"/>
      <c r="AB138" s="297"/>
      <c r="AC138" s="297"/>
      <c r="AD138" s="297"/>
      <c r="AE138" s="298"/>
      <c r="AF138" s="896"/>
      <c r="AG138" s="1325"/>
    </row>
    <row r="139" spans="1:33" s="2" customFormat="1" ht="33.75" customHeight="1">
      <c r="A139" s="42"/>
      <c r="B139" s="2210"/>
      <c r="C139" s="2211"/>
      <c r="D139" s="2211"/>
      <c r="E139" s="2211"/>
      <c r="F139" s="2211"/>
      <c r="G139" s="2211"/>
      <c r="H139" s="2211"/>
      <c r="I139" s="2211"/>
      <c r="J139" s="2211"/>
      <c r="K139" s="2211"/>
      <c r="L139" s="2211"/>
      <c r="M139" s="2211"/>
      <c r="N139" s="2211"/>
      <c r="O139" s="2211"/>
      <c r="P139" s="2211"/>
      <c r="Q139" s="2211"/>
      <c r="R139" s="2211"/>
      <c r="S139" s="2211"/>
      <c r="T139" s="2211"/>
      <c r="U139" s="2212"/>
      <c r="V139" s="1433"/>
      <c r="W139" s="1433"/>
      <c r="X139" s="1433"/>
      <c r="Y139" s="1433"/>
      <c r="Z139" s="1433"/>
      <c r="AA139" s="1433"/>
      <c r="AB139" s="1433"/>
      <c r="AC139" s="1433"/>
      <c r="AD139" s="1433"/>
      <c r="AE139" s="1434"/>
      <c r="AF139" s="896"/>
      <c r="AG139" s="1323">
        <f>IF(B141&amp;B139="",0,1)</f>
        <v>0</v>
      </c>
    </row>
    <row r="140" spans="1:33" s="2" customFormat="1" ht="15" customHeight="1">
      <c r="A140" s="42"/>
      <c r="B140" s="1064" t="s">
        <v>2136</v>
      </c>
      <c r="C140" s="724"/>
      <c r="D140" s="724"/>
      <c r="E140" s="724"/>
      <c r="F140" s="724"/>
      <c r="G140" s="724"/>
      <c r="H140" s="724"/>
      <c r="I140" s="724"/>
      <c r="J140" s="724"/>
      <c r="K140" s="724"/>
      <c r="L140" s="724"/>
      <c r="M140" s="724"/>
      <c r="N140" s="724"/>
      <c r="O140" s="724"/>
      <c r="P140" s="724"/>
      <c r="Q140" s="724"/>
      <c r="R140" s="724"/>
      <c r="S140" s="724"/>
      <c r="T140" s="724"/>
      <c r="U140" s="725"/>
      <c r="V140" s="1066" t="s">
        <v>2137</v>
      </c>
      <c r="W140" s="296"/>
      <c r="X140" s="296"/>
      <c r="Y140" s="296"/>
      <c r="Z140" s="296"/>
      <c r="AA140" s="296"/>
      <c r="AB140" s="296"/>
      <c r="AC140" s="296"/>
      <c r="AD140" s="296"/>
      <c r="AE140" s="299"/>
      <c r="AF140" s="896"/>
      <c r="AG140" s="1325"/>
    </row>
    <row r="141" spans="1:33" s="2" customFormat="1" ht="33.75" customHeight="1" thickBot="1">
      <c r="A141" s="42"/>
      <c r="B141" s="2199"/>
      <c r="C141" s="2200"/>
      <c r="D141" s="2200"/>
      <c r="E141" s="2200"/>
      <c r="F141" s="2200"/>
      <c r="G141" s="2200"/>
      <c r="H141" s="2200"/>
      <c r="I141" s="2200"/>
      <c r="J141" s="2200"/>
      <c r="K141" s="2200"/>
      <c r="L141" s="2200"/>
      <c r="M141" s="2200"/>
      <c r="N141" s="2200"/>
      <c r="O141" s="2200"/>
      <c r="P141" s="2200"/>
      <c r="Q141" s="2200"/>
      <c r="R141" s="2200"/>
      <c r="S141" s="2200"/>
      <c r="T141" s="2200"/>
      <c r="U141" s="2201"/>
      <c r="V141" s="1418"/>
      <c r="W141" s="1418"/>
      <c r="X141" s="1418"/>
      <c r="Y141" s="1418"/>
      <c r="Z141" s="1418"/>
      <c r="AA141" s="1418"/>
      <c r="AB141" s="1418"/>
      <c r="AC141" s="1418"/>
      <c r="AD141" s="1418"/>
      <c r="AE141" s="1419"/>
      <c r="AF141" s="896"/>
      <c r="AG141" s="1325"/>
    </row>
    <row r="142" spans="1:33" s="2" customFormat="1" ht="11.25" customHeight="1" thickBot="1">
      <c r="A142" s="73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5"/>
      <c r="AF142" s="918"/>
      <c r="AG142" s="1325"/>
    </row>
    <row r="143" spans="1:33" s="2" customFormat="1" ht="26.25" customHeight="1" thickTop="1" thickBot="1">
      <c r="A143" s="71" t="s">
        <v>1850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68"/>
      <c r="AF143" s="913"/>
      <c r="AG143" s="1325"/>
    </row>
    <row r="144" spans="1:33" s="2" customFormat="1" ht="45" customHeight="1" thickBot="1">
      <c r="A144" s="42"/>
      <c r="B144" s="1067" t="s">
        <v>2138</v>
      </c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040"/>
      <c r="M144" s="1040"/>
      <c r="N144" s="1040"/>
      <c r="O144" s="1040"/>
      <c r="P144" s="1041"/>
      <c r="Q144" s="943" t="s">
        <v>2139</v>
      </c>
      <c r="R144" s="1043"/>
      <c r="S144" s="1043"/>
      <c r="T144" s="1043"/>
      <c r="U144" s="1043"/>
      <c r="V144" s="1043"/>
      <c r="W144" s="1044"/>
      <c r="X144" s="943" t="s">
        <v>2140</v>
      </c>
      <c r="Y144" s="1043"/>
      <c r="Z144" s="1043"/>
      <c r="AA144" s="1043"/>
      <c r="AB144" s="1043"/>
      <c r="AC144" s="1043"/>
      <c r="AD144" s="1043"/>
      <c r="AE144" s="1044"/>
      <c r="AF144" s="896"/>
      <c r="AG144" s="1325"/>
    </row>
    <row r="145" spans="1:33" s="2" customFormat="1" ht="45" customHeight="1" thickBot="1">
      <c r="A145" s="42"/>
      <c r="B145" s="1045"/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7"/>
      <c r="Q145" s="943" t="s">
        <v>2141</v>
      </c>
      <c r="R145" s="1043"/>
      <c r="S145" s="1043"/>
      <c r="T145" s="1043"/>
      <c r="U145" s="1043"/>
      <c r="V145" s="1043"/>
      <c r="W145" s="1044"/>
      <c r="X145" s="943" t="s">
        <v>2142</v>
      </c>
      <c r="Y145" s="1043"/>
      <c r="Z145" s="1043"/>
      <c r="AA145" s="1043"/>
      <c r="AB145" s="1043"/>
      <c r="AC145" s="1043"/>
      <c r="AD145" s="1043"/>
      <c r="AE145" s="1044"/>
      <c r="AF145" s="896"/>
      <c r="AG145" s="1325"/>
    </row>
    <row r="146" spans="1:33" s="2" customFormat="1" ht="45" customHeight="1" thickBot="1">
      <c r="A146" s="42"/>
      <c r="B146" s="1048"/>
      <c r="C146" s="1049"/>
      <c r="D146" s="1049"/>
      <c r="E146" s="1049"/>
      <c r="F146" s="1049"/>
      <c r="G146" s="1049"/>
      <c r="H146" s="1049"/>
      <c r="I146" s="1049"/>
      <c r="J146" s="1049"/>
      <c r="K146" s="1049"/>
      <c r="L146" s="1049"/>
      <c r="M146" s="1049"/>
      <c r="N146" s="1049"/>
      <c r="O146" s="1049"/>
      <c r="P146" s="1050"/>
      <c r="Q146" s="943" t="s">
        <v>2143</v>
      </c>
      <c r="R146" s="1043"/>
      <c r="S146" s="1043"/>
      <c r="T146" s="1043"/>
      <c r="U146" s="1043"/>
      <c r="V146" s="1043"/>
      <c r="W146" s="1044"/>
      <c r="X146" s="943" t="s">
        <v>2144</v>
      </c>
      <c r="Y146" s="1043"/>
      <c r="Z146" s="1043"/>
      <c r="AA146" s="1043"/>
      <c r="AB146" s="1043"/>
      <c r="AC146" s="1043"/>
      <c r="AD146" s="1043"/>
      <c r="AE146" s="1044"/>
      <c r="AF146" s="896"/>
      <c r="AG146" s="1325"/>
    </row>
    <row r="147" spans="1:33" s="2" customFormat="1" ht="11.25" customHeight="1" thickBot="1">
      <c r="A147" s="73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5"/>
      <c r="AF147" s="918"/>
      <c r="AG147" s="1325"/>
    </row>
    <row r="148" spans="1:33" s="37" customFormat="1" ht="24.75" customHeight="1" thickTop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4"/>
      <c r="AF148" s="919"/>
      <c r="AG148" s="1325"/>
    </row>
    <row r="149" spans="1:33" s="37" customFormat="1" ht="24.7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4"/>
      <c r="AF149" s="919"/>
      <c r="AG149" s="1325"/>
    </row>
    <row r="150" spans="1:33" s="37" customFormat="1" ht="24.7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4"/>
      <c r="AF150" s="919"/>
      <c r="AG150" s="1325"/>
    </row>
    <row r="151" spans="1:33" s="37" customFormat="1" ht="24.7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4"/>
      <c r="AF151" s="919"/>
      <c r="AG151" s="1325"/>
    </row>
    <row r="152" spans="1:33" s="37" customFormat="1" ht="24.7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4"/>
      <c r="AF152" s="919"/>
      <c r="AG152" s="1325"/>
    </row>
    <row r="153" spans="1:33" s="37" customFormat="1" ht="24.7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4"/>
      <c r="AF153" s="919"/>
      <c r="AG153" s="1325"/>
    </row>
    <row r="154" spans="1:33" s="37" customFormat="1" ht="24.7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4"/>
      <c r="AF154" s="919"/>
      <c r="AG154" s="1325"/>
    </row>
    <row r="155" spans="1:33" s="37" customFormat="1" ht="24.7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4"/>
      <c r="AF155" s="919"/>
      <c r="AG155" s="1325"/>
    </row>
    <row r="156" spans="1:33" s="37" customFormat="1" ht="24.7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4"/>
      <c r="AF156" s="919"/>
      <c r="AG156" s="1325"/>
    </row>
    <row r="157" spans="1:33" s="37" customFormat="1" ht="24.7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4"/>
      <c r="AF157" s="919"/>
      <c r="AG157" s="1325"/>
    </row>
    <row r="158" spans="1:33" s="37" customFormat="1" ht="24.7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4"/>
      <c r="AF158" s="919"/>
      <c r="AG158" s="1325"/>
    </row>
    <row r="159" spans="1:33" s="37" customFormat="1" ht="24.7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4"/>
      <c r="AF159" s="919"/>
      <c r="AG159" s="1325"/>
    </row>
    <row r="160" spans="1:33" s="37" customFormat="1" ht="24.7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4"/>
      <c r="AF160" s="919"/>
      <c r="AG160" s="1325"/>
    </row>
    <row r="161" spans="1:33" s="37" customFormat="1" ht="24.7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4"/>
      <c r="AF161" s="919"/>
      <c r="AG161" s="1325"/>
    </row>
    <row r="162" spans="1:33" s="37" customFormat="1" ht="24.7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4"/>
      <c r="AF162" s="919"/>
      <c r="AG162" s="1325"/>
    </row>
    <row r="163" spans="1:33" s="37" customFormat="1" ht="24.7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4"/>
      <c r="AF163" s="919"/>
      <c r="AG163" s="1325"/>
    </row>
    <row r="164" spans="1:33" s="37" customFormat="1" ht="24.7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4"/>
      <c r="AF164" s="919"/>
      <c r="AG164" s="1325"/>
    </row>
    <row r="165" spans="1:33" s="37" customFormat="1" ht="24.7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4"/>
      <c r="AF165" s="919"/>
      <c r="AG165" s="1325"/>
    </row>
    <row r="166" spans="1:33" s="37" customFormat="1" ht="24.7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4"/>
      <c r="AF166" s="919"/>
      <c r="AG166" s="1325"/>
    </row>
    <row r="167" spans="1:33" s="37" customFormat="1" ht="24.7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4"/>
      <c r="AF167" s="919"/>
      <c r="AG167" s="1325"/>
    </row>
    <row r="168" spans="1:33" s="37" customFormat="1" ht="24.7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4"/>
      <c r="AF168" s="919"/>
      <c r="AG168" s="1325"/>
    </row>
    <row r="169" spans="1:33" s="37" customFormat="1" ht="24.7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4"/>
      <c r="AF169" s="919"/>
      <c r="AG169" s="1325"/>
    </row>
    <row r="170" spans="1:33" s="37" customFormat="1" ht="24.7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4"/>
      <c r="AF170" s="919"/>
      <c r="AG170" s="1325"/>
    </row>
    <row r="171" spans="1:33" s="37" customFormat="1" ht="15" customHeight="1">
      <c r="A171" s="1156" t="s">
        <v>673</v>
      </c>
      <c r="B171" s="191" t="s">
        <v>2356</v>
      </c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4"/>
      <c r="AF171" s="919"/>
      <c r="AG171" s="1325"/>
    </row>
    <row r="172" spans="1:33" s="37" customFormat="1" ht="15" customHeight="1">
      <c r="A172" s="1156" t="s">
        <v>751</v>
      </c>
      <c r="B172" s="191" t="s">
        <v>2357</v>
      </c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4"/>
      <c r="AF172" s="919"/>
      <c r="AG172" s="1325"/>
    </row>
    <row r="173" spans="1:33" s="37" customFormat="1" ht="15" customHeight="1">
      <c r="A173" s="1299" t="s">
        <v>1207</v>
      </c>
      <c r="B173" s="60" t="s">
        <v>2521</v>
      </c>
      <c r="C173" s="775"/>
      <c r="D173" s="775"/>
      <c r="E173" s="775"/>
      <c r="F173" s="775"/>
      <c r="G173" s="775"/>
      <c r="H173" s="775"/>
      <c r="I173" s="775"/>
      <c r="J173" s="775"/>
      <c r="K173" s="775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75"/>
      <c r="AB173" s="775"/>
      <c r="AC173" s="775"/>
      <c r="AD173" s="775"/>
      <c r="AE173" s="775"/>
      <c r="AF173" s="920"/>
      <c r="AG173" s="1325"/>
    </row>
    <row r="174" spans="1:33" s="563" customFormat="1" ht="15" customHeight="1">
      <c r="A174" s="1156" t="s">
        <v>1208</v>
      </c>
      <c r="B174" s="191" t="s">
        <v>686</v>
      </c>
      <c r="C174" s="775"/>
      <c r="D174" s="775"/>
      <c r="E174" s="775"/>
      <c r="F174" s="775"/>
      <c r="G174" s="775"/>
      <c r="H174" s="775"/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75"/>
      <c r="AF174" s="920"/>
      <c r="AG174" s="1325"/>
    </row>
    <row r="175" spans="1:33" s="563" customFormat="1" ht="15" customHeight="1">
      <c r="A175" s="1156" t="s">
        <v>496</v>
      </c>
      <c r="B175" s="191" t="str">
        <f>opiol</f>
        <v>ustawa z dnia 12 stycznia 1991r. o podatkach i opłatach lokalnych (Dz.U. z 2016r. poz.716 z późniejszymi zmianami).</v>
      </c>
      <c r="C175" s="775"/>
      <c r="D175" s="775"/>
      <c r="E175" s="775"/>
      <c r="F175" s="775"/>
      <c r="G175" s="775"/>
      <c r="H175" s="775"/>
      <c r="I175" s="775"/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75"/>
      <c r="AB175" s="775"/>
      <c r="AC175" s="775"/>
      <c r="AD175" s="775"/>
      <c r="AE175" s="775"/>
      <c r="AF175" s="920"/>
      <c r="AG175" s="1325"/>
    </row>
    <row r="176" spans="1:33" s="563" customFormat="1" ht="15" customHeight="1">
      <c r="A176" s="1156" t="s">
        <v>1766</v>
      </c>
      <c r="B176" s="191" t="s">
        <v>2554</v>
      </c>
      <c r="C176" s="775"/>
      <c r="D176" s="775"/>
      <c r="E176" s="775"/>
      <c r="F176" s="775"/>
      <c r="G176" s="775"/>
      <c r="H176" s="775"/>
      <c r="I176" s="775"/>
      <c r="J176" s="775"/>
      <c r="K176" s="775"/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5"/>
      <c r="AD176" s="775"/>
      <c r="AE176" s="775"/>
      <c r="AF176" s="920"/>
      <c r="AG176" s="1325"/>
    </row>
    <row r="177" spans="1:33" s="565" customFormat="1" ht="15" customHeight="1">
      <c r="A177" s="1156"/>
      <c r="B177" s="191" t="s">
        <v>1851</v>
      </c>
      <c r="C177" s="775"/>
      <c r="D177" s="775"/>
      <c r="E177" s="775"/>
      <c r="F177" s="775"/>
      <c r="G177" s="775"/>
      <c r="H177" s="775"/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75"/>
      <c r="AB177" s="775"/>
      <c r="AC177" s="601"/>
      <c r="AD177" s="775"/>
      <c r="AF177" s="920"/>
      <c r="AG177" s="1325"/>
    </row>
    <row r="178" spans="1:33" s="563" customFormat="1" ht="15" customHeight="1">
      <c r="A178" s="1156" t="s">
        <v>1765</v>
      </c>
      <c r="B178" s="191" t="s">
        <v>2555</v>
      </c>
      <c r="C178" s="601"/>
      <c r="D178" s="601"/>
      <c r="E178" s="601"/>
      <c r="F178" s="601"/>
      <c r="G178" s="601"/>
      <c r="H178" s="601"/>
      <c r="I178" s="601"/>
      <c r="J178" s="601"/>
      <c r="K178" s="601"/>
      <c r="L178" s="601"/>
      <c r="M178" s="601"/>
      <c r="N178" s="601"/>
      <c r="O178" s="601"/>
      <c r="P178" s="601"/>
      <c r="Q178" s="601"/>
      <c r="R178" s="601"/>
      <c r="S178" s="601"/>
      <c r="T178" s="601"/>
      <c r="U178" s="601"/>
      <c r="V178" s="601"/>
      <c r="W178" s="601"/>
      <c r="X178" s="601"/>
      <c r="Y178" s="601"/>
      <c r="Z178" s="601"/>
      <c r="AA178" s="601"/>
      <c r="AB178" s="601"/>
      <c r="AD178" s="601"/>
      <c r="AG178" s="1325"/>
    </row>
    <row r="179" spans="1:33" s="40" customFormat="1" ht="14.25" customHeight="1">
      <c r="A179" s="564"/>
      <c r="B179" s="562"/>
      <c r="C179" s="601"/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1"/>
      <c r="AA179" s="601"/>
      <c r="AB179" s="601"/>
      <c r="AC179" s="601"/>
      <c r="AD179" s="601"/>
      <c r="AE179" s="1319" t="str">
        <f ca="1">$A$1&amp;wersja&amp;INFO("wersja")</f>
        <v>DN_2018.1.15.0</v>
      </c>
      <c r="AF179" s="920"/>
      <c r="AG179" s="1325"/>
    </row>
    <row r="180" spans="1:33" ht="26.2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921"/>
    </row>
    <row r="181" spans="1:33" ht="26.2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921"/>
    </row>
    <row r="182" spans="1:33" ht="26.2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921"/>
    </row>
    <row r="183" spans="1:33" ht="26.25" customHeight="1"/>
    <row r="184" spans="1:33" ht="26.25" customHeight="1"/>
    <row r="185" spans="1:33" ht="26.25" customHeight="1"/>
    <row r="186" spans="1:33" ht="26.25" customHeight="1"/>
    <row r="187" spans="1:33" ht="26.25" customHeight="1"/>
    <row r="188" spans="1:33" ht="26.25" customHeight="1"/>
    <row r="189" spans="1:33" ht="26.25" customHeight="1"/>
    <row r="190" spans="1:33" ht="26.25" customHeight="1"/>
    <row r="191" spans="1:33" ht="26.25" customHeight="1"/>
    <row r="192" spans="1:33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</sheetData>
  <sheetProtection password="F108" sheet="1" objects="1" scenarios="1"/>
  <sortState ref="A171:B178">
    <sortCondition ref="A171:A178"/>
  </sortState>
  <mergeCells count="343">
    <mergeCell ref="B141:U141"/>
    <mergeCell ref="V141:AE141"/>
    <mergeCell ref="D132:P132"/>
    <mergeCell ref="T132:AE132"/>
    <mergeCell ref="H133:P133"/>
    <mergeCell ref="V133:AE133"/>
    <mergeCell ref="B136:AE136"/>
    <mergeCell ref="B139:U139"/>
    <mergeCell ref="V139:AE139"/>
    <mergeCell ref="C124:AE124"/>
    <mergeCell ref="C125:AE125"/>
    <mergeCell ref="C126:AE126"/>
    <mergeCell ref="C127:AE127"/>
    <mergeCell ref="C128:AE128"/>
    <mergeCell ref="B129:AE129"/>
    <mergeCell ref="B116:AE116"/>
    <mergeCell ref="B117:AE117"/>
    <mergeCell ref="B118:AE118"/>
    <mergeCell ref="C121:AE121"/>
    <mergeCell ref="C122:AE122"/>
    <mergeCell ref="C123:AE123"/>
    <mergeCell ref="B110:AE110"/>
    <mergeCell ref="B111:AE111"/>
    <mergeCell ref="B112:AE112"/>
    <mergeCell ref="B113:AE113"/>
    <mergeCell ref="B114:AE114"/>
    <mergeCell ref="B115:AE115"/>
    <mergeCell ref="X103:Z103"/>
    <mergeCell ref="AB103:AD103"/>
    <mergeCell ref="C106:AE106"/>
    <mergeCell ref="B107:AE107"/>
    <mergeCell ref="B108:AE108"/>
    <mergeCell ref="B109:AE109"/>
    <mergeCell ref="C103:E103"/>
    <mergeCell ref="G103:I103"/>
    <mergeCell ref="J103:L103"/>
    <mergeCell ref="N103:P103"/>
    <mergeCell ref="Q103:S103"/>
    <mergeCell ref="U103:W103"/>
    <mergeCell ref="X101:Z101"/>
    <mergeCell ref="AB101:AD101"/>
    <mergeCell ref="C102:E102"/>
    <mergeCell ref="G102:I102"/>
    <mergeCell ref="J102:L102"/>
    <mergeCell ref="N102:P102"/>
    <mergeCell ref="Q102:S102"/>
    <mergeCell ref="U102:W102"/>
    <mergeCell ref="X102:Z102"/>
    <mergeCell ref="AB102:AD102"/>
    <mergeCell ref="C101:E101"/>
    <mergeCell ref="G101:I101"/>
    <mergeCell ref="J101:L101"/>
    <mergeCell ref="N101:P101"/>
    <mergeCell ref="Q101:S101"/>
    <mergeCell ref="U101:W101"/>
    <mergeCell ref="AC97:AE97"/>
    <mergeCell ref="B98:K98"/>
    <mergeCell ref="L98:X98"/>
    <mergeCell ref="Y98:AA98"/>
    <mergeCell ref="AC98:AE98"/>
    <mergeCell ref="H100:AA100"/>
    <mergeCell ref="AC100:AE100"/>
    <mergeCell ref="C97:G97"/>
    <mergeCell ref="I97:L97"/>
    <mergeCell ref="M97:P97"/>
    <mergeCell ref="Q97:T97"/>
    <mergeCell ref="U97:X97"/>
    <mergeCell ref="Y97:AA97"/>
    <mergeCell ref="B89:B97"/>
    <mergeCell ref="AC95:AE95"/>
    <mergeCell ref="C96:G96"/>
    <mergeCell ref="I96:L96"/>
    <mergeCell ref="M96:P96"/>
    <mergeCell ref="Q96:T96"/>
    <mergeCell ref="U96:X96"/>
    <mergeCell ref="Y96:AA96"/>
    <mergeCell ref="AC96:AE96"/>
    <mergeCell ref="C95:G95"/>
    <mergeCell ref="I95:L95"/>
    <mergeCell ref="M95:P95"/>
    <mergeCell ref="Q95:T95"/>
    <mergeCell ref="U95:X95"/>
    <mergeCell ref="Y95:AA95"/>
    <mergeCell ref="AC93:AE93"/>
    <mergeCell ref="C94:G94"/>
    <mergeCell ref="I94:L94"/>
    <mergeCell ref="M94:P94"/>
    <mergeCell ref="Q94:T94"/>
    <mergeCell ref="U94:X94"/>
    <mergeCell ref="Y94:AA94"/>
    <mergeCell ref="AC94:AE94"/>
    <mergeCell ref="C93:G93"/>
    <mergeCell ref="I93:L93"/>
    <mergeCell ref="M93:P93"/>
    <mergeCell ref="Q93:T93"/>
    <mergeCell ref="U93:X93"/>
    <mergeCell ref="Y93:AA93"/>
    <mergeCell ref="U91:X91"/>
    <mergeCell ref="Y91:AA91"/>
    <mergeCell ref="AC91:AE91"/>
    <mergeCell ref="C92:G92"/>
    <mergeCell ref="I92:L92"/>
    <mergeCell ref="M92:P92"/>
    <mergeCell ref="Q92:T92"/>
    <mergeCell ref="U92:X92"/>
    <mergeCell ref="Y92:AA92"/>
    <mergeCell ref="AC92:AE92"/>
    <mergeCell ref="C91:G91"/>
    <mergeCell ref="I91:L91"/>
    <mergeCell ref="M91:P91"/>
    <mergeCell ref="Q91:T91"/>
    <mergeCell ref="M88:P88"/>
    <mergeCell ref="Q88:T88"/>
    <mergeCell ref="U88:X88"/>
    <mergeCell ref="Y88:AA88"/>
    <mergeCell ref="AC88:AE88"/>
    <mergeCell ref="Y89:AA89"/>
    <mergeCell ref="AC89:AE89"/>
    <mergeCell ref="C90:G90"/>
    <mergeCell ref="I90:L90"/>
    <mergeCell ref="M90:P90"/>
    <mergeCell ref="Q90:T90"/>
    <mergeCell ref="U90:X90"/>
    <mergeCell ref="Y90:AA90"/>
    <mergeCell ref="AC90:AE90"/>
    <mergeCell ref="C89:G89"/>
    <mergeCell ref="I89:L89"/>
    <mergeCell ref="M89:P89"/>
    <mergeCell ref="Q89:T89"/>
    <mergeCell ref="U89:X89"/>
    <mergeCell ref="B87:B88"/>
    <mergeCell ref="C87:G87"/>
    <mergeCell ref="I87:L87"/>
    <mergeCell ref="M87:P87"/>
    <mergeCell ref="Q87:T87"/>
    <mergeCell ref="U87:X87"/>
    <mergeCell ref="AB85:AE85"/>
    <mergeCell ref="B86:H86"/>
    <mergeCell ref="I86:L86"/>
    <mergeCell ref="M86:P86"/>
    <mergeCell ref="Q86:T86"/>
    <mergeCell ref="U86:X86"/>
    <mergeCell ref="Y86:AA86"/>
    <mergeCell ref="AC86:AE86"/>
    <mergeCell ref="B85:H85"/>
    <mergeCell ref="I85:L85"/>
    <mergeCell ref="M85:P85"/>
    <mergeCell ref="Q85:T85"/>
    <mergeCell ref="U85:X85"/>
    <mergeCell ref="Y85:AA85"/>
    <mergeCell ref="Y87:AA87"/>
    <mergeCell ref="AC87:AE87"/>
    <mergeCell ref="C88:G88"/>
    <mergeCell ref="I88:L88"/>
    <mergeCell ref="V81:W81"/>
    <mergeCell ref="AC81:AE81"/>
    <mergeCell ref="B83:H84"/>
    <mergeCell ref="I83:L84"/>
    <mergeCell ref="M83:P84"/>
    <mergeCell ref="Q83:T84"/>
    <mergeCell ref="U83:X84"/>
    <mergeCell ref="Y83:AA84"/>
    <mergeCell ref="AB83:AE84"/>
    <mergeCell ref="B79:L79"/>
    <mergeCell ref="N79:Q79"/>
    <mergeCell ref="T79:W79"/>
    <mergeCell ref="Z79:AA79"/>
    <mergeCell ref="AC79:AE79"/>
    <mergeCell ref="B80:L80"/>
    <mergeCell ref="N80:Q80"/>
    <mergeCell ref="T80:W80"/>
    <mergeCell ref="Z80:AA80"/>
    <mergeCell ref="AC80:AE80"/>
    <mergeCell ref="B77:L78"/>
    <mergeCell ref="M77:X77"/>
    <mergeCell ref="Y77:AA78"/>
    <mergeCell ref="AB77:AE78"/>
    <mergeCell ref="M78:R78"/>
    <mergeCell ref="S78:X78"/>
    <mergeCell ref="F75:P75"/>
    <mergeCell ref="R75:S75"/>
    <mergeCell ref="V75:W75"/>
    <mergeCell ref="AC75:AE75"/>
    <mergeCell ref="V76:W76"/>
    <mergeCell ref="AC76:AE76"/>
    <mergeCell ref="B73:P73"/>
    <mergeCell ref="R73:S73"/>
    <mergeCell ref="V73:W73"/>
    <mergeCell ref="Z73:AA73"/>
    <mergeCell ref="AC73:AE73"/>
    <mergeCell ref="B74:E75"/>
    <mergeCell ref="F74:J74"/>
    <mergeCell ref="K74:P74"/>
    <mergeCell ref="R74:S74"/>
    <mergeCell ref="V74:W74"/>
    <mergeCell ref="B70:P70"/>
    <mergeCell ref="R70:S70"/>
    <mergeCell ref="V70:W70"/>
    <mergeCell ref="B67:P67"/>
    <mergeCell ref="R67:S67"/>
    <mergeCell ref="V67:W67"/>
    <mergeCell ref="Z70:AA70"/>
    <mergeCell ref="AC70:AE70"/>
    <mergeCell ref="B71:E72"/>
    <mergeCell ref="F71:J71"/>
    <mergeCell ref="K71:P71"/>
    <mergeCell ref="R71:S71"/>
    <mergeCell ref="V71:W71"/>
    <mergeCell ref="F72:P72"/>
    <mergeCell ref="R72:S72"/>
    <mergeCell ref="V72:W72"/>
    <mergeCell ref="Z67:AA67"/>
    <mergeCell ref="AC67:AE67"/>
    <mergeCell ref="B68:E69"/>
    <mergeCell ref="F68:J68"/>
    <mergeCell ref="K68:P68"/>
    <mergeCell ref="R68:S68"/>
    <mergeCell ref="V68:W68"/>
    <mergeCell ref="B65:E66"/>
    <mergeCell ref="F65:J65"/>
    <mergeCell ref="K65:P65"/>
    <mergeCell ref="R65:S65"/>
    <mergeCell ref="V65:W65"/>
    <mergeCell ref="F66:P66"/>
    <mergeCell ref="R66:S66"/>
    <mergeCell ref="V66:W66"/>
    <mergeCell ref="F69:P69"/>
    <mergeCell ref="R69:S69"/>
    <mergeCell ref="V69:W69"/>
    <mergeCell ref="Z63:AA63"/>
    <mergeCell ref="AC63:AE63"/>
    <mergeCell ref="R64:S64"/>
    <mergeCell ref="V64:W64"/>
    <mergeCell ref="Z64:AA64"/>
    <mergeCell ref="AC64:AE64"/>
    <mergeCell ref="F62:P62"/>
    <mergeCell ref="R62:S62"/>
    <mergeCell ref="V62:W62"/>
    <mergeCell ref="B63:P64"/>
    <mergeCell ref="R63:S63"/>
    <mergeCell ref="V63:W63"/>
    <mergeCell ref="B60:P60"/>
    <mergeCell ref="R60:S60"/>
    <mergeCell ref="V60:W60"/>
    <mergeCell ref="Z60:AA60"/>
    <mergeCell ref="AC60:AE60"/>
    <mergeCell ref="B61:E62"/>
    <mergeCell ref="F61:J61"/>
    <mergeCell ref="K61:P61"/>
    <mergeCell ref="R61:S61"/>
    <mergeCell ref="V61:W61"/>
    <mergeCell ref="B58:P59"/>
    <mergeCell ref="Q58:X58"/>
    <mergeCell ref="Y58:AA59"/>
    <mergeCell ref="AB58:AE59"/>
    <mergeCell ref="Q59:T59"/>
    <mergeCell ref="U59:X59"/>
    <mergeCell ref="B56:P56"/>
    <mergeCell ref="R56:S56"/>
    <mergeCell ref="V56:W56"/>
    <mergeCell ref="Z56:AA56"/>
    <mergeCell ref="AC56:AE56"/>
    <mergeCell ref="V57:W57"/>
    <mergeCell ref="AC57:AE57"/>
    <mergeCell ref="B54:P54"/>
    <mergeCell ref="R54:S54"/>
    <mergeCell ref="V54:W54"/>
    <mergeCell ref="Z54:AA54"/>
    <mergeCell ref="AC54:AE54"/>
    <mergeCell ref="B55:P55"/>
    <mergeCell ref="R55:S55"/>
    <mergeCell ref="V55:W55"/>
    <mergeCell ref="Z55:AA55"/>
    <mergeCell ref="AC55:AE55"/>
    <mergeCell ref="B52:P52"/>
    <mergeCell ref="R52:S52"/>
    <mergeCell ref="V52:W52"/>
    <mergeCell ref="Z52:AA52"/>
    <mergeCell ref="AC52:AE52"/>
    <mergeCell ref="B53:P53"/>
    <mergeCell ref="R53:S53"/>
    <mergeCell ref="V53:W53"/>
    <mergeCell ref="Z53:AA53"/>
    <mergeCell ref="AC53:AE53"/>
    <mergeCell ref="N47:O47"/>
    <mergeCell ref="R47:AA47"/>
    <mergeCell ref="AC47:AD47"/>
    <mergeCell ref="A49:AF49"/>
    <mergeCell ref="Q50:X50"/>
    <mergeCell ref="Y50:AA51"/>
    <mergeCell ref="AB50:AE51"/>
    <mergeCell ref="Q51:T51"/>
    <mergeCell ref="U51:X51"/>
    <mergeCell ref="F41:K41"/>
    <mergeCell ref="O41:U41"/>
    <mergeCell ref="Y41:AE41"/>
    <mergeCell ref="F42:K42"/>
    <mergeCell ref="O42:AE42"/>
    <mergeCell ref="N46:O46"/>
    <mergeCell ref="AC46:AD46"/>
    <mergeCell ref="F37:I37"/>
    <mergeCell ref="M37:Q37"/>
    <mergeCell ref="T37:X37"/>
    <mergeCell ref="AA37:AE37"/>
    <mergeCell ref="F40:K40"/>
    <mergeCell ref="O40:U40"/>
    <mergeCell ref="Y40:Z40"/>
    <mergeCell ref="AD40:AE40"/>
    <mergeCell ref="F35:K35"/>
    <mergeCell ref="N35:U35"/>
    <mergeCell ref="Y35:Z35"/>
    <mergeCell ref="AD35:AE35"/>
    <mergeCell ref="F36:K36"/>
    <mergeCell ref="O36:U36"/>
    <mergeCell ref="Y36:AE36"/>
    <mergeCell ref="F28:I28"/>
    <mergeCell ref="M28:Q28"/>
    <mergeCell ref="T28:X28"/>
    <mergeCell ref="AA28:AE28"/>
    <mergeCell ref="B33:G33"/>
    <mergeCell ref="H33:X34"/>
    <mergeCell ref="AB33:AE33"/>
    <mergeCell ref="AB34:AE34"/>
    <mergeCell ref="F27:K27"/>
    <mergeCell ref="O27:U27"/>
    <mergeCell ref="Y27:AE27"/>
    <mergeCell ref="B14:N17"/>
    <mergeCell ref="AC14:AD14"/>
    <mergeCell ref="V17:AE17"/>
    <mergeCell ref="B24:G24"/>
    <mergeCell ref="H24:X25"/>
    <mergeCell ref="AB24:AE24"/>
    <mergeCell ref="AB25:AE25"/>
    <mergeCell ref="A2:AF3"/>
    <mergeCell ref="X7:AA7"/>
    <mergeCell ref="A8:AF8"/>
    <mergeCell ref="A10:E10"/>
    <mergeCell ref="A11:E11"/>
    <mergeCell ref="F11:AF11"/>
    <mergeCell ref="F26:K26"/>
    <mergeCell ref="N26:U26"/>
    <mergeCell ref="Y26:Z26"/>
    <mergeCell ref="AD26:AE26"/>
  </mergeCells>
  <conditionalFormatting sqref="N46:O47 AC46:AD47 R52:S56 V52:W56 AC52:AE56 AC60:AE60 AC63:AE64 AC67:AE67 AC70:AE70 R60:S75 V60:W75 AC73:AE73 N79:Q80 T79:W80 AC79:AE80 I86:AE97 Y98:AE98 G101:I103 N101:P103 U101:W103 AB101:AD103">
    <cfRule type="cellIs" dxfId="41" priority="3" operator="lessThan">
      <formula>0</formula>
    </cfRule>
  </conditionalFormatting>
  <conditionalFormatting sqref="AC14:AD14">
    <cfRule type="cellIs" dxfId="40" priority="2" operator="lessThan">
      <formula>0</formula>
    </cfRule>
  </conditionalFormatting>
  <conditionalFormatting sqref="AE179">
    <cfRule type="cellIs" dxfId="39" priority="1" operator="lessThan">
      <formula>0</formula>
    </cfRule>
  </conditionalFormatting>
  <dataValidations count="3">
    <dataValidation type="whole" allowBlank="1" showInputMessage="1" showErrorMessage="1" sqref="AC14:AD14">
      <formula1>0</formula1>
      <formula2>11</formula2>
    </dataValidation>
    <dataValidation type="whole" allowBlank="1" showInputMessage="1" showErrorMessage="1" error="Liczba miesięcy musi zawierać się w przedziale 1 - 12 i nie może być ułamkiem" sqref="Y86:Y97">
      <formula1>0</formula1>
      <formula2>12</formula2>
    </dataValidation>
    <dataValidation type="whole" allowBlank="1" showInputMessage="1" showErrorMessage="1" sqref="G101:I103 N101:P103 U101:W103 AB101:AD103">
      <formula1>0</formula1>
      <formula2>1000000</formula2>
    </dataValidation>
  </dataValidations>
  <printOptions horizontalCentered="1"/>
  <pageMargins left="0.19685039370078741" right="0.39370078740157483" top="0.39370078740157483" bottom="0.39370078740157483" header="0.31496062992125984" footer="0.31496062992125984"/>
  <pageSetup paperSize="9" scale="67" fitToHeight="4" orientation="portrait" r:id="rId1"/>
  <rowBreaks count="3" manualBreakCount="3">
    <brk id="48" max="31" man="1"/>
    <brk id="88" max="31" man="1"/>
    <brk id="130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Wpisana data musi zawierać się pomiędzy 1 stycznia i 31 grudnia bieżącego roku.">
          <x14:formula1>
            <xm:f>Info!E19</xm:f>
          </x14:formula1>
          <x14:formula2>
            <xm:f>Info!E20</xm:f>
          </x14:formula2>
          <xm:sqref>V17:AE17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GN">
    <tabColor rgb="FF0070C0"/>
  </sheetPr>
  <dimension ref="A1:W74"/>
  <sheetViews>
    <sheetView showGridLines="0" showRowColHeaders="0" view="pageBreakPreview" zoomScaleSheetLayoutView="100" workbookViewId="0">
      <selection activeCell="B12" sqref="B12:J12"/>
    </sheetView>
  </sheetViews>
  <sheetFormatPr defaultColWidth="3.77734375" defaultRowHeight="20.25" customHeight="1"/>
  <cols>
    <col min="1" max="1" width="3.77734375" style="341" customWidth="1"/>
    <col min="2" max="2" width="11" style="341" customWidth="1"/>
    <col min="3" max="3" width="6.109375" style="341" customWidth="1"/>
    <col min="4" max="7" width="11.44140625" style="341" customWidth="1"/>
    <col min="8" max="8" width="2.5546875" style="502" customWidth="1"/>
    <col min="9" max="9" width="8.5546875" style="341" customWidth="1"/>
    <col min="10" max="10" width="3.77734375" style="341" customWidth="1"/>
    <col min="11" max="11" width="5.44140625" style="341" customWidth="1"/>
    <col min="12" max="12" width="3.77734375" style="520" customWidth="1"/>
    <col min="13" max="13" width="8.5546875" style="341" customWidth="1"/>
    <col min="14" max="15" width="3.77734375" style="341" customWidth="1"/>
    <col min="16" max="22" width="3.77734375" style="341" hidden="1" customWidth="1"/>
    <col min="23" max="16383" width="0" style="341" hidden="1" customWidth="1"/>
    <col min="16384" max="16384" width="3.77734375" style="341"/>
  </cols>
  <sheetData>
    <row r="1" spans="1:23" ht="20.25" customHeight="1" thickBot="1">
      <c r="A1" s="577" t="s">
        <v>1856</v>
      </c>
      <c r="N1" s="592" t="str">
        <f>Info!Q9</f>
        <v>Załącznik Nr 6 do Uchwały Nr XL/396/17 Rady Miejskiej w Kluczborku z dnia 27 września 2017r.</v>
      </c>
      <c r="O1" s="230"/>
    </row>
    <row r="2" spans="1:23" s="2" customFormat="1" ht="22.5" customHeight="1" thickTop="1">
      <c r="A2" s="1698" t="s">
        <v>2164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2"/>
    </row>
    <row r="3" spans="1:23" s="2" customFormat="1" ht="26.25" customHeight="1" thickBot="1">
      <c r="A3" s="1699"/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4"/>
    </row>
    <row r="4" spans="1:23" s="2" customFormat="1" ht="9" customHeight="1">
      <c r="A4" s="580"/>
      <c r="B4" s="581"/>
      <c r="C4" s="581"/>
      <c r="D4" s="582"/>
      <c r="E4" s="582"/>
      <c r="F4" s="582"/>
      <c r="G4" s="582"/>
      <c r="H4" s="583"/>
      <c r="I4" s="583"/>
      <c r="J4" s="583"/>
      <c r="K4" s="583"/>
      <c r="L4" s="584"/>
      <c r="M4" s="583"/>
      <c r="N4" s="585"/>
      <c r="O4" s="586"/>
    </row>
    <row r="5" spans="1:23" s="1" customFormat="1" ht="24.75" customHeight="1">
      <c r="A5" s="1675" t="s">
        <v>1922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7"/>
    </row>
    <row r="6" spans="1:23" s="2" customFormat="1" ht="9" customHeight="1" thickBot="1">
      <c r="A6" s="587"/>
      <c r="B6" s="588"/>
      <c r="C6" s="588"/>
      <c r="D6" s="588"/>
      <c r="E6" s="588"/>
      <c r="F6" s="588"/>
      <c r="G6" s="588"/>
      <c r="H6" s="588"/>
      <c r="I6" s="588"/>
      <c r="J6" s="588"/>
      <c r="K6" s="589"/>
      <c r="L6" s="590"/>
      <c r="M6" s="583"/>
      <c r="N6" s="583"/>
      <c r="O6" s="591"/>
    </row>
    <row r="7" spans="1:23" s="307" customFormat="1" ht="5.25" customHeight="1" thickTop="1" thickBot="1">
      <c r="A7" s="2229"/>
      <c r="B7" s="2230"/>
      <c r="C7" s="2230"/>
      <c r="D7" s="2230"/>
      <c r="E7" s="2230"/>
      <c r="F7" s="2230"/>
      <c r="G7" s="2230"/>
      <c r="H7" s="2230"/>
      <c r="I7" s="2230"/>
      <c r="J7" s="2230"/>
      <c r="K7" s="2230"/>
      <c r="L7" s="2230"/>
      <c r="M7" s="2230"/>
      <c r="N7" s="2230"/>
      <c r="O7" s="2231"/>
      <c r="P7" s="306"/>
      <c r="Q7" s="306"/>
      <c r="R7" s="306"/>
      <c r="S7" s="306"/>
      <c r="T7" s="306"/>
      <c r="U7" s="306"/>
      <c r="V7" s="306"/>
      <c r="W7" s="306"/>
    </row>
    <row r="8" spans="1:23" s="306" customFormat="1" ht="26.25" customHeight="1" thickBot="1">
      <c r="A8" s="308"/>
      <c r="B8" s="1678" t="s">
        <v>2020</v>
      </c>
      <c r="C8" s="1678"/>
      <c r="D8" s="1678"/>
      <c r="E8" s="1678"/>
      <c r="F8" s="1678"/>
      <c r="G8" s="1678"/>
      <c r="H8" s="1678"/>
      <c r="I8" s="1678"/>
      <c r="J8" s="1679"/>
      <c r="K8" s="530" t="s">
        <v>1870</v>
      </c>
      <c r="L8" s="757"/>
      <c r="M8" s="1779" t="str">
        <f>IF(SUM(O17:O38,O44:O71)=0,"",1)</f>
        <v/>
      </c>
      <c r="N8" s="2232"/>
      <c r="O8" s="109"/>
    </row>
    <row r="9" spans="1:23" s="306" customFormat="1" ht="6" customHeight="1" thickBot="1">
      <c r="A9" s="310"/>
      <c r="B9" s="311"/>
      <c r="C9" s="311"/>
      <c r="D9" s="311"/>
      <c r="E9" s="311"/>
      <c r="F9" s="311"/>
      <c r="G9" s="311"/>
      <c r="H9" s="504"/>
      <c r="I9" s="312"/>
      <c r="J9" s="314"/>
      <c r="K9" s="312"/>
      <c r="L9" s="522"/>
      <c r="M9" s="312"/>
      <c r="N9" s="314"/>
      <c r="O9" s="316"/>
    </row>
    <row r="10" spans="1:23" s="306" customFormat="1" ht="20.25" customHeight="1" thickTop="1" thickBot="1">
      <c r="A10" s="369" t="s">
        <v>1857</v>
      </c>
      <c r="B10" s="323"/>
      <c r="C10" s="323"/>
      <c r="D10" s="323"/>
      <c r="E10" s="323"/>
      <c r="F10" s="323"/>
      <c r="G10" s="323"/>
      <c r="H10" s="505"/>
      <c r="I10" s="323"/>
      <c r="J10" s="323"/>
      <c r="K10" s="323"/>
      <c r="L10" s="505"/>
      <c r="M10" s="323"/>
      <c r="N10" s="323"/>
      <c r="O10" s="327"/>
    </row>
    <row r="11" spans="1:23" s="306" customFormat="1" ht="12.75" customHeight="1">
      <c r="A11" s="317"/>
      <c r="B11" s="532" t="s">
        <v>1666</v>
      </c>
      <c r="C11" s="375"/>
      <c r="D11" s="375"/>
      <c r="E11" s="375"/>
      <c r="F11" s="375"/>
      <c r="G11" s="375"/>
      <c r="H11" s="506"/>
      <c r="I11" s="375"/>
      <c r="J11" s="377"/>
      <c r="K11" s="531" t="s">
        <v>1750</v>
      </c>
      <c r="L11" s="523"/>
      <c r="M11" s="375"/>
      <c r="N11" s="379"/>
      <c r="O11" s="318"/>
    </row>
    <row r="12" spans="1:23" s="320" customFormat="1" ht="34.5" customHeight="1" thickBot="1">
      <c r="A12" s="319"/>
      <c r="B12" s="1750"/>
      <c r="C12" s="1751"/>
      <c r="D12" s="1751"/>
      <c r="E12" s="1751"/>
      <c r="F12" s="1751"/>
      <c r="G12" s="1751"/>
      <c r="H12" s="1751"/>
      <c r="I12" s="1751"/>
      <c r="J12" s="1752"/>
      <c r="K12" s="1753"/>
      <c r="L12" s="1754"/>
      <c r="M12" s="1754"/>
      <c r="N12" s="1755"/>
      <c r="O12" s="318"/>
      <c r="P12" s="1338">
        <f>IF(B12&amp;K12="",0,1)</f>
        <v>0</v>
      </c>
    </row>
    <row r="13" spans="1:23" s="306" customFormat="1" ht="6" customHeight="1" thickBot="1">
      <c r="A13" s="321"/>
      <c r="B13" s="322"/>
      <c r="C13" s="322"/>
      <c r="D13" s="322"/>
      <c r="E13" s="312"/>
      <c r="F13" s="312"/>
      <c r="G13" s="312"/>
      <c r="H13" s="504"/>
      <c r="I13" s="312"/>
      <c r="J13" s="314"/>
      <c r="K13" s="312"/>
      <c r="L13" s="522"/>
      <c r="M13" s="312"/>
      <c r="N13" s="314"/>
      <c r="O13" s="316"/>
      <c r="P13" s="1338"/>
    </row>
    <row r="14" spans="1:23" s="357" customFormat="1" ht="20.25" customHeight="1" thickTop="1">
      <c r="A14" s="576" t="s">
        <v>1859</v>
      </c>
      <c r="B14" s="352"/>
      <c r="C14" s="352"/>
      <c r="D14" s="352"/>
      <c r="E14" s="352"/>
      <c r="F14" s="352"/>
      <c r="G14" s="352"/>
      <c r="H14" s="519"/>
      <c r="I14" s="352"/>
      <c r="J14" s="354"/>
      <c r="K14" s="352"/>
      <c r="L14" s="529"/>
      <c r="M14" s="352"/>
      <c r="N14" s="354"/>
      <c r="O14" s="356"/>
      <c r="P14" s="1338"/>
    </row>
    <row r="15" spans="1:23" s="357" customFormat="1" ht="20.25" customHeight="1" thickBot="1">
      <c r="A15" s="570"/>
      <c r="B15" s="566" t="s">
        <v>1858</v>
      </c>
      <c r="C15" s="571"/>
      <c r="D15" s="571"/>
      <c r="E15" s="571"/>
      <c r="F15" s="571"/>
      <c r="G15" s="571"/>
      <c r="H15" s="572"/>
      <c r="I15" s="571"/>
      <c r="J15" s="573"/>
      <c r="K15" s="571"/>
      <c r="L15" s="574"/>
      <c r="M15" s="571"/>
      <c r="N15" s="573"/>
      <c r="O15" s="575"/>
      <c r="P15" s="1338"/>
    </row>
    <row r="16" spans="1:23" s="363" customFormat="1" ht="23.25" customHeight="1">
      <c r="A16" s="358"/>
      <c r="B16" s="756" t="s">
        <v>1863</v>
      </c>
      <c r="C16" s="359"/>
      <c r="D16" s="359"/>
      <c r="E16" s="359"/>
      <c r="F16" s="762"/>
      <c r="G16" s="746" t="s">
        <v>1860</v>
      </c>
      <c r="H16" s="749"/>
      <c r="I16" s="361"/>
      <c r="J16" s="1928" t="s">
        <v>1861</v>
      </c>
      <c r="K16" s="1929"/>
      <c r="L16" s="1929"/>
      <c r="M16" s="1929"/>
      <c r="N16" s="1930"/>
      <c r="O16" s="362"/>
      <c r="P16" s="1338"/>
    </row>
    <row r="17" spans="1:16" s="363" customFormat="1" ht="32.25" customHeight="1">
      <c r="A17" s="358"/>
      <c r="B17" s="2223"/>
      <c r="C17" s="2233"/>
      <c r="D17" s="2233"/>
      <c r="E17" s="2233"/>
      <c r="F17" s="2234"/>
      <c r="G17" s="2223"/>
      <c r="H17" s="2233"/>
      <c r="I17" s="2234"/>
      <c r="J17" s="2223"/>
      <c r="K17" s="2233"/>
      <c r="L17" s="2233"/>
      <c r="M17" s="2233"/>
      <c r="N17" s="2234"/>
      <c r="O17" s="1102">
        <f>IF(B17&amp;G17&amp;J17="",0,1)</f>
        <v>0</v>
      </c>
      <c r="P17" s="1338">
        <f t="shared" ref="P17:P18" si="0">IF(B17&amp;G17&amp;J17="",0,1)</f>
        <v>0</v>
      </c>
    </row>
    <row r="18" spans="1:16" s="363" customFormat="1" ht="32.25" customHeight="1">
      <c r="A18" s="358"/>
      <c r="B18" s="2213"/>
      <c r="C18" s="2216"/>
      <c r="D18" s="2216"/>
      <c r="E18" s="2216"/>
      <c r="F18" s="2217"/>
      <c r="G18" s="2213"/>
      <c r="H18" s="2216"/>
      <c r="I18" s="2217"/>
      <c r="J18" s="2213"/>
      <c r="K18" s="2216"/>
      <c r="L18" s="2216"/>
      <c r="M18" s="2216"/>
      <c r="N18" s="2217"/>
      <c r="O18" s="1102">
        <f t="shared" ref="O18:O38" si="1">IF(B18&amp;G18&amp;J18="",0,1)</f>
        <v>0</v>
      </c>
      <c r="P18" s="1338">
        <f t="shared" si="0"/>
        <v>0</v>
      </c>
    </row>
    <row r="19" spans="1:16" s="363" customFormat="1" ht="32.25" customHeight="1">
      <c r="A19" s="358"/>
      <c r="B19" s="2213"/>
      <c r="C19" s="2216"/>
      <c r="D19" s="2216"/>
      <c r="E19" s="2216"/>
      <c r="F19" s="2217"/>
      <c r="G19" s="2213"/>
      <c r="H19" s="2216"/>
      <c r="I19" s="2217"/>
      <c r="J19" s="2213"/>
      <c r="K19" s="2216"/>
      <c r="L19" s="2216"/>
      <c r="M19" s="2216"/>
      <c r="N19" s="2217"/>
      <c r="O19" s="1102">
        <f t="shared" si="1"/>
        <v>0</v>
      </c>
      <c r="P19" s="1338">
        <f>IF(B19&amp;G19&amp;J19="",0,1)</f>
        <v>0</v>
      </c>
    </row>
    <row r="20" spans="1:16" s="363" customFormat="1" ht="32.25" customHeight="1">
      <c r="A20" s="358"/>
      <c r="B20" s="2213"/>
      <c r="C20" s="2216"/>
      <c r="D20" s="2216"/>
      <c r="E20" s="2216"/>
      <c r="F20" s="2217"/>
      <c r="G20" s="2213"/>
      <c r="H20" s="2216"/>
      <c r="I20" s="2217"/>
      <c r="J20" s="2213"/>
      <c r="K20" s="2216"/>
      <c r="L20" s="2216"/>
      <c r="M20" s="2216"/>
      <c r="N20" s="2217"/>
      <c r="O20" s="1102">
        <f t="shared" si="1"/>
        <v>0</v>
      </c>
      <c r="P20" s="1338">
        <f t="shared" ref="P20:P38" si="2">IF(B20&amp;G20&amp;J20="",0,1)</f>
        <v>0</v>
      </c>
    </row>
    <row r="21" spans="1:16" s="363" customFormat="1" ht="32.25" customHeight="1">
      <c r="A21" s="358"/>
      <c r="B21" s="2213"/>
      <c r="C21" s="2216"/>
      <c r="D21" s="2216"/>
      <c r="E21" s="2216"/>
      <c r="F21" s="2217"/>
      <c r="G21" s="2213"/>
      <c r="H21" s="2216"/>
      <c r="I21" s="2217"/>
      <c r="J21" s="2213"/>
      <c r="K21" s="2216"/>
      <c r="L21" s="2216"/>
      <c r="M21" s="2216"/>
      <c r="N21" s="2217"/>
      <c r="O21" s="1102">
        <f t="shared" si="1"/>
        <v>0</v>
      </c>
      <c r="P21" s="1338">
        <f t="shared" si="2"/>
        <v>0</v>
      </c>
    </row>
    <row r="22" spans="1:16" s="363" customFormat="1" ht="32.25" customHeight="1">
      <c r="A22" s="358"/>
      <c r="B22" s="2213"/>
      <c r="C22" s="2216"/>
      <c r="D22" s="2216"/>
      <c r="E22" s="2216"/>
      <c r="F22" s="2217"/>
      <c r="G22" s="2213"/>
      <c r="H22" s="2216"/>
      <c r="I22" s="2217"/>
      <c r="J22" s="2213"/>
      <c r="K22" s="2216"/>
      <c r="L22" s="2216"/>
      <c r="M22" s="2216"/>
      <c r="N22" s="2217"/>
      <c r="O22" s="1102">
        <f t="shared" si="1"/>
        <v>0</v>
      </c>
      <c r="P22" s="1338">
        <f t="shared" si="2"/>
        <v>0</v>
      </c>
    </row>
    <row r="23" spans="1:16" s="363" customFormat="1" ht="32.25" customHeight="1">
      <c r="A23" s="358"/>
      <c r="B23" s="2213"/>
      <c r="C23" s="2216"/>
      <c r="D23" s="2216"/>
      <c r="E23" s="2216"/>
      <c r="F23" s="2217"/>
      <c r="G23" s="2213"/>
      <c r="H23" s="2216"/>
      <c r="I23" s="2217"/>
      <c r="J23" s="2213"/>
      <c r="K23" s="2216"/>
      <c r="L23" s="2216"/>
      <c r="M23" s="2216"/>
      <c r="N23" s="2217"/>
      <c r="O23" s="1102">
        <f t="shared" si="1"/>
        <v>0</v>
      </c>
      <c r="P23" s="1338">
        <f t="shared" si="2"/>
        <v>0</v>
      </c>
    </row>
    <row r="24" spans="1:16" s="363" customFormat="1" ht="32.25" customHeight="1">
      <c r="A24" s="358"/>
      <c r="B24" s="2213"/>
      <c r="C24" s="2216"/>
      <c r="D24" s="2216"/>
      <c r="E24" s="2216"/>
      <c r="F24" s="2217"/>
      <c r="G24" s="2213"/>
      <c r="H24" s="2216"/>
      <c r="I24" s="2217"/>
      <c r="J24" s="2213"/>
      <c r="K24" s="2216"/>
      <c r="L24" s="2216"/>
      <c r="M24" s="2216"/>
      <c r="N24" s="2217"/>
      <c r="O24" s="1102">
        <f t="shared" si="1"/>
        <v>0</v>
      </c>
      <c r="P24" s="1338">
        <f t="shared" si="2"/>
        <v>0</v>
      </c>
    </row>
    <row r="25" spans="1:16" s="363" customFormat="1" ht="32.25" customHeight="1">
      <c r="A25" s="358"/>
      <c r="B25" s="2213"/>
      <c r="C25" s="2216"/>
      <c r="D25" s="2216"/>
      <c r="E25" s="2216"/>
      <c r="F25" s="2217"/>
      <c r="G25" s="2213"/>
      <c r="H25" s="2216"/>
      <c r="I25" s="2217"/>
      <c r="J25" s="2213"/>
      <c r="K25" s="2216"/>
      <c r="L25" s="2216"/>
      <c r="M25" s="2216"/>
      <c r="N25" s="2217"/>
      <c r="O25" s="1102">
        <f t="shared" si="1"/>
        <v>0</v>
      </c>
      <c r="P25" s="1338">
        <f t="shared" si="2"/>
        <v>0</v>
      </c>
    </row>
    <row r="26" spans="1:16" s="363" customFormat="1" ht="32.25" customHeight="1">
      <c r="A26" s="358"/>
      <c r="B26" s="2213"/>
      <c r="C26" s="2216"/>
      <c r="D26" s="2216"/>
      <c r="E26" s="2216"/>
      <c r="F26" s="2217"/>
      <c r="G26" s="2213"/>
      <c r="H26" s="2216"/>
      <c r="I26" s="2217"/>
      <c r="J26" s="2213"/>
      <c r="K26" s="2216"/>
      <c r="L26" s="2216"/>
      <c r="M26" s="2216"/>
      <c r="N26" s="2217"/>
      <c r="O26" s="1102">
        <f t="shared" si="1"/>
        <v>0</v>
      </c>
      <c r="P26" s="1338">
        <f t="shared" si="2"/>
        <v>0</v>
      </c>
    </row>
    <row r="27" spans="1:16" s="363" customFormat="1" ht="32.25" customHeight="1">
      <c r="A27" s="358"/>
      <c r="B27" s="2213"/>
      <c r="C27" s="2216"/>
      <c r="D27" s="2216"/>
      <c r="E27" s="2216"/>
      <c r="F27" s="2217"/>
      <c r="G27" s="2213"/>
      <c r="H27" s="2216"/>
      <c r="I27" s="2217"/>
      <c r="J27" s="2213"/>
      <c r="K27" s="2216"/>
      <c r="L27" s="2216"/>
      <c r="M27" s="2216"/>
      <c r="N27" s="2217"/>
      <c r="O27" s="1102">
        <f t="shared" si="1"/>
        <v>0</v>
      </c>
      <c r="P27" s="1338">
        <f t="shared" si="2"/>
        <v>0</v>
      </c>
    </row>
    <row r="28" spans="1:16" s="363" customFormat="1" ht="32.25" customHeight="1">
      <c r="A28" s="358"/>
      <c r="B28" s="2213"/>
      <c r="C28" s="2216"/>
      <c r="D28" s="2216"/>
      <c r="E28" s="2216"/>
      <c r="F28" s="2217"/>
      <c r="G28" s="2213"/>
      <c r="H28" s="2216"/>
      <c r="I28" s="2217"/>
      <c r="J28" s="2213"/>
      <c r="K28" s="2216"/>
      <c r="L28" s="2216"/>
      <c r="M28" s="2216"/>
      <c r="N28" s="2217"/>
      <c r="O28" s="1102">
        <f t="shared" si="1"/>
        <v>0</v>
      </c>
      <c r="P28" s="1338">
        <f t="shared" si="2"/>
        <v>0</v>
      </c>
    </row>
    <row r="29" spans="1:16" s="363" customFormat="1" ht="32.25" customHeight="1">
      <c r="A29" s="358"/>
      <c r="B29" s="2213"/>
      <c r="C29" s="2216"/>
      <c r="D29" s="2216"/>
      <c r="E29" s="2216"/>
      <c r="F29" s="2217"/>
      <c r="G29" s="2213"/>
      <c r="H29" s="2216"/>
      <c r="I29" s="2217"/>
      <c r="J29" s="2213"/>
      <c r="K29" s="2216"/>
      <c r="L29" s="2216"/>
      <c r="M29" s="2216"/>
      <c r="N29" s="2217"/>
      <c r="O29" s="1102">
        <f t="shared" si="1"/>
        <v>0</v>
      </c>
      <c r="P29" s="1338">
        <f t="shared" si="2"/>
        <v>0</v>
      </c>
    </row>
    <row r="30" spans="1:16" s="363" customFormat="1" ht="32.25" customHeight="1">
      <c r="A30" s="358"/>
      <c r="B30" s="2213"/>
      <c r="C30" s="2216"/>
      <c r="D30" s="2216"/>
      <c r="E30" s="2216"/>
      <c r="F30" s="2217"/>
      <c r="G30" s="2213"/>
      <c r="H30" s="2216"/>
      <c r="I30" s="2217"/>
      <c r="J30" s="2213"/>
      <c r="K30" s="2216"/>
      <c r="L30" s="2216"/>
      <c r="M30" s="2216"/>
      <c r="N30" s="2217"/>
      <c r="O30" s="1102">
        <f t="shared" si="1"/>
        <v>0</v>
      </c>
      <c r="P30" s="1338">
        <f t="shared" si="2"/>
        <v>0</v>
      </c>
    </row>
    <row r="31" spans="1:16" s="363" customFormat="1" ht="32.25" customHeight="1">
      <c r="A31" s="358"/>
      <c r="B31" s="2213"/>
      <c r="C31" s="2216"/>
      <c r="D31" s="2216"/>
      <c r="E31" s="2216"/>
      <c r="F31" s="2217"/>
      <c r="G31" s="2213"/>
      <c r="H31" s="2216"/>
      <c r="I31" s="2217"/>
      <c r="J31" s="2213"/>
      <c r="K31" s="2216"/>
      <c r="L31" s="2216"/>
      <c r="M31" s="2216"/>
      <c r="N31" s="2217"/>
      <c r="O31" s="1102">
        <f t="shared" si="1"/>
        <v>0</v>
      </c>
      <c r="P31" s="1338">
        <f t="shared" si="2"/>
        <v>0</v>
      </c>
    </row>
    <row r="32" spans="1:16" s="363" customFormat="1" ht="32.25" customHeight="1">
      <c r="A32" s="358"/>
      <c r="B32" s="2213"/>
      <c r="C32" s="2216"/>
      <c r="D32" s="2216"/>
      <c r="E32" s="2216"/>
      <c r="F32" s="2217"/>
      <c r="G32" s="2213"/>
      <c r="H32" s="2216"/>
      <c r="I32" s="2217"/>
      <c r="J32" s="2213"/>
      <c r="K32" s="2216"/>
      <c r="L32" s="2216"/>
      <c r="M32" s="2216"/>
      <c r="N32" s="2217"/>
      <c r="O32" s="1102">
        <f t="shared" si="1"/>
        <v>0</v>
      </c>
      <c r="P32" s="1338">
        <f t="shared" si="2"/>
        <v>0</v>
      </c>
    </row>
    <row r="33" spans="1:16" s="363" customFormat="1" ht="32.25" customHeight="1">
      <c r="A33" s="358"/>
      <c r="B33" s="2213"/>
      <c r="C33" s="2216"/>
      <c r="D33" s="2216"/>
      <c r="E33" s="2216"/>
      <c r="F33" s="2217"/>
      <c r="G33" s="2213"/>
      <c r="H33" s="2216"/>
      <c r="I33" s="2217"/>
      <c r="J33" s="2213"/>
      <c r="K33" s="2216"/>
      <c r="L33" s="2216"/>
      <c r="M33" s="2216"/>
      <c r="N33" s="2217"/>
      <c r="O33" s="1102">
        <f t="shared" si="1"/>
        <v>0</v>
      </c>
      <c r="P33" s="1338">
        <f t="shared" si="2"/>
        <v>0</v>
      </c>
    </row>
    <row r="34" spans="1:16" s="363" customFormat="1" ht="32.25" customHeight="1">
      <c r="A34" s="358"/>
      <c r="B34" s="2213"/>
      <c r="C34" s="2216"/>
      <c r="D34" s="2216"/>
      <c r="E34" s="2216"/>
      <c r="F34" s="2217"/>
      <c r="G34" s="2213"/>
      <c r="H34" s="2216"/>
      <c r="I34" s="2217"/>
      <c r="J34" s="2213"/>
      <c r="K34" s="2216"/>
      <c r="L34" s="2216"/>
      <c r="M34" s="2216"/>
      <c r="N34" s="2217"/>
      <c r="O34" s="1102">
        <f t="shared" si="1"/>
        <v>0</v>
      </c>
      <c r="P34" s="1338">
        <f t="shared" si="2"/>
        <v>0</v>
      </c>
    </row>
    <row r="35" spans="1:16" s="363" customFormat="1" ht="32.25" customHeight="1">
      <c r="A35" s="358"/>
      <c r="B35" s="2213"/>
      <c r="C35" s="2214"/>
      <c r="D35" s="2214"/>
      <c r="E35" s="2214"/>
      <c r="F35" s="2215"/>
      <c r="G35" s="2213"/>
      <c r="H35" s="2214"/>
      <c r="I35" s="2215"/>
      <c r="J35" s="2213"/>
      <c r="K35" s="2214"/>
      <c r="L35" s="2214"/>
      <c r="M35" s="2214"/>
      <c r="N35" s="2215"/>
      <c r="O35" s="1102">
        <f t="shared" si="1"/>
        <v>0</v>
      </c>
      <c r="P35" s="1338">
        <f t="shared" si="2"/>
        <v>0</v>
      </c>
    </row>
    <row r="36" spans="1:16" s="363" customFormat="1" ht="32.25" customHeight="1">
      <c r="A36" s="358"/>
      <c r="B36" s="2213"/>
      <c r="C36" s="2216"/>
      <c r="D36" s="2216"/>
      <c r="E36" s="2216"/>
      <c r="F36" s="2217"/>
      <c r="G36" s="2213"/>
      <c r="H36" s="2216"/>
      <c r="I36" s="2217"/>
      <c r="J36" s="2213"/>
      <c r="K36" s="2216"/>
      <c r="L36" s="2216"/>
      <c r="M36" s="2216"/>
      <c r="N36" s="2217"/>
      <c r="O36" s="1102">
        <f t="shared" si="1"/>
        <v>0</v>
      </c>
      <c r="P36" s="1338">
        <f t="shared" si="2"/>
        <v>0</v>
      </c>
    </row>
    <row r="37" spans="1:16" s="363" customFormat="1" ht="32.25" customHeight="1">
      <c r="A37" s="358"/>
      <c r="B37" s="2213"/>
      <c r="C37" s="2216"/>
      <c r="D37" s="2216"/>
      <c r="E37" s="2216"/>
      <c r="F37" s="2217"/>
      <c r="G37" s="2213"/>
      <c r="H37" s="2216"/>
      <c r="I37" s="2217"/>
      <c r="J37" s="2213"/>
      <c r="K37" s="2216"/>
      <c r="L37" s="2216"/>
      <c r="M37" s="2216"/>
      <c r="N37" s="2217"/>
      <c r="O37" s="1102">
        <f t="shared" si="1"/>
        <v>0</v>
      </c>
      <c r="P37" s="1338">
        <f t="shared" si="2"/>
        <v>0</v>
      </c>
    </row>
    <row r="38" spans="1:16" s="363" customFormat="1" ht="32.25" customHeight="1" thickBot="1">
      <c r="A38" s="358"/>
      <c r="B38" s="2218"/>
      <c r="C38" s="2219"/>
      <c r="D38" s="2219"/>
      <c r="E38" s="2219"/>
      <c r="F38" s="2220"/>
      <c r="G38" s="2218"/>
      <c r="H38" s="2219"/>
      <c r="I38" s="2220"/>
      <c r="J38" s="2218"/>
      <c r="K38" s="2219"/>
      <c r="L38" s="2219"/>
      <c r="M38" s="2219"/>
      <c r="N38" s="2220"/>
      <c r="O38" s="1102">
        <f t="shared" si="1"/>
        <v>0</v>
      </c>
      <c r="P38" s="1338">
        <f t="shared" si="2"/>
        <v>0</v>
      </c>
    </row>
    <row r="39" spans="1:16" s="363" customFormat="1" ht="26.25" customHeight="1" thickBot="1">
      <c r="A39" s="358"/>
      <c r="B39" s="535" t="s">
        <v>1862</v>
      </c>
      <c r="C39" s="364"/>
      <c r="D39" s="1622" t="s">
        <v>1111</v>
      </c>
      <c r="E39" s="1622"/>
      <c r="F39" s="1622"/>
      <c r="G39" s="1622"/>
      <c r="H39" s="1622"/>
      <c r="I39" s="1622"/>
      <c r="J39" s="1622"/>
      <c r="K39" s="1622"/>
      <c r="L39" s="1622"/>
      <c r="M39" s="1622"/>
      <c r="N39" s="1623"/>
      <c r="O39" s="820"/>
    </row>
    <row r="40" spans="1:16" s="449" customFormat="1" ht="11.25" customHeight="1" thickBot="1">
      <c r="A40" s="28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874"/>
    </row>
    <row r="41" spans="1:16" s="357" customFormat="1" ht="20.25" customHeight="1" thickTop="1">
      <c r="A41" s="576" t="s">
        <v>1867</v>
      </c>
      <c r="B41" s="352"/>
      <c r="C41" s="352"/>
      <c r="D41" s="352"/>
      <c r="E41" s="352"/>
      <c r="F41" s="352"/>
      <c r="G41" s="352"/>
      <c r="H41" s="519"/>
      <c r="I41" s="352"/>
      <c r="J41" s="354"/>
      <c r="K41" s="352"/>
      <c r="L41" s="529"/>
      <c r="M41" s="352"/>
      <c r="N41" s="354"/>
      <c r="O41" s="819"/>
    </row>
    <row r="42" spans="1:16" s="357" customFormat="1" ht="20.25" customHeight="1" thickBot="1">
      <c r="A42" s="570"/>
      <c r="B42" s="566" t="s">
        <v>1868</v>
      </c>
      <c r="C42" s="571"/>
      <c r="D42" s="571"/>
      <c r="E42" s="571"/>
      <c r="F42" s="571"/>
      <c r="G42" s="571"/>
      <c r="H42" s="572"/>
      <c r="I42" s="571"/>
      <c r="J42" s="573"/>
      <c r="K42" s="571"/>
      <c r="L42" s="574"/>
      <c r="M42" s="571"/>
      <c r="N42" s="573"/>
      <c r="O42" s="1103"/>
    </row>
    <row r="43" spans="1:16" s="363" customFormat="1" ht="23.25" customHeight="1">
      <c r="A43" s="358"/>
      <c r="B43" s="756" t="s">
        <v>1869</v>
      </c>
      <c r="C43" s="359"/>
      <c r="D43" s="359"/>
      <c r="E43" s="359"/>
      <c r="F43" s="762"/>
      <c r="G43" s="746" t="s">
        <v>1864</v>
      </c>
      <c r="H43" s="749"/>
      <c r="I43" s="361"/>
      <c r="J43" s="1928" t="s">
        <v>1865</v>
      </c>
      <c r="K43" s="2221"/>
      <c r="L43" s="2221"/>
      <c r="M43" s="2221"/>
      <c r="N43" s="2222"/>
      <c r="O43" s="820"/>
    </row>
    <row r="44" spans="1:16" s="363" customFormat="1" ht="32.25" customHeight="1">
      <c r="A44" s="358"/>
      <c r="B44" s="2223"/>
      <c r="C44" s="2224"/>
      <c r="D44" s="2224"/>
      <c r="E44" s="2224"/>
      <c r="F44" s="2225"/>
      <c r="G44" s="2223"/>
      <c r="H44" s="2224"/>
      <c r="I44" s="2225"/>
      <c r="J44" s="2223"/>
      <c r="K44" s="2224"/>
      <c r="L44" s="2224"/>
      <c r="M44" s="2224"/>
      <c r="N44" s="2225"/>
      <c r="O44" s="1102">
        <f t="shared" ref="O44:O71" si="3">IF(B44&amp;G44&amp;J44="",0,1)</f>
        <v>0</v>
      </c>
      <c r="P44" s="1338">
        <f>IF(B44&amp;G44&amp;J44="",0,1)</f>
        <v>0</v>
      </c>
    </row>
    <row r="45" spans="1:16" s="363" customFormat="1" ht="32.25" customHeight="1">
      <c r="A45" s="358"/>
      <c r="B45" s="2213"/>
      <c r="C45" s="2214"/>
      <c r="D45" s="2214"/>
      <c r="E45" s="2214"/>
      <c r="F45" s="2215"/>
      <c r="G45" s="2213"/>
      <c r="H45" s="2214"/>
      <c r="I45" s="2215"/>
      <c r="J45" s="2213"/>
      <c r="K45" s="2214"/>
      <c r="L45" s="2214"/>
      <c r="M45" s="2214"/>
      <c r="N45" s="2215"/>
      <c r="O45" s="1102">
        <f t="shared" si="3"/>
        <v>0</v>
      </c>
      <c r="P45" s="1338">
        <f t="shared" ref="P45:P71" si="4">IF(B45&amp;G45&amp;J45="",0,1)</f>
        <v>0</v>
      </c>
    </row>
    <row r="46" spans="1:16" s="363" customFormat="1" ht="32.25" customHeight="1">
      <c r="A46" s="358"/>
      <c r="B46" s="2213"/>
      <c r="C46" s="2214"/>
      <c r="D46" s="2214"/>
      <c r="E46" s="2214"/>
      <c r="F46" s="2215"/>
      <c r="G46" s="2213"/>
      <c r="H46" s="2214"/>
      <c r="I46" s="2215"/>
      <c r="J46" s="2213"/>
      <c r="K46" s="2214"/>
      <c r="L46" s="2214"/>
      <c r="M46" s="2214"/>
      <c r="N46" s="2215"/>
      <c r="O46" s="1102">
        <f t="shared" si="3"/>
        <v>0</v>
      </c>
      <c r="P46" s="1338">
        <f t="shared" si="4"/>
        <v>0</v>
      </c>
    </row>
    <row r="47" spans="1:16" s="363" customFormat="1" ht="32.25" customHeight="1">
      <c r="A47" s="358"/>
      <c r="B47" s="2213"/>
      <c r="C47" s="2214"/>
      <c r="D47" s="2214"/>
      <c r="E47" s="2214"/>
      <c r="F47" s="2215"/>
      <c r="G47" s="2213"/>
      <c r="H47" s="2214"/>
      <c r="I47" s="2215"/>
      <c r="J47" s="2213"/>
      <c r="K47" s="2214"/>
      <c r="L47" s="2214"/>
      <c r="M47" s="2214"/>
      <c r="N47" s="2215"/>
      <c r="O47" s="1102">
        <f t="shared" si="3"/>
        <v>0</v>
      </c>
      <c r="P47" s="1338">
        <f t="shared" si="4"/>
        <v>0</v>
      </c>
    </row>
    <row r="48" spans="1:16" s="363" customFormat="1" ht="32.25" customHeight="1">
      <c r="A48" s="358"/>
      <c r="B48" s="2213"/>
      <c r="C48" s="2214"/>
      <c r="D48" s="2214"/>
      <c r="E48" s="2214"/>
      <c r="F48" s="2215"/>
      <c r="G48" s="2213"/>
      <c r="H48" s="2214"/>
      <c r="I48" s="2215"/>
      <c r="J48" s="2213"/>
      <c r="K48" s="2214"/>
      <c r="L48" s="2214"/>
      <c r="M48" s="2214"/>
      <c r="N48" s="2215"/>
      <c r="O48" s="1102">
        <f t="shared" si="3"/>
        <v>0</v>
      </c>
      <c r="P48" s="1338">
        <f t="shared" si="4"/>
        <v>0</v>
      </c>
    </row>
    <row r="49" spans="1:16" s="363" customFormat="1" ht="32.25" customHeight="1">
      <c r="A49" s="358"/>
      <c r="B49" s="2213"/>
      <c r="C49" s="2214"/>
      <c r="D49" s="2214"/>
      <c r="E49" s="2214"/>
      <c r="F49" s="2215"/>
      <c r="G49" s="2213"/>
      <c r="H49" s="2214"/>
      <c r="I49" s="2215"/>
      <c r="J49" s="2213"/>
      <c r="K49" s="2214"/>
      <c r="L49" s="2214"/>
      <c r="M49" s="2214"/>
      <c r="N49" s="2215"/>
      <c r="O49" s="1102">
        <f t="shared" si="3"/>
        <v>0</v>
      </c>
      <c r="P49" s="1338">
        <f t="shared" si="4"/>
        <v>0</v>
      </c>
    </row>
    <row r="50" spans="1:16" s="363" customFormat="1" ht="32.25" customHeight="1">
      <c r="A50" s="358"/>
      <c r="B50" s="2213"/>
      <c r="C50" s="2214"/>
      <c r="D50" s="2214"/>
      <c r="E50" s="2214"/>
      <c r="F50" s="2215"/>
      <c r="G50" s="2213"/>
      <c r="H50" s="2214"/>
      <c r="I50" s="2215"/>
      <c r="J50" s="2213"/>
      <c r="K50" s="2214"/>
      <c r="L50" s="2214"/>
      <c r="M50" s="2214"/>
      <c r="N50" s="2215"/>
      <c r="O50" s="1102">
        <f t="shared" si="3"/>
        <v>0</v>
      </c>
      <c r="P50" s="1338">
        <f t="shared" si="4"/>
        <v>0</v>
      </c>
    </row>
    <row r="51" spans="1:16" s="363" customFormat="1" ht="32.25" customHeight="1">
      <c r="A51" s="358"/>
      <c r="B51" s="2213"/>
      <c r="C51" s="2214"/>
      <c r="D51" s="2214"/>
      <c r="E51" s="2214"/>
      <c r="F51" s="2215"/>
      <c r="G51" s="2213"/>
      <c r="H51" s="2214"/>
      <c r="I51" s="2215"/>
      <c r="J51" s="2213"/>
      <c r="K51" s="2214"/>
      <c r="L51" s="2214"/>
      <c r="M51" s="2214"/>
      <c r="N51" s="2215"/>
      <c r="O51" s="1102">
        <f t="shared" si="3"/>
        <v>0</v>
      </c>
      <c r="P51" s="1338">
        <f t="shared" si="4"/>
        <v>0</v>
      </c>
    </row>
    <row r="52" spans="1:16" s="363" customFormat="1" ht="32.25" customHeight="1">
      <c r="A52" s="358"/>
      <c r="B52" s="2213"/>
      <c r="C52" s="2214"/>
      <c r="D52" s="2214"/>
      <c r="E52" s="2214"/>
      <c r="F52" s="2215"/>
      <c r="G52" s="2213"/>
      <c r="H52" s="2214"/>
      <c r="I52" s="2215"/>
      <c r="J52" s="2213"/>
      <c r="K52" s="2214"/>
      <c r="L52" s="2214"/>
      <c r="M52" s="2214"/>
      <c r="N52" s="2215"/>
      <c r="O52" s="1102">
        <f t="shared" si="3"/>
        <v>0</v>
      </c>
      <c r="P52" s="1338">
        <f t="shared" si="4"/>
        <v>0</v>
      </c>
    </row>
    <row r="53" spans="1:16" s="363" customFormat="1" ht="32.25" customHeight="1">
      <c r="A53" s="358"/>
      <c r="B53" s="2213"/>
      <c r="C53" s="2214"/>
      <c r="D53" s="2214"/>
      <c r="E53" s="2214"/>
      <c r="F53" s="2215"/>
      <c r="G53" s="2213"/>
      <c r="H53" s="2214"/>
      <c r="I53" s="2215"/>
      <c r="J53" s="2213"/>
      <c r="K53" s="2214"/>
      <c r="L53" s="2214"/>
      <c r="M53" s="2214"/>
      <c r="N53" s="2215"/>
      <c r="O53" s="1102">
        <f t="shared" si="3"/>
        <v>0</v>
      </c>
      <c r="P53" s="1338">
        <f t="shared" si="4"/>
        <v>0</v>
      </c>
    </row>
    <row r="54" spans="1:16" s="363" customFormat="1" ht="32.25" customHeight="1">
      <c r="A54" s="358"/>
      <c r="B54" s="2213"/>
      <c r="C54" s="2214"/>
      <c r="D54" s="2214"/>
      <c r="E54" s="2214"/>
      <c r="F54" s="2215"/>
      <c r="G54" s="2213"/>
      <c r="H54" s="2214"/>
      <c r="I54" s="2215"/>
      <c r="J54" s="2213"/>
      <c r="K54" s="2214"/>
      <c r="L54" s="2214"/>
      <c r="M54" s="2214"/>
      <c r="N54" s="2215"/>
      <c r="O54" s="1102">
        <f t="shared" si="3"/>
        <v>0</v>
      </c>
      <c r="P54" s="1338">
        <f t="shared" si="4"/>
        <v>0</v>
      </c>
    </row>
    <row r="55" spans="1:16" s="363" customFormat="1" ht="32.25" customHeight="1">
      <c r="A55" s="358"/>
      <c r="B55" s="2213"/>
      <c r="C55" s="2214"/>
      <c r="D55" s="2214"/>
      <c r="E55" s="2214"/>
      <c r="F55" s="2215"/>
      <c r="G55" s="2213"/>
      <c r="H55" s="2214"/>
      <c r="I55" s="2215"/>
      <c r="J55" s="2213"/>
      <c r="K55" s="2214"/>
      <c r="L55" s="2214"/>
      <c r="M55" s="2214"/>
      <c r="N55" s="2215"/>
      <c r="O55" s="1102">
        <f t="shared" si="3"/>
        <v>0</v>
      </c>
      <c r="P55" s="1338">
        <f t="shared" si="4"/>
        <v>0</v>
      </c>
    </row>
    <row r="56" spans="1:16" s="363" customFormat="1" ht="32.25" customHeight="1">
      <c r="A56" s="358"/>
      <c r="B56" s="2213"/>
      <c r="C56" s="2214"/>
      <c r="D56" s="2214"/>
      <c r="E56" s="2214"/>
      <c r="F56" s="2215"/>
      <c r="G56" s="2213"/>
      <c r="H56" s="2214"/>
      <c r="I56" s="2215"/>
      <c r="J56" s="2213"/>
      <c r="K56" s="2214"/>
      <c r="L56" s="2214"/>
      <c r="M56" s="2214"/>
      <c r="N56" s="2215"/>
      <c r="O56" s="1102">
        <f t="shared" si="3"/>
        <v>0</v>
      </c>
      <c r="P56" s="1338">
        <f t="shared" si="4"/>
        <v>0</v>
      </c>
    </row>
    <row r="57" spans="1:16" s="363" customFormat="1" ht="32.25" customHeight="1">
      <c r="A57" s="358"/>
      <c r="B57" s="2213"/>
      <c r="C57" s="2214"/>
      <c r="D57" s="2214"/>
      <c r="E57" s="2214"/>
      <c r="F57" s="2215"/>
      <c r="G57" s="2213"/>
      <c r="H57" s="2214"/>
      <c r="I57" s="2215"/>
      <c r="J57" s="2213"/>
      <c r="K57" s="2214"/>
      <c r="L57" s="2214"/>
      <c r="M57" s="2214"/>
      <c r="N57" s="2215"/>
      <c r="O57" s="1102">
        <f t="shared" si="3"/>
        <v>0</v>
      </c>
      <c r="P57" s="1338">
        <f t="shared" si="4"/>
        <v>0</v>
      </c>
    </row>
    <row r="58" spans="1:16" s="363" customFormat="1" ht="32.25" customHeight="1">
      <c r="A58" s="358"/>
      <c r="B58" s="2213"/>
      <c r="C58" s="2214"/>
      <c r="D58" s="2214"/>
      <c r="E58" s="2214"/>
      <c r="F58" s="2215"/>
      <c r="G58" s="2213"/>
      <c r="H58" s="2214"/>
      <c r="I58" s="2215"/>
      <c r="J58" s="2213"/>
      <c r="K58" s="2214"/>
      <c r="L58" s="2214"/>
      <c r="M58" s="2214"/>
      <c r="N58" s="2215"/>
      <c r="O58" s="1102">
        <f t="shared" si="3"/>
        <v>0</v>
      </c>
      <c r="P58" s="1338">
        <f t="shared" si="4"/>
        <v>0</v>
      </c>
    </row>
    <row r="59" spans="1:16" s="363" customFormat="1" ht="32.25" customHeight="1">
      <c r="A59" s="358"/>
      <c r="B59" s="2213"/>
      <c r="C59" s="2214"/>
      <c r="D59" s="2214"/>
      <c r="E59" s="2214"/>
      <c r="F59" s="2215"/>
      <c r="G59" s="2213"/>
      <c r="H59" s="2214"/>
      <c r="I59" s="2215"/>
      <c r="J59" s="2213"/>
      <c r="K59" s="2214"/>
      <c r="L59" s="2214"/>
      <c r="M59" s="2214"/>
      <c r="N59" s="2215"/>
      <c r="O59" s="1102">
        <f t="shared" si="3"/>
        <v>0</v>
      </c>
      <c r="P59" s="1338">
        <f t="shared" si="4"/>
        <v>0</v>
      </c>
    </row>
    <row r="60" spans="1:16" s="363" customFormat="1" ht="32.25" customHeight="1">
      <c r="A60" s="358"/>
      <c r="B60" s="2213"/>
      <c r="C60" s="2214"/>
      <c r="D60" s="2214"/>
      <c r="E60" s="2214"/>
      <c r="F60" s="2215"/>
      <c r="G60" s="2213"/>
      <c r="H60" s="2214"/>
      <c r="I60" s="2215"/>
      <c r="J60" s="2213"/>
      <c r="K60" s="2214"/>
      <c r="L60" s="2214"/>
      <c r="M60" s="2214"/>
      <c r="N60" s="2215"/>
      <c r="O60" s="1102">
        <f t="shared" si="3"/>
        <v>0</v>
      </c>
      <c r="P60" s="1338">
        <f t="shared" si="4"/>
        <v>0</v>
      </c>
    </row>
    <row r="61" spans="1:16" s="363" customFormat="1" ht="32.25" customHeight="1">
      <c r="A61" s="358"/>
      <c r="B61" s="2213"/>
      <c r="C61" s="2214"/>
      <c r="D61" s="2214"/>
      <c r="E61" s="2214"/>
      <c r="F61" s="2215"/>
      <c r="G61" s="2213"/>
      <c r="H61" s="2214"/>
      <c r="I61" s="2215"/>
      <c r="J61" s="2213"/>
      <c r="K61" s="2214"/>
      <c r="L61" s="2214"/>
      <c r="M61" s="2214"/>
      <c r="N61" s="2215"/>
      <c r="O61" s="1102">
        <f t="shared" si="3"/>
        <v>0</v>
      </c>
      <c r="P61" s="1338">
        <f t="shared" si="4"/>
        <v>0</v>
      </c>
    </row>
    <row r="62" spans="1:16" s="363" customFormat="1" ht="32.25" customHeight="1">
      <c r="A62" s="358"/>
      <c r="B62" s="2213"/>
      <c r="C62" s="2214"/>
      <c r="D62" s="2214"/>
      <c r="E62" s="2214"/>
      <c r="F62" s="2215"/>
      <c r="G62" s="2213"/>
      <c r="H62" s="2214"/>
      <c r="I62" s="2215"/>
      <c r="J62" s="2213"/>
      <c r="K62" s="2214"/>
      <c r="L62" s="2214"/>
      <c r="M62" s="2214"/>
      <c r="N62" s="2215"/>
      <c r="O62" s="1102">
        <f t="shared" si="3"/>
        <v>0</v>
      </c>
      <c r="P62" s="1338">
        <f t="shared" si="4"/>
        <v>0</v>
      </c>
    </row>
    <row r="63" spans="1:16" s="363" customFormat="1" ht="32.25" customHeight="1">
      <c r="A63" s="358"/>
      <c r="B63" s="2213"/>
      <c r="C63" s="2214"/>
      <c r="D63" s="2214"/>
      <c r="E63" s="2214"/>
      <c r="F63" s="2215"/>
      <c r="G63" s="2213"/>
      <c r="H63" s="2214"/>
      <c r="I63" s="2215"/>
      <c r="J63" s="2213"/>
      <c r="K63" s="2214"/>
      <c r="L63" s="2214"/>
      <c r="M63" s="2214"/>
      <c r="N63" s="2215"/>
      <c r="O63" s="1102">
        <f t="shared" si="3"/>
        <v>0</v>
      </c>
      <c r="P63" s="1338">
        <f t="shared" si="4"/>
        <v>0</v>
      </c>
    </row>
    <row r="64" spans="1:16" s="363" customFormat="1" ht="32.25" customHeight="1">
      <c r="A64" s="358"/>
      <c r="B64" s="2213"/>
      <c r="C64" s="2214"/>
      <c r="D64" s="2214"/>
      <c r="E64" s="2214"/>
      <c r="F64" s="2215"/>
      <c r="G64" s="2213"/>
      <c r="H64" s="2214"/>
      <c r="I64" s="2215"/>
      <c r="J64" s="2213"/>
      <c r="K64" s="2214"/>
      <c r="L64" s="2214"/>
      <c r="M64" s="2214"/>
      <c r="N64" s="2215"/>
      <c r="O64" s="1102">
        <f t="shared" si="3"/>
        <v>0</v>
      </c>
      <c r="P64" s="1338">
        <f t="shared" si="4"/>
        <v>0</v>
      </c>
    </row>
    <row r="65" spans="1:16" s="363" customFormat="1" ht="32.25" customHeight="1">
      <c r="A65" s="358"/>
      <c r="B65" s="2213"/>
      <c r="C65" s="2214"/>
      <c r="D65" s="2214"/>
      <c r="E65" s="2214"/>
      <c r="F65" s="2215"/>
      <c r="G65" s="2213"/>
      <c r="H65" s="2214"/>
      <c r="I65" s="2215"/>
      <c r="J65" s="2213"/>
      <c r="K65" s="2214"/>
      <c r="L65" s="2214"/>
      <c r="M65" s="2214"/>
      <c r="N65" s="2215"/>
      <c r="O65" s="1102">
        <f t="shared" si="3"/>
        <v>0</v>
      </c>
      <c r="P65" s="1338">
        <f t="shared" si="4"/>
        <v>0</v>
      </c>
    </row>
    <row r="66" spans="1:16" s="363" customFormat="1" ht="32.25" customHeight="1">
      <c r="A66" s="358"/>
      <c r="B66" s="2213"/>
      <c r="C66" s="2214"/>
      <c r="D66" s="2214"/>
      <c r="E66" s="2214"/>
      <c r="F66" s="2215"/>
      <c r="G66" s="2213"/>
      <c r="H66" s="2214"/>
      <c r="I66" s="2215"/>
      <c r="J66" s="2213"/>
      <c r="K66" s="2214"/>
      <c r="L66" s="2214"/>
      <c r="M66" s="2214"/>
      <c r="N66" s="2215"/>
      <c r="O66" s="1102">
        <f t="shared" si="3"/>
        <v>0</v>
      </c>
      <c r="P66" s="1338">
        <f t="shared" si="4"/>
        <v>0</v>
      </c>
    </row>
    <row r="67" spans="1:16" s="363" customFormat="1" ht="32.25" customHeight="1">
      <c r="A67" s="358"/>
      <c r="B67" s="2213"/>
      <c r="C67" s="2214"/>
      <c r="D67" s="2214"/>
      <c r="E67" s="2214"/>
      <c r="F67" s="2215"/>
      <c r="G67" s="2213"/>
      <c r="H67" s="2214"/>
      <c r="I67" s="2215"/>
      <c r="J67" s="2213"/>
      <c r="K67" s="2214"/>
      <c r="L67" s="2214"/>
      <c r="M67" s="2214"/>
      <c r="N67" s="2215"/>
      <c r="O67" s="1102">
        <f t="shared" si="3"/>
        <v>0</v>
      </c>
      <c r="P67" s="1338">
        <f t="shared" si="4"/>
        <v>0</v>
      </c>
    </row>
    <row r="68" spans="1:16" s="363" customFormat="1" ht="32.25" customHeight="1">
      <c r="A68" s="358"/>
      <c r="B68" s="2213"/>
      <c r="C68" s="2214"/>
      <c r="D68" s="2214"/>
      <c r="E68" s="2214"/>
      <c r="F68" s="2215"/>
      <c r="G68" s="2213"/>
      <c r="H68" s="2214"/>
      <c r="I68" s="2215"/>
      <c r="J68" s="2213"/>
      <c r="K68" s="2214"/>
      <c r="L68" s="2214"/>
      <c r="M68" s="2214"/>
      <c r="N68" s="2215"/>
      <c r="O68" s="1102">
        <f t="shared" si="3"/>
        <v>0</v>
      </c>
      <c r="P68" s="1338">
        <f t="shared" si="4"/>
        <v>0</v>
      </c>
    </row>
    <row r="69" spans="1:16" s="363" customFormat="1" ht="32.25" customHeight="1">
      <c r="A69" s="358"/>
      <c r="B69" s="2213"/>
      <c r="C69" s="2214"/>
      <c r="D69" s="2214"/>
      <c r="E69" s="2214"/>
      <c r="F69" s="2215"/>
      <c r="G69" s="2213"/>
      <c r="H69" s="2214"/>
      <c r="I69" s="2215"/>
      <c r="J69" s="2213"/>
      <c r="K69" s="2214"/>
      <c r="L69" s="2214"/>
      <c r="M69" s="2214"/>
      <c r="N69" s="2215"/>
      <c r="O69" s="1102">
        <f t="shared" si="3"/>
        <v>0</v>
      </c>
      <c r="P69" s="1338">
        <f t="shared" si="4"/>
        <v>0</v>
      </c>
    </row>
    <row r="70" spans="1:16" s="363" customFormat="1" ht="32.25" customHeight="1">
      <c r="A70" s="358"/>
      <c r="B70" s="2213"/>
      <c r="C70" s="2214"/>
      <c r="D70" s="2214"/>
      <c r="E70" s="2214"/>
      <c r="F70" s="2215"/>
      <c r="G70" s="2213"/>
      <c r="H70" s="2214"/>
      <c r="I70" s="2215"/>
      <c r="J70" s="2213"/>
      <c r="K70" s="2214"/>
      <c r="L70" s="2214"/>
      <c r="M70" s="2214"/>
      <c r="N70" s="2215"/>
      <c r="O70" s="1102">
        <f t="shared" si="3"/>
        <v>0</v>
      </c>
      <c r="P70" s="1338">
        <f t="shared" si="4"/>
        <v>0</v>
      </c>
    </row>
    <row r="71" spans="1:16" s="363" customFormat="1" ht="32.25" customHeight="1" thickBot="1">
      <c r="A71" s="358"/>
      <c r="B71" s="2226"/>
      <c r="C71" s="2227"/>
      <c r="D71" s="2227"/>
      <c r="E71" s="2227"/>
      <c r="F71" s="2228"/>
      <c r="G71" s="2226"/>
      <c r="H71" s="2227"/>
      <c r="I71" s="2228"/>
      <c r="J71" s="2226"/>
      <c r="K71" s="2227"/>
      <c r="L71" s="2227"/>
      <c r="M71" s="2227"/>
      <c r="N71" s="2228"/>
      <c r="O71" s="1102">
        <f t="shared" si="3"/>
        <v>0</v>
      </c>
      <c r="P71" s="1338">
        <f t="shared" si="4"/>
        <v>0</v>
      </c>
    </row>
    <row r="72" spans="1:16" s="363" customFormat="1" ht="26.25" customHeight="1" thickBot="1">
      <c r="A72" s="358"/>
      <c r="B72" s="535" t="s">
        <v>1866</v>
      </c>
      <c r="C72" s="364"/>
      <c r="D72" s="1622" t="s">
        <v>1111</v>
      </c>
      <c r="E72" s="1622"/>
      <c r="F72" s="1622"/>
      <c r="G72" s="1622"/>
      <c r="H72" s="1622"/>
      <c r="I72" s="1622"/>
      <c r="J72" s="1622"/>
      <c r="K72" s="1622"/>
      <c r="L72" s="1622"/>
      <c r="M72" s="1622"/>
      <c r="N72" s="1623"/>
      <c r="O72" s="362"/>
    </row>
    <row r="73" spans="1:16" s="348" customFormat="1" ht="6" customHeight="1" thickBot="1">
      <c r="A73" s="403"/>
      <c r="B73" s="404"/>
      <c r="C73" s="404"/>
      <c r="D73" s="404"/>
      <c r="E73" s="404"/>
      <c r="F73" s="404"/>
      <c r="G73" s="404"/>
      <c r="H73" s="518"/>
      <c r="I73" s="404"/>
      <c r="J73" s="404"/>
      <c r="K73" s="404"/>
      <c r="L73" s="528"/>
      <c r="M73" s="404"/>
      <c r="N73" s="404"/>
      <c r="O73" s="407"/>
    </row>
    <row r="74" spans="1:16" ht="21.75" customHeight="1" thickTop="1">
      <c r="A74" s="57"/>
      <c r="B74" s="57"/>
      <c r="M74" s="520"/>
      <c r="N74" s="1319" t="str">
        <f ca="1">$A$1&amp;wersja&amp;INFO("wersja")</f>
        <v>GN_2018.1.15.0</v>
      </c>
    </row>
  </sheetData>
  <sheetProtection password="F108" sheet="1" objects="1" scenarios="1"/>
  <mergeCells count="161">
    <mergeCell ref="A2:O3"/>
    <mergeCell ref="A7:O7"/>
    <mergeCell ref="B8:J8"/>
    <mergeCell ref="M8:N8"/>
    <mergeCell ref="B12:J12"/>
    <mergeCell ref="K12:N12"/>
    <mergeCell ref="B53:F53"/>
    <mergeCell ref="A5:O5"/>
    <mergeCell ref="B32:F32"/>
    <mergeCell ref="G32:I32"/>
    <mergeCell ref="J32:N32"/>
    <mergeCell ref="B17:F17"/>
    <mergeCell ref="G17:I17"/>
    <mergeCell ref="J17:N17"/>
    <mergeCell ref="G37:I37"/>
    <mergeCell ref="J37:N37"/>
    <mergeCell ref="B33:F33"/>
    <mergeCell ref="G33:I33"/>
    <mergeCell ref="J33:N33"/>
    <mergeCell ref="B35:F35"/>
    <mergeCell ref="G35:I35"/>
    <mergeCell ref="J35:N35"/>
    <mergeCell ref="B34:F34"/>
    <mergeCell ref="G34:I34"/>
    <mergeCell ref="B71:F71"/>
    <mergeCell ref="G71:I71"/>
    <mergeCell ref="J71:N71"/>
    <mergeCell ref="B68:F68"/>
    <mergeCell ref="G68:I68"/>
    <mergeCell ref="J68:N68"/>
    <mergeCell ref="D39:N39"/>
    <mergeCell ref="D72:N72"/>
    <mergeCell ref="J16:N16"/>
    <mergeCell ref="B49:F49"/>
    <mergeCell ref="B69:F69"/>
    <mergeCell ref="G69:I69"/>
    <mergeCell ref="J69:N69"/>
    <mergeCell ref="B70:F70"/>
    <mergeCell ref="G70:I70"/>
    <mergeCell ref="J70:N70"/>
    <mergeCell ref="G53:I53"/>
    <mergeCell ref="J53:N53"/>
    <mergeCell ref="B46:F46"/>
    <mergeCell ref="G46:I46"/>
    <mergeCell ref="B36:F36"/>
    <mergeCell ref="G36:I36"/>
    <mergeCell ref="J36:N36"/>
    <mergeCell ref="B37:F37"/>
    <mergeCell ref="J34:N34"/>
    <mergeCell ref="B47:F47"/>
    <mergeCell ref="G47:I47"/>
    <mergeCell ref="J47:N47"/>
    <mergeCell ref="B48:F48"/>
    <mergeCell ref="G48:I48"/>
    <mergeCell ref="J48:N48"/>
    <mergeCell ref="B38:F38"/>
    <mergeCell ref="G38:I38"/>
    <mergeCell ref="J38:N38"/>
    <mergeCell ref="B45:F45"/>
    <mergeCell ref="G45:I45"/>
    <mergeCell ref="J45:N45"/>
    <mergeCell ref="J43:N43"/>
    <mergeCell ref="B44:F44"/>
    <mergeCell ref="G44:I44"/>
    <mergeCell ref="J44:N44"/>
    <mergeCell ref="B21:F21"/>
    <mergeCell ref="G21:I21"/>
    <mergeCell ref="J21:N21"/>
    <mergeCell ref="B19:F19"/>
    <mergeCell ref="B22:F22"/>
    <mergeCell ref="G22:I22"/>
    <mergeCell ref="J22:N22"/>
    <mergeCell ref="B18:F18"/>
    <mergeCell ref="G18:I18"/>
    <mergeCell ref="J18:N18"/>
    <mergeCell ref="G19:I19"/>
    <mergeCell ref="J19:N19"/>
    <mergeCell ref="B20:F20"/>
    <mergeCell ref="G20:I20"/>
    <mergeCell ref="J20:N20"/>
    <mergeCell ref="B25:F25"/>
    <mergeCell ref="G25:I25"/>
    <mergeCell ref="J25:N25"/>
    <mergeCell ref="B26:F26"/>
    <mergeCell ref="G26:I26"/>
    <mergeCell ref="J26:N26"/>
    <mergeCell ref="B23:F23"/>
    <mergeCell ref="G23:I23"/>
    <mergeCell ref="J23:N23"/>
    <mergeCell ref="B24:F24"/>
    <mergeCell ref="G24:I24"/>
    <mergeCell ref="J24:N24"/>
    <mergeCell ref="B29:F29"/>
    <mergeCell ref="G29:I29"/>
    <mergeCell ref="J29:N29"/>
    <mergeCell ref="B30:F30"/>
    <mergeCell ref="G30:I30"/>
    <mergeCell ref="J30:N30"/>
    <mergeCell ref="B27:F27"/>
    <mergeCell ref="G27:I27"/>
    <mergeCell ref="J27:N27"/>
    <mergeCell ref="B28:F28"/>
    <mergeCell ref="G28:I28"/>
    <mergeCell ref="J28:N28"/>
    <mergeCell ref="B55:F55"/>
    <mergeCell ref="G55:I55"/>
    <mergeCell ref="J55:N55"/>
    <mergeCell ref="B56:F56"/>
    <mergeCell ref="G56:I56"/>
    <mergeCell ref="J56:N56"/>
    <mergeCell ref="B31:F31"/>
    <mergeCell ref="G31:I31"/>
    <mergeCell ref="J31:N31"/>
    <mergeCell ref="B54:F54"/>
    <mergeCell ref="G54:I54"/>
    <mergeCell ref="J54:N54"/>
    <mergeCell ref="B52:F52"/>
    <mergeCell ref="G52:I52"/>
    <mergeCell ref="J52:N52"/>
    <mergeCell ref="G49:I49"/>
    <mergeCell ref="J49:N49"/>
    <mergeCell ref="B50:F50"/>
    <mergeCell ref="G50:I50"/>
    <mergeCell ref="J50:N50"/>
    <mergeCell ref="B51:F51"/>
    <mergeCell ref="G51:I51"/>
    <mergeCell ref="J51:N51"/>
    <mergeCell ref="J46:N46"/>
    <mergeCell ref="B59:F59"/>
    <mergeCell ref="G59:I59"/>
    <mergeCell ref="J59:N59"/>
    <mergeCell ref="B60:F60"/>
    <mergeCell ref="G60:I60"/>
    <mergeCell ref="J60:N60"/>
    <mergeCell ref="B57:F57"/>
    <mergeCell ref="G57:I57"/>
    <mergeCell ref="J57:N57"/>
    <mergeCell ref="B58:F58"/>
    <mergeCell ref="G58:I58"/>
    <mergeCell ref="J58:N58"/>
    <mergeCell ref="B63:F63"/>
    <mergeCell ref="G63:I63"/>
    <mergeCell ref="J63:N63"/>
    <mergeCell ref="B64:F64"/>
    <mergeCell ref="G64:I64"/>
    <mergeCell ref="J64:N64"/>
    <mergeCell ref="B61:F61"/>
    <mergeCell ref="G61:I61"/>
    <mergeCell ref="J61:N61"/>
    <mergeCell ref="B62:F62"/>
    <mergeCell ref="G62:I62"/>
    <mergeCell ref="J62:N62"/>
    <mergeCell ref="B67:F67"/>
    <mergeCell ref="G67:I67"/>
    <mergeCell ref="J67:N67"/>
    <mergeCell ref="B65:F65"/>
    <mergeCell ref="G65:I65"/>
    <mergeCell ref="J65:N65"/>
    <mergeCell ref="B66:F66"/>
    <mergeCell ref="G66:I66"/>
    <mergeCell ref="J66:N66"/>
  </mergeCells>
  <conditionalFormatting sqref="N74">
    <cfRule type="cellIs" dxfId="38" priority="1" operator="lessThan">
      <formula>0</formula>
    </cfRule>
  </conditionalFormatting>
  <printOptions horizontalCentered="1"/>
  <pageMargins left="0.19685039370078741" right="0.19685039370078741" top="0.19685039370078741" bottom="0.39370078740157483" header="0" footer="0.39370078740157483"/>
  <pageSetup paperSize="9" scale="78" fitToHeight="2" orientation="portrait" r:id="rId1"/>
  <headerFooter alignWithMargins="0"/>
  <rowBreaks count="1" manualBreakCount="1">
    <brk id="40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ZN">
    <tabColor rgb="FF0070C0"/>
  </sheetPr>
  <dimension ref="A1:XFC97"/>
  <sheetViews>
    <sheetView showGridLines="0" showRowColHeaders="0" view="pageBreakPreview" zoomScaleSheetLayoutView="100" workbookViewId="0">
      <selection activeCell="B12" sqref="B12:K12"/>
    </sheetView>
  </sheetViews>
  <sheetFormatPr defaultColWidth="3.77734375" defaultRowHeight="20.25" customHeight="1"/>
  <cols>
    <col min="1" max="3" width="3.77734375" style="40" customWidth="1"/>
    <col min="4" max="4" width="4.33203125" style="40" customWidth="1"/>
    <col min="5" max="6" width="11.33203125" style="40" customWidth="1"/>
    <col min="7" max="11" width="11.44140625" style="40" customWidth="1"/>
    <col min="12" max="12" width="3.77734375" style="206" customWidth="1"/>
    <col min="13" max="14" width="7.5546875" style="1139" customWidth="1"/>
    <col min="15" max="15" width="3.77734375" style="40" customWidth="1"/>
    <col min="16" max="16" width="3.77734375" style="1305" customWidth="1"/>
    <col min="17" max="22" width="3.77734375" style="40" hidden="1" customWidth="1"/>
    <col min="23" max="23" width="4" style="40" hidden="1" customWidth="1"/>
    <col min="24" max="16383" width="3.77734375" style="40" hidden="1" customWidth="1"/>
    <col min="16384" max="16384" width="3.77734375" style="40"/>
  </cols>
  <sheetData>
    <row r="1" spans="1:68" s="1138" customFormat="1" ht="20.25" customHeight="1" thickBot="1">
      <c r="A1" s="578" t="s">
        <v>853</v>
      </c>
      <c r="B1" s="1154">
        <v>11</v>
      </c>
      <c r="C1" s="1154">
        <v>2</v>
      </c>
      <c r="D1" s="1137"/>
      <c r="E1" s="1137"/>
      <c r="F1" s="1137"/>
      <c r="G1" s="1137"/>
      <c r="L1" s="206"/>
      <c r="M1" s="1139"/>
      <c r="N1" s="1139"/>
      <c r="O1" s="230" t="str">
        <f>Info!Q12</f>
        <v>Załącznik Nr 9 do Uchwały Nr XL/396/17 Rady Miejskiej w Kluczborku z dnia 27 września 2017r.</v>
      </c>
      <c r="P1" s="1301"/>
      <c r="Q1" s="341"/>
      <c r="R1" s="341"/>
      <c r="S1" s="341"/>
      <c r="T1" s="341"/>
      <c r="U1" s="341"/>
      <c r="V1" s="341"/>
      <c r="W1" s="341"/>
      <c r="X1" s="341"/>
    </row>
    <row r="2" spans="1:68" s="1138" customFormat="1" ht="22.5" customHeight="1" thickTop="1">
      <c r="A2" s="1767" t="s">
        <v>2164</v>
      </c>
      <c r="B2" s="1768"/>
      <c r="C2" s="1768"/>
      <c r="D2" s="1768"/>
      <c r="E2" s="1768"/>
      <c r="F2" s="1768"/>
      <c r="G2" s="1768"/>
      <c r="H2" s="1768"/>
      <c r="I2" s="1768"/>
      <c r="J2" s="1768"/>
      <c r="K2" s="1768"/>
      <c r="L2" s="1768"/>
      <c r="M2" s="1768"/>
      <c r="N2" s="1768"/>
      <c r="O2" s="1768"/>
      <c r="P2" s="1769"/>
      <c r="Q2" s="2"/>
      <c r="R2" s="2"/>
      <c r="S2" s="2"/>
      <c r="T2" s="2"/>
      <c r="U2" s="2"/>
      <c r="V2" s="2"/>
      <c r="W2" s="2"/>
      <c r="X2" s="2"/>
    </row>
    <row r="3" spans="1:68" s="1138" customFormat="1" ht="26.25" customHeight="1" thickBot="1">
      <c r="A3" s="1770"/>
      <c r="B3" s="1771"/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1"/>
      <c r="O3" s="1771"/>
      <c r="P3" s="1772"/>
      <c r="Q3" s="2"/>
      <c r="R3" s="2"/>
      <c r="S3" s="2"/>
      <c r="T3" s="2"/>
      <c r="U3" s="2"/>
      <c r="V3" s="2"/>
      <c r="W3" s="2"/>
      <c r="X3" s="2"/>
    </row>
    <row r="4" spans="1:68" s="1138" customFormat="1" ht="9" customHeight="1">
      <c r="A4" s="1140"/>
      <c r="B4" s="1141"/>
      <c r="C4" s="1141"/>
      <c r="D4" s="231"/>
      <c r="E4" s="231"/>
      <c r="F4" s="231"/>
      <c r="G4" s="231"/>
      <c r="H4" s="1142"/>
      <c r="I4" s="1142"/>
      <c r="J4" s="1142"/>
      <c r="K4" s="1142"/>
      <c r="L4" s="203"/>
      <c r="M4" s="1143"/>
      <c r="N4" s="1143"/>
      <c r="O4" s="64"/>
      <c r="P4" s="1302"/>
      <c r="Q4" s="2"/>
      <c r="R4" s="2"/>
      <c r="S4" s="2"/>
      <c r="T4" s="2"/>
      <c r="U4" s="2"/>
      <c r="V4" s="2"/>
      <c r="W4" s="2"/>
      <c r="X4" s="2"/>
    </row>
    <row r="5" spans="1:68" s="1138" customFormat="1" ht="21.75" customHeight="1">
      <c r="A5" s="2283" t="s">
        <v>988</v>
      </c>
      <c r="B5" s="2248"/>
      <c r="C5" s="2248"/>
      <c r="D5" s="2248"/>
      <c r="E5" s="2248"/>
      <c r="F5" s="2248"/>
      <c r="G5" s="2248"/>
      <c r="H5" s="2248"/>
      <c r="I5" s="2248"/>
      <c r="J5" s="2248"/>
      <c r="K5" s="2248"/>
      <c r="L5" s="2248"/>
      <c r="M5" s="2248"/>
      <c r="N5" s="2248"/>
      <c r="O5" s="2248"/>
      <c r="P5" s="2249"/>
      <c r="Q5" s="2"/>
      <c r="R5" s="2"/>
      <c r="S5" s="2"/>
      <c r="T5" s="2"/>
      <c r="U5" s="2"/>
      <c r="V5" s="2"/>
      <c r="W5" s="2"/>
      <c r="X5" s="2"/>
    </row>
    <row r="6" spans="1:68" s="1138" customFormat="1" ht="21.75" customHeight="1">
      <c r="A6" s="2246" t="s">
        <v>14</v>
      </c>
      <c r="B6" s="2247"/>
      <c r="C6" s="2247"/>
      <c r="D6" s="2247"/>
      <c r="E6" s="2247"/>
      <c r="F6" s="2247"/>
      <c r="G6" s="2247"/>
      <c r="H6" s="2247"/>
      <c r="I6" s="2247"/>
      <c r="J6" s="2247"/>
      <c r="K6" s="2248"/>
      <c r="L6" s="2248"/>
      <c r="M6" s="2248"/>
      <c r="N6" s="2248"/>
      <c r="O6" s="2248"/>
      <c r="P6" s="2249"/>
    </row>
    <row r="7" spans="1:68" s="1138" customFormat="1" ht="9" customHeight="1" thickBot="1">
      <c r="A7" s="232"/>
      <c r="B7" s="233"/>
      <c r="C7" s="233"/>
      <c r="D7" s="233"/>
      <c r="E7" s="233"/>
      <c r="F7" s="233"/>
      <c r="G7" s="233"/>
      <c r="H7" s="233"/>
      <c r="I7" s="233"/>
      <c r="J7" s="233"/>
      <c r="K7" s="1142"/>
      <c r="L7" s="203"/>
      <c r="M7" s="1143"/>
      <c r="N7" s="1143"/>
      <c r="O7" s="1142"/>
      <c r="P7" s="1302"/>
    </row>
    <row r="8" spans="1:68" s="1138" customFormat="1" ht="26.25" customHeight="1" thickBot="1">
      <c r="A8" s="72"/>
      <c r="B8" s="234" t="s">
        <v>1920</v>
      </c>
      <c r="C8" s="233"/>
      <c r="D8" s="1142"/>
      <c r="E8" s="1142"/>
      <c r="F8" s="1142"/>
      <c r="G8" s="1142"/>
      <c r="H8" s="1142"/>
      <c r="I8" s="1142"/>
      <c r="J8" s="1142"/>
      <c r="K8" s="1142"/>
      <c r="L8" s="203"/>
      <c r="M8" s="823" t="s">
        <v>1870</v>
      </c>
      <c r="N8" s="1779" t="str">
        <f>IF(SUM(Info!AG7,Info!AG9,Info!AG11)&gt;0,1,"")</f>
        <v/>
      </c>
      <c r="O8" s="2250"/>
      <c r="P8" s="1302"/>
      <c r="W8" s="1139"/>
    </row>
    <row r="9" spans="1:68" s="1138" customFormat="1" ht="9" customHeight="1" thickBot="1">
      <c r="A9" s="236"/>
      <c r="B9" s="237"/>
      <c r="C9" s="237"/>
      <c r="D9" s="237"/>
      <c r="E9" s="237"/>
      <c r="F9" s="237"/>
      <c r="G9" s="237"/>
      <c r="H9" s="237"/>
      <c r="I9" s="237"/>
      <c r="J9" s="237"/>
      <c r="K9" s="30"/>
      <c r="L9" s="210"/>
      <c r="M9" s="1145"/>
      <c r="N9" s="1145"/>
      <c r="O9" s="65"/>
      <c r="P9" s="1303"/>
    </row>
    <row r="10" spans="1:68" s="1138" customFormat="1" ht="20.25" customHeight="1" thickTop="1" thickBot="1">
      <c r="A10" s="128" t="s">
        <v>806</v>
      </c>
      <c r="B10" s="129"/>
      <c r="C10" s="129"/>
      <c r="D10" s="238"/>
      <c r="E10" s="239"/>
      <c r="F10" s="240"/>
      <c r="G10" s="241"/>
      <c r="H10" s="242"/>
      <c r="I10" s="871">
        <f>SUMIF(P15:P95,"A",M15:N95)</f>
        <v>0</v>
      </c>
      <c r="J10" s="871">
        <f>SUMIF(P15:P95,"B",M15:N95)</f>
        <v>0</v>
      </c>
      <c r="K10" s="871">
        <f>SUMIF(P15:P95,"C",M15:N95)</f>
        <v>0</v>
      </c>
      <c r="L10" s="1155"/>
      <c r="M10" s="1147"/>
      <c r="N10" s="1147"/>
      <c r="O10" s="95"/>
      <c r="P10" s="1304"/>
    </row>
    <row r="11" spans="1:68" s="306" customFormat="1" ht="12.75" customHeight="1">
      <c r="A11" s="317"/>
      <c r="B11" s="374" t="s">
        <v>1666</v>
      </c>
      <c r="C11" s="375"/>
      <c r="D11" s="375"/>
      <c r="E11" s="375"/>
      <c r="F11" s="375"/>
      <c r="G11" s="375"/>
      <c r="H11" s="375"/>
      <c r="I11" s="376"/>
      <c r="J11" s="375"/>
      <c r="K11" s="377"/>
      <c r="L11" s="378" t="s">
        <v>1750</v>
      </c>
      <c r="M11" s="824"/>
      <c r="N11" s="824"/>
      <c r="O11" s="379"/>
      <c r="P11" s="851"/>
    </row>
    <row r="12" spans="1:68" s="320" customFormat="1" ht="34.5" customHeight="1" thickBot="1">
      <c r="A12" s="1082">
        <f>COUNTIF(M15:N95,"&lt;0")</f>
        <v>0</v>
      </c>
      <c r="B12" s="1750"/>
      <c r="C12" s="1751"/>
      <c r="D12" s="1751"/>
      <c r="E12" s="1751"/>
      <c r="F12" s="1751"/>
      <c r="G12" s="1751"/>
      <c r="H12" s="1751"/>
      <c r="I12" s="1751"/>
      <c r="J12" s="1751"/>
      <c r="K12" s="1752"/>
      <c r="L12" s="2252"/>
      <c r="M12" s="1751"/>
      <c r="N12" s="1751"/>
      <c r="O12" s="2253"/>
      <c r="P12" s="851"/>
      <c r="Q12" s="1338">
        <f>IF(B12&amp;L12="",0,1)</f>
        <v>0</v>
      </c>
    </row>
    <row r="13" spans="1:68" s="1138" customFormat="1" ht="9" customHeight="1" thickBot="1">
      <c r="A13" s="1148"/>
      <c r="B13" s="187"/>
      <c r="C13" s="187"/>
      <c r="D13" s="187"/>
      <c r="E13" s="187"/>
      <c r="F13" s="187"/>
      <c r="G13" s="187"/>
      <c r="H13" s="30"/>
      <c r="I13" s="30"/>
      <c r="J13" s="30"/>
      <c r="K13" s="30"/>
      <c r="L13" s="210"/>
      <c r="M13" s="1145"/>
      <c r="N13" s="1145"/>
      <c r="O13" s="65"/>
      <c r="P13" s="1303"/>
      <c r="Q13" s="2"/>
    </row>
    <row r="14" spans="1:68" ht="20.25" customHeight="1" thickTop="1" thickBot="1">
      <c r="A14" s="128" t="s">
        <v>2148</v>
      </c>
      <c r="B14" s="129"/>
      <c r="C14" s="129"/>
      <c r="D14" s="238"/>
      <c r="E14" s="239"/>
      <c r="F14" s="240"/>
      <c r="G14" s="241"/>
      <c r="H14" s="242"/>
      <c r="I14" s="242"/>
      <c r="J14" s="95"/>
      <c r="K14" s="207"/>
      <c r="L14" s="262"/>
      <c r="M14" s="1147"/>
      <c r="N14" s="1147"/>
      <c r="O14" s="95"/>
      <c r="P14" s="1304"/>
    </row>
    <row r="15" spans="1:68" ht="33" customHeight="1">
      <c r="A15" s="593">
        <v>1</v>
      </c>
      <c r="B15" s="253" t="str">
        <f>"ZN.2."&amp;A15&amp;"."</f>
        <v>ZN.2.1.</v>
      </c>
      <c r="C15" s="254"/>
      <c r="D15" s="2235" t="s">
        <v>2341</v>
      </c>
      <c r="E15" s="2235"/>
      <c r="F15" s="2235"/>
      <c r="G15" s="2235"/>
      <c r="H15" s="2235"/>
      <c r="I15" s="2235"/>
      <c r="J15" s="2235"/>
      <c r="K15" s="2235"/>
      <c r="L15" s="2254"/>
      <c r="M15" s="2254"/>
      <c r="N15" s="2254"/>
      <c r="O15" s="2255"/>
      <c r="P15" s="1302"/>
      <c r="Q15" s="1338"/>
    </row>
    <row r="16" spans="1:68" s="1138" customFormat="1" ht="25.5" customHeight="1">
      <c r="A16" s="593">
        <v>1</v>
      </c>
      <c r="B16" s="1149"/>
      <c r="C16" s="744" t="str">
        <f>B15&amp;A16&amp;"."</f>
        <v>ZN.2.1.1.</v>
      </c>
      <c r="D16" s="1306"/>
      <c r="E16" s="1307" t="s">
        <v>1342</v>
      </c>
      <c r="F16" s="1308"/>
      <c r="G16" s="1308"/>
      <c r="H16" s="1308"/>
      <c r="I16" s="1308"/>
      <c r="J16" s="1308"/>
      <c r="K16" s="1308"/>
      <c r="L16" s="1309" t="s">
        <v>1771</v>
      </c>
      <c r="M16" s="2238"/>
      <c r="N16" s="2239"/>
      <c r="O16" s="1310" t="s">
        <v>1173</v>
      </c>
      <c r="P16" s="873" t="s">
        <v>2151</v>
      </c>
      <c r="Q16" s="1338">
        <f>IF(M16="",0,1)</f>
        <v>0</v>
      </c>
      <c r="R16" s="1150"/>
      <c r="S16" s="1150"/>
      <c r="T16" s="1150"/>
      <c r="U16" s="1150"/>
      <c r="V16" s="1150"/>
      <c r="W16" s="1150"/>
      <c r="BP16" s="1151"/>
    </row>
    <row r="17" spans="1:68" s="1138" customFormat="1" ht="25.5" customHeight="1">
      <c r="A17" s="593">
        <v>2</v>
      </c>
      <c r="B17" s="1152"/>
      <c r="C17" s="255" t="str">
        <f>B15&amp;A17&amp;"."</f>
        <v>ZN.2.1.2.</v>
      </c>
      <c r="D17" s="265"/>
      <c r="E17" s="256" t="s">
        <v>580</v>
      </c>
      <c r="F17" s="257"/>
      <c r="G17" s="257"/>
      <c r="H17" s="257"/>
      <c r="I17" s="257"/>
      <c r="J17" s="257"/>
      <c r="K17" s="257"/>
      <c r="L17" s="1132" t="s">
        <v>1390</v>
      </c>
      <c r="M17" s="2240"/>
      <c r="N17" s="2241"/>
      <c r="O17" s="826" t="s">
        <v>1173</v>
      </c>
      <c r="P17" s="873" t="s">
        <v>2150</v>
      </c>
      <c r="Q17" s="1338">
        <f t="shared" ref="Q17:Q18" si="0">IF(M17="",0,1)</f>
        <v>0</v>
      </c>
      <c r="R17" s="1150"/>
      <c r="S17" s="1150"/>
      <c r="T17" s="1150"/>
      <c r="U17" s="1150"/>
      <c r="V17" s="1150"/>
      <c r="W17" s="1150"/>
      <c r="BP17" s="1151"/>
    </row>
    <row r="18" spans="1:68" s="1138" customFormat="1" ht="25.5" customHeight="1" thickBot="1">
      <c r="A18" s="593">
        <v>3</v>
      </c>
      <c r="B18" s="1153"/>
      <c r="C18" s="244" t="str">
        <f>B15&amp;A18&amp;"."</f>
        <v>ZN.2.1.3.</v>
      </c>
      <c r="D18" s="270"/>
      <c r="E18" s="259" t="s">
        <v>1343</v>
      </c>
      <c r="F18" s="260"/>
      <c r="G18" s="260"/>
      <c r="H18" s="260"/>
      <c r="I18" s="260"/>
      <c r="J18" s="260"/>
      <c r="K18" s="260"/>
      <c r="L18" s="1133" t="s">
        <v>406</v>
      </c>
      <c r="M18" s="2242"/>
      <c r="N18" s="2243"/>
      <c r="O18" s="827" t="s">
        <v>1144</v>
      </c>
      <c r="P18" s="873" t="s">
        <v>2152</v>
      </c>
      <c r="Q18" s="1338">
        <f t="shared" si="0"/>
        <v>0</v>
      </c>
      <c r="R18" s="1150"/>
      <c r="S18" s="1150"/>
      <c r="T18" s="1150"/>
      <c r="U18" s="1150"/>
      <c r="V18" s="1150"/>
      <c r="W18" s="1150"/>
      <c r="BP18" s="1151"/>
    </row>
    <row r="19" spans="1:68" ht="60.75" customHeight="1">
      <c r="A19" s="593">
        <v>2</v>
      </c>
      <c r="B19" s="253" t="str">
        <f>"ZN.2."&amp;A19&amp;"."</f>
        <v>ZN.2.2.</v>
      </c>
      <c r="C19" s="254"/>
      <c r="D19" s="2235" t="s">
        <v>2342</v>
      </c>
      <c r="E19" s="2235"/>
      <c r="F19" s="2235"/>
      <c r="G19" s="2235"/>
      <c r="H19" s="2235"/>
      <c r="I19" s="2235"/>
      <c r="J19" s="2235"/>
      <c r="K19" s="2235"/>
      <c r="L19" s="2235"/>
      <c r="M19" s="2235"/>
      <c r="N19" s="2235"/>
      <c r="O19" s="2251"/>
      <c r="P19" s="872"/>
    </row>
    <row r="20" spans="1:68" s="1138" customFormat="1" ht="25.5" customHeight="1">
      <c r="A20" s="593">
        <v>1</v>
      </c>
      <c r="B20" s="1152"/>
      <c r="C20" s="255" t="str">
        <f>B19&amp;A20&amp;"."</f>
        <v>ZN.2.2.1.</v>
      </c>
      <c r="D20" s="265"/>
      <c r="E20" s="256" t="s">
        <v>1342</v>
      </c>
      <c r="F20" s="257"/>
      <c r="G20" s="257"/>
      <c r="H20" s="257"/>
      <c r="I20" s="257"/>
      <c r="J20" s="257"/>
      <c r="K20" s="257"/>
      <c r="L20" s="1132" t="s">
        <v>407</v>
      </c>
      <c r="M20" s="2238"/>
      <c r="N20" s="2239"/>
      <c r="O20" s="826" t="s">
        <v>1173</v>
      </c>
      <c r="P20" s="873" t="s">
        <v>2151</v>
      </c>
      <c r="Q20" s="1338">
        <f t="shared" ref="Q20:Q22" si="1">IF(M20="",0,1)</f>
        <v>0</v>
      </c>
      <c r="R20" s="1150"/>
      <c r="S20" s="1150"/>
      <c r="T20" s="1150"/>
      <c r="U20" s="1150"/>
      <c r="V20" s="1150"/>
      <c r="W20" s="1150"/>
      <c r="BP20" s="1151"/>
    </row>
    <row r="21" spans="1:68" s="1138" customFormat="1" ht="25.5" customHeight="1">
      <c r="A21" s="593">
        <v>2</v>
      </c>
      <c r="B21" s="1152"/>
      <c r="C21" s="255" t="str">
        <f>B19&amp;A21&amp;"."</f>
        <v>ZN.2.2.2.</v>
      </c>
      <c r="D21" s="265"/>
      <c r="E21" s="256" t="s">
        <v>580</v>
      </c>
      <c r="F21" s="257"/>
      <c r="G21" s="257"/>
      <c r="H21" s="257"/>
      <c r="I21" s="257"/>
      <c r="J21" s="257"/>
      <c r="K21" s="257"/>
      <c r="L21" s="1132" t="s">
        <v>408</v>
      </c>
      <c r="M21" s="2240"/>
      <c r="N21" s="2241"/>
      <c r="O21" s="826" t="s">
        <v>1173</v>
      </c>
      <c r="P21" s="873" t="s">
        <v>2150</v>
      </c>
      <c r="Q21" s="1338">
        <f t="shared" si="1"/>
        <v>0</v>
      </c>
      <c r="R21" s="1150"/>
      <c r="S21" s="1150"/>
      <c r="T21" s="1150"/>
      <c r="U21" s="1150"/>
      <c r="V21" s="1150"/>
      <c r="W21" s="1150"/>
      <c r="BP21" s="1151"/>
    </row>
    <row r="22" spans="1:68" s="1138" customFormat="1" ht="25.5" customHeight="1" thickBot="1">
      <c r="A22" s="593">
        <v>3</v>
      </c>
      <c r="B22" s="1153"/>
      <c r="C22" s="244" t="str">
        <f>B19&amp;A22&amp;"."</f>
        <v>ZN.2.2.3.</v>
      </c>
      <c r="D22" s="270"/>
      <c r="E22" s="259" t="s">
        <v>1343</v>
      </c>
      <c r="F22" s="260"/>
      <c r="G22" s="260"/>
      <c r="H22" s="260"/>
      <c r="I22" s="260"/>
      <c r="J22" s="260"/>
      <c r="K22" s="260"/>
      <c r="L22" s="1133" t="s">
        <v>409</v>
      </c>
      <c r="M22" s="2242"/>
      <c r="N22" s="2243"/>
      <c r="O22" s="827" t="s">
        <v>1144</v>
      </c>
      <c r="P22" s="873" t="s">
        <v>2152</v>
      </c>
      <c r="Q22" s="1338">
        <f t="shared" si="1"/>
        <v>0</v>
      </c>
      <c r="R22" s="1150"/>
      <c r="S22" s="1150"/>
      <c r="T22" s="1150"/>
      <c r="U22" s="1150"/>
      <c r="V22" s="1150"/>
      <c r="W22" s="1150"/>
      <c r="BP22" s="1151"/>
    </row>
    <row r="23" spans="1:68" ht="25.5" customHeight="1">
      <c r="A23" s="593">
        <v>3</v>
      </c>
      <c r="B23" s="253" t="str">
        <f>"ZN.2."&amp;A23&amp;"."</f>
        <v>ZN.2.3.</v>
      </c>
      <c r="C23" s="254"/>
      <c r="D23" s="2235" t="s">
        <v>1715</v>
      </c>
      <c r="E23" s="2235"/>
      <c r="F23" s="2235"/>
      <c r="G23" s="2235"/>
      <c r="H23" s="2235"/>
      <c r="I23" s="2235"/>
      <c r="J23" s="2235"/>
      <c r="K23" s="2235"/>
      <c r="L23" s="2235"/>
      <c r="M23" s="2235"/>
      <c r="N23" s="2235"/>
      <c r="O23" s="2251"/>
      <c r="P23" s="872"/>
    </row>
    <row r="24" spans="1:68" ht="25.5" customHeight="1">
      <c r="A24" s="593">
        <v>1</v>
      </c>
      <c r="B24" s="1152"/>
      <c r="C24" s="255" t="str">
        <f>B23&amp;A24&amp;"."</f>
        <v>ZN.2.3.1.</v>
      </c>
      <c r="D24" s="265"/>
      <c r="E24" s="257" t="s">
        <v>1716</v>
      </c>
      <c r="F24" s="758"/>
      <c r="G24" s="758"/>
      <c r="H24" s="758"/>
      <c r="I24" s="758"/>
      <c r="J24" s="758"/>
      <c r="K24" s="758"/>
      <c r="L24" s="1134" t="s">
        <v>410</v>
      </c>
      <c r="M24" s="2262"/>
      <c r="N24" s="2263"/>
      <c r="O24" s="826" t="s">
        <v>1173</v>
      </c>
      <c r="P24" s="872" t="s">
        <v>2150</v>
      </c>
      <c r="Q24" s="1338">
        <f t="shared" ref="Q24:Q26" si="2">IF(M24="",0,1)</f>
        <v>0</v>
      </c>
    </row>
    <row r="25" spans="1:68" ht="25.5" customHeight="1">
      <c r="A25" s="593">
        <v>2</v>
      </c>
      <c r="B25" s="1152"/>
      <c r="C25" s="255" t="str">
        <f>B23&amp;A25&amp;"."</f>
        <v>ZN.2.3.2.</v>
      </c>
      <c r="D25" s="265"/>
      <c r="E25" s="257" t="s">
        <v>1717</v>
      </c>
      <c r="F25" s="758"/>
      <c r="G25" s="758"/>
      <c r="H25" s="758"/>
      <c r="I25" s="758"/>
      <c r="J25" s="758"/>
      <c r="K25" s="758"/>
      <c r="L25" s="1134" t="s">
        <v>411</v>
      </c>
      <c r="M25" s="2240"/>
      <c r="N25" s="2263"/>
      <c r="O25" s="826" t="s">
        <v>1173</v>
      </c>
      <c r="P25" s="872" t="s">
        <v>2150</v>
      </c>
      <c r="Q25" s="1338">
        <f t="shared" si="2"/>
        <v>0</v>
      </c>
    </row>
    <row r="26" spans="1:68" ht="25.5" customHeight="1" thickBot="1">
      <c r="A26" s="593">
        <v>3</v>
      </c>
      <c r="B26" s="1153"/>
      <c r="C26" s="244" t="str">
        <f>B23&amp;A26&amp;"."</f>
        <v>ZN.2.3.3.</v>
      </c>
      <c r="D26" s="269"/>
      <c r="E26" s="759" t="s">
        <v>1718</v>
      </c>
      <c r="F26" s="261"/>
      <c r="G26" s="261"/>
      <c r="H26" s="261"/>
      <c r="I26" s="261"/>
      <c r="J26" s="261"/>
      <c r="K26" s="261"/>
      <c r="L26" s="1135" t="s">
        <v>412</v>
      </c>
      <c r="M26" s="2242"/>
      <c r="N26" s="2266"/>
      <c r="O26" s="828" t="s">
        <v>1173</v>
      </c>
      <c r="P26" s="872" t="s">
        <v>2150</v>
      </c>
      <c r="Q26" s="1338">
        <f t="shared" si="2"/>
        <v>0</v>
      </c>
    </row>
    <row r="27" spans="1:68" ht="48" customHeight="1">
      <c r="A27" s="593">
        <v>4</v>
      </c>
      <c r="B27" s="253" t="str">
        <f>"ZN.2."&amp;A27&amp;"."</f>
        <v>ZN.2.4.</v>
      </c>
      <c r="C27" s="254"/>
      <c r="D27" s="2235" t="s">
        <v>2343</v>
      </c>
      <c r="E27" s="2235"/>
      <c r="F27" s="2235"/>
      <c r="G27" s="2235"/>
      <c r="H27" s="2235"/>
      <c r="I27" s="2235"/>
      <c r="J27" s="2235"/>
      <c r="K27" s="2235"/>
      <c r="L27" s="2236"/>
      <c r="M27" s="2236"/>
      <c r="N27" s="2236"/>
      <c r="O27" s="2237"/>
      <c r="P27" s="872"/>
    </row>
    <row r="28" spans="1:68" s="1138" customFormat="1" ht="25.5" customHeight="1">
      <c r="A28" s="593">
        <v>1</v>
      </c>
      <c r="B28" s="1152"/>
      <c r="C28" s="255" t="str">
        <f>B27&amp;A28&amp;"."</f>
        <v>ZN.2.4.1.</v>
      </c>
      <c r="D28" s="265"/>
      <c r="E28" s="256" t="s">
        <v>1342</v>
      </c>
      <c r="F28" s="257"/>
      <c r="G28" s="257"/>
      <c r="H28" s="257"/>
      <c r="I28" s="257"/>
      <c r="J28" s="257"/>
      <c r="K28" s="257"/>
      <c r="L28" s="1132" t="s">
        <v>413</v>
      </c>
      <c r="M28" s="2238"/>
      <c r="N28" s="2239"/>
      <c r="O28" s="258" t="s">
        <v>1173</v>
      </c>
      <c r="P28" s="873" t="s">
        <v>2151</v>
      </c>
      <c r="Q28" s="1338">
        <f t="shared" ref="Q28:Q29" si="3">IF(M28="",0,1)</f>
        <v>0</v>
      </c>
      <c r="R28" s="1150"/>
      <c r="S28" s="1150"/>
      <c r="T28" s="1150"/>
      <c r="U28" s="1150"/>
      <c r="V28" s="1150"/>
      <c r="W28" s="1150"/>
      <c r="BP28" s="1151"/>
    </row>
    <row r="29" spans="1:68" s="1138" customFormat="1" ht="25.5" customHeight="1" thickBot="1">
      <c r="A29" s="593">
        <v>2</v>
      </c>
      <c r="B29" s="1153"/>
      <c r="C29" s="244" t="str">
        <f>B27&amp;A29&amp;"."</f>
        <v>ZN.2.4.2.</v>
      </c>
      <c r="D29" s="270"/>
      <c r="E29" s="259" t="s">
        <v>580</v>
      </c>
      <c r="F29" s="260"/>
      <c r="G29" s="260"/>
      <c r="H29" s="260"/>
      <c r="I29" s="260"/>
      <c r="J29" s="260"/>
      <c r="K29" s="260"/>
      <c r="L29" s="1133" t="s">
        <v>414</v>
      </c>
      <c r="M29" s="2242"/>
      <c r="N29" s="2264"/>
      <c r="O29" s="245" t="s">
        <v>1173</v>
      </c>
      <c r="P29" s="873" t="s">
        <v>2150</v>
      </c>
      <c r="Q29" s="1338">
        <f t="shared" si="3"/>
        <v>0</v>
      </c>
      <c r="R29" s="1150"/>
      <c r="S29" s="1150"/>
      <c r="T29" s="1150"/>
      <c r="U29" s="1150"/>
      <c r="V29" s="1150"/>
      <c r="W29" s="1150"/>
      <c r="BP29" s="1151"/>
    </row>
    <row r="30" spans="1:68" ht="33" customHeight="1">
      <c r="A30" s="593">
        <v>5</v>
      </c>
      <c r="B30" s="253" t="str">
        <f>"ZN.2."&amp;A30&amp;"."</f>
        <v>ZN.2.5.</v>
      </c>
      <c r="C30" s="254"/>
      <c r="D30" s="2235" t="s">
        <v>1719</v>
      </c>
      <c r="E30" s="2235"/>
      <c r="F30" s="2235"/>
      <c r="G30" s="2235"/>
      <c r="H30" s="2235"/>
      <c r="I30" s="2235"/>
      <c r="J30" s="2235"/>
      <c r="K30" s="2235"/>
      <c r="L30" s="2236"/>
      <c r="M30" s="2236"/>
      <c r="N30" s="2236"/>
      <c r="O30" s="2237"/>
      <c r="P30" s="812"/>
    </row>
    <row r="31" spans="1:68" s="1138" customFormat="1" ht="25.5" customHeight="1">
      <c r="A31" s="593">
        <v>1</v>
      </c>
      <c r="B31" s="1152"/>
      <c r="C31" s="255" t="str">
        <f>B30&amp;A31&amp;"."</f>
        <v>ZN.2.5.1.</v>
      </c>
      <c r="D31" s="265"/>
      <c r="E31" s="256" t="s">
        <v>1342</v>
      </c>
      <c r="F31" s="257"/>
      <c r="G31" s="257"/>
      <c r="H31" s="257"/>
      <c r="I31" s="257"/>
      <c r="J31" s="257"/>
      <c r="K31" s="257"/>
      <c r="L31" s="1132" t="s">
        <v>415</v>
      </c>
      <c r="M31" s="2238"/>
      <c r="N31" s="2239"/>
      <c r="O31" s="826" t="s">
        <v>1173</v>
      </c>
      <c r="P31" s="873" t="s">
        <v>2151</v>
      </c>
      <c r="Q31" s="1338">
        <f t="shared" ref="Q31:Q32" si="4">IF(M31="",0,1)</f>
        <v>0</v>
      </c>
      <c r="R31" s="1150"/>
      <c r="S31" s="1150"/>
      <c r="T31" s="1150"/>
      <c r="U31" s="1150"/>
      <c r="V31" s="1150"/>
      <c r="W31" s="1150"/>
      <c r="BP31" s="1151"/>
    </row>
    <row r="32" spans="1:68" s="1138" customFormat="1" ht="25.5" customHeight="1" thickBot="1">
      <c r="A32" s="593">
        <v>2</v>
      </c>
      <c r="B32" s="1153"/>
      <c r="C32" s="244" t="str">
        <f>B30&amp;A32&amp;"."</f>
        <v>ZN.2.5.2.</v>
      </c>
      <c r="D32" s="270"/>
      <c r="E32" s="259" t="s">
        <v>580</v>
      </c>
      <c r="F32" s="260"/>
      <c r="G32" s="260"/>
      <c r="H32" s="260"/>
      <c r="I32" s="260"/>
      <c r="J32" s="260"/>
      <c r="K32" s="260"/>
      <c r="L32" s="1133" t="s">
        <v>416</v>
      </c>
      <c r="M32" s="2242"/>
      <c r="N32" s="2264"/>
      <c r="O32" s="827" t="s">
        <v>1173</v>
      </c>
      <c r="P32" s="873" t="s">
        <v>2150</v>
      </c>
      <c r="Q32" s="1338">
        <f t="shared" si="4"/>
        <v>0</v>
      </c>
      <c r="R32" s="1150"/>
      <c r="S32" s="1150"/>
      <c r="T32" s="1150"/>
      <c r="U32" s="1150"/>
      <c r="V32" s="1150"/>
      <c r="W32" s="1150"/>
      <c r="BP32" s="1151"/>
    </row>
    <row r="33" spans="1:68" ht="25.5" customHeight="1">
      <c r="A33" s="593">
        <v>6</v>
      </c>
      <c r="B33" s="253" t="str">
        <f>"ZN.2."&amp;A33&amp;"."</f>
        <v>ZN.2.6.</v>
      </c>
      <c r="C33" s="254"/>
      <c r="D33" s="2235" t="s">
        <v>1720</v>
      </c>
      <c r="E33" s="2235"/>
      <c r="F33" s="2235"/>
      <c r="G33" s="2235"/>
      <c r="H33" s="2235"/>
      <c r="I33" s="2235"/>
      <c r="J33" s="2235"/>
      <c r="K33" s="2235"/>
      <c r="L33" s="2236"/>
      <c r="M33" s="2236"/>
      <c r="N33" s="2236"/>
      <c r="O33" s="2237"/>
      <c r="P33" s="872"/>
    </row>
    <row r="34" spans="1:68" s="1138" customFormat="1" ht="25.5" customHeight="1">
      <c r="A34" s="593">
        <v>1</v>
      </c>
      <c r="B34" s="1152"/>
      <c r="C34" s="255" t="str">
        <f>B33&amp;A34&amp;"."</f>
        <v>ZN.2.6.1.</v>
      </c>
      <c r="D34" s="265"/>
      <c r="E34" s="256" t="s">
        <v>1342</v>
      </c>
      <c r="F34" s="257"/>
      <c r="G34" s="257"/>
      <c r="H34" s="257"/>
      <c r="I34" s="257"/>
      <c r="J34" s="257"/>
      <c r="K34" s="257"/>
      <c r="L34" s="1132" t="s">
        <v>417</v>
      </c>
      <c r="M34" s="2238"/>
      <c r="N34" s="2239"/>
      <c r="O34" s="826" t="s">
        <v>1173</v>
      </c>
      <c r="P34" s="873" t="s">
        <v>2151</v>
      </c>
      <c r="Q34" s="1338">
        <f t="shared" ref="Q34:Q36" si="5">IF(M34="",0,1)</f>
        <v>0</v>
      </c>
      <c r="R34" s="1150"/>
      <c r="S34" s="1150"/>
      <c r="T34" s="1150"/>
      <c r="U34" s="1150"/>
      <c r="V34" s="1150"/>
      <c r="W34" s="1150"/>
      <c r="BP34" s="1151"/>
    </row>
    <row r="35" spans="1:68" s="1138" customFormat="1" ht="25.5" customHeight="1" thickBot="1">
      <c r="A35" s="593">
        <v>2</v>
      </c>
      <c r="B35" s="1311"/>
      <c r="C35" s="1312" t="str">
        <f>B33&amp;A35&amp;"."</f>
        <v>ZN.2.6.2.</v>
      </c>
      <c r="D35" s="269"/>
      <c r="E35" s="1313" t="s">
        <v>580</v>
      </c>
      <c r="F35" s="759"/>
      <c r="G35" s="759"/>
      <c r="H35" s="759"/>
      <c r="I35" s="759"/>
      <c r="J35" s="759"/>
      <c r="K35" s="759"/>
      <c r="L35" s="942" t="s">
        <v>418</v>
      </c>
      <c r="M35" s="2240"/>
      <c r="N35" s="2241"/>
      <c r="O35" s="828" t="s">
        <v>1173</v>
      </c>
      <c r="P35" s="873" t="s">
        <v>2150</v>
      </c>
      <c r="Q35" s="1338">
        <f t="shared" si="5"/>
        <v>0</v>
      </c>
      <c r="R35" s="1150"/>
      <c r="S35" s="1150"/>
      <c r="T35" s="1150"/>
      <c r="U35" s="1150"/>
      <c r="V35" s="1150"/>
      <c r="W35" s="1150"/>
      <c r="BP35" s="1151"/>
    </row>
    <row r="36" spans="1:68" ht="25.5" customHeight="1" thickBot="1">
      <c r="A36" s="593">
        <v>7</v>
      </c>
      <c r="B36" s="266" t="str">
        <f t="shared" ref="B36:B45" si="6">"ZN.2."&amp;A36&amp;"."</f>
        <v>ZN.2.7.</v>
      </c>
      <c r="C36" s="271"/>
      <c r="D36" s="2270" t="s">
        <v>1721</v>
      </c>
      <c r="E36" s="2270"/>
      <c r="F36" s="2270"/>
      <c r="G36" s="2270"/>
      <c r="H36" s="2270"/>
      <c r="I36" s="2270"/>
      <c r="J36" s="2270"/>
      <c r="K36" s="2270"/>
      <c r="L36" s="1136" t="s">
        <v>419</v>
      </c>
      <c r="M36" s="2267"/>
      <c r="N36" s="2269"/>
      <c r="O36" s="825" t="s">
        <v>1173</v>
      </c>
      <c r="P36" s="872" t="s">
        <v>2151</v>
      </c>
      <c r="Q36" s="1338">
        <f t="shared" si="5"/>
        <v>0</v>
      </c>
    </row>
    <row r="37" spans="1:68" ht="33" customHeight="1" thickBot="1">
      <c r="A37" s="593">
        <v>8</v>
      </c>
      <c r="B37" s="266" t="str">
        <f t="shared" si="6"/>
        <v>ZN.2.8.</v>
      </c>
      <c r="C37" s="271"/>
      <c r="D37" s="2274" t="s">
        <v>2344</v>
      </c>
      <c r="E37" s="2274"/>
      <c r="F37" s="2274"/>
      <c r="G37" s="2274"/>
      <c r="H37" s="2274"/>
      <c r="I37" s="2274"/>
      <c r="J37" s="2274"/>
      <c r="K37" s="2274"/>
      <c r="L37" s="2275"/>
      <c r="M37" s="2275"/>
      <c r="N37" s="2275"/>
      <c r="O37" s="2276"/>
      <c r="P37" s="872"/>
    </row>
    <row r="38" spans="1:68" s="1138" customFormat="1" ht="25.5" customHeight="1">
      <c r="A38" s="593">
        <v>1</v>
      </c>
      <c r="B38" s="1152"/>
      <c r="C38" s="255" t="str">
        <f>B37&amp;A38&amp;"."</f>
        <v>ZN.2.8.1.</v>
      </c>
      <c r="D38" s="265"/>
      <c r="E38" s="2277" t="s">
        <v>1721</v>
      </c>
      <c r="F38" s="2278"/>
      <c r="G38" s="2278"/>
      <c r="H38" s="2278"/>
      <c r="I38" s="2278"/>
      <c r="J38" s="2278"/>
      <c r="K38" s="2279"/>
      <c r="L38" s="1132" t="s">
        <v>420</v>
      </c>
      <c r="M38" s="2238"/>
      <c r="N38" s="2239"/>
      <c r="O38" s="826" t="s">
        <v>1173</v>
      </c>
      <c r="P38" s="873" t="s">
        <v>2151</v>
      </c>
      <c r="Q38" s="1338">
        <f t="shared" ref="Q38:Q42" si="7">IF(M38="",0,1)</f>
        <v>0</v>
      </c>
      <c r="R38" s="1150"/>
      <c r="S38" s="1150"/>
      <c r="T38" s="1150"/>
      <c r="U38" s="1150"/>
      <c r="V38" s="1150"/>
      <c r="W38" s="1150"/>
      <c r="BP38" s="1151"/>
    </row>
    <row r="39" spans="1:68" s="1138" customFormat="1" ht="47.25" customHeight="1" thickBot="1">
      <c r="A39" s="593">
        <v>2</v>
      </c>
      <c r="B39" s="1153"/>
      <c r="C39" s="244" t="str">
        <f>B37&amp;A39&amp;"."</f>
        <v>ZN.2.8.2.</v>
      </c>
      <c r="D39" s="270"/>
      <c r="E39" s="2280" t="s">
        <v>2352</v>
      </c>
      <c r="F39" s="2281"/>
      <c r="G39" s="2281"/>
      <c r="H39" s="2281"/>
      <c r="I39" s="2281"/>
      <c r="J39" s="2281"/>
      <c r="K39" s="2282"/>
      <c r="L39" s="1133" t="s">
        <v>421</v>
      </c>
      <c r="M39" s="2240"/>
      <c r="N39" s="2264"/>
      <c r="O39" s="827" t="s">
        <v>1173</v>
      </c>
      <c r="P39" s="873" t="s">
        <v>2151</v>
      </c>
      <c r="Q39" s="1338">
        <f t="shared" si="7"/>
        <v>0</v>
      </c>
      <c r="R39" s="1150"/>
      <c r="S39" s="1150"/>
      <c r="T39" s="1150"/>
      <c r="U39" s="1150"/>
      <c r="V39" s="1150"/>
      <c r="W39" s="1150"/>
      <c r="BP39" s="1151"/>
    </row>
    <row r="40" spans="1:68" ht="33" customHeight="1" thickBot="1">
      <c r="A40" s="593">
        <v>9</v>
      </c>
      <c r="B40" s="266" t="str">
        <f t="shared" si="6"/>
        <v>ZN.2.9.</v>
      </c>
      <c r="C40" s="271"/>
      <c r="D40" s="2270" t="s">
        <v>1722</v>
      </c>
      <c r="E40" s="2270"/>
      <c r="F40" s="2270"/>
      <c r="G40" s="2270"/>
      <c r="H40" s="2270"/>
      <c r="I40" s="2270"/>
      <c r="J40" s="2270"/>
      <c r="K40" s="2270"/>
      <c r="L40" s="1136" t="s">
        <v>422</v>
      </c>
      <c r="M40" s="2267"/>
      <c r="N40" s="2268"/>
      <c r="O40" s="825" t="s">
        <v>1144</v>
      </c>
      <c r="P40" s="872" t="s">
        <v>2152</v>
      </c>
      <c r="Q40" s="1338">
        <f t="shared" si="7"/>
        <v>0</v>
      </c>
    </row>
    <row r="41" spans="1:68" ht="33" customHeight="1" thickBot="1">
      <c r="A41" s="593">
        <v>10</v>
      </c>
      <c r="B41" s="266" t="str">
        <f t="shared" si="6"/>
        <v>ZN.2.10.</v>
      </c>
      <c r="C41" s="271"/>
      <c r="D41" s="2270" t="s">
        <v>1723</v>
      </c>
      <c r="E41" s="2270"/>
      <c r="F41" s="2270"/>
      <c r="G41" s="2270"/>
      <c r="H41" s="2270"/>
      <c r="I41" s="2270"/>
      <c r="J41" s="2270"/>
      <c r="K41" s="2270"/>
      <c r="L41" s="1136" t="s">
        <v>423</v>
      </c>
      <c r="M41" s="2267"/>
      <c r="N41" s="2269"/>
      <c r="O41" s="825" t="s">
        <v>1173</v>
      </c>
      <c r="P41" s="872" t="s">
        <v>2151</v>
      </c>
      <c r="Q41" s="1338">
        <f t="shared" si="7"/>
        <v>0</v>
      </c>
    </row>
    <row r="42" spans="1:68" ht="63.75" customHeight="1" thickBot="1">
      <c r="A42" s="593">
        <v>11</v>
      </c>
      <c r="B42" s="266" t="str">
        <f t="shared" si="6"/>
        <v>ZN.2.11.</v>
      </c>
      <c r="C42" s="271"/>
      <c r="D42" s="2270" t="s">
        <v>2351</v>
      </c>
      <c r="E42" s="2270"/>
      <c r="F42" s="2270"/>
      <c r="G42" s="2270"/>
      <c r="H42" s="2270"/>
      <c r="I42" s="2270"/>
      <c r="J42" s="2270"/>
      <c r="K42" s="2270"/>
      <c r="L42" s="1136" t="s">
        <v>424</v>
      </c>
      <c r="M42" s="2267"/>
      <c r="N42" s="2269"/>
      <c r="O42" s="825" t="s">
        <v>1173</v>
      </c>
      <c r="P42" s="872" t="s">
        <v>2151</v>
      </c>
      <c r="Q42" s="1338">
        <f t="shared" si="7"/>
        <v>0</v>
      </c>
    </row>
    <row r="43" spans="1:68" s="252" customFormat="1" ht="9" customHeight="1" thickBot="1">
      <c r="A43" s="594"/>
      <c r="B43" s="133"/>
      <c r="C43" s="133"/>
      <c r="D43" s="247"/>
      <c r="E43" s="116"/>
      <c r="F43" s="117"/>
      <c r="G43" s="134"/>
      <c r="H43" s="134"/>
      <c r="I43" s="134"/>
      <c r="J43" s="134"/>
      <c r="K43" s="134"/>
      <c r="L43" s="134"/>
      <c r="M43" s="134"/>
      <c r="N43" s="134"/>
      <c r="O43" s="135"/>
      <c r="P43" s="874"/>
    </row>
    <row r="44" spans="1:68" s="252" customFormat="1" ht="9" customHeight="1" thickTop="1" thickBot="1">
      <c r="A44" s="595"/>
      <c r="B44" s="129"/>
      <c r="C44" s="129"/>
      <c r="D44" s="238"/>
      <c r="E44" s="102"/>
      <c r="F44" s="103"/>
      <c r="G44" s="130"/>
      <c r="H44" s="130"/>
      <c r="I44" s="130"/>
      <c r="J44" s="130"/>
      <c r="K44" s="130"/>
      <c r="L44" s="130"/>
      <c r="M44" s="130"/>
      <c r="N44" s="130"/>
      <c r="O44" s="131"/>
      <c r="P44" s="875"/>
    </row>
    <row r="45" spans="1:68" ht="47.25" customHeight="1">
      <c r="A45" s="593">
        <v>12</v>
      </c>
      <c r="B45" s="253" t="str">
        <f t="shared" si="6"/>
        <v>ZN.2.12.</v>
      </c>
      <c r="C45" s="254"/>
      <c r="D45" s="2271" t="s">
        <v>2345</v>
      </c>
      <c r="E45" s="2235"/>
      <c r="F45" s="2235"/>
      <c r="G45" s="2235"/>
      <c r="H45" s="2235"/>
      <c r="I45" s="2235"/>
      <c r="J45" s="2235"/>
      <c r="K45" s="2235"/>
      <c r="L45" s="2235"/>
      <c r="M45" s="2235"/>
      <c r="N45" s="2235"/>
      <c r="O45" s="2251"/>
      <c r="P45" s="872"/>
    </row>
    <row r="46" spans="1:68" s="1138" customFormat="1" ht="25.5" customHeight="1">
      <c r="A46" s="593">
        <v>1</v>
      </c>
      <c r="B46" s="1152"/>
      <c r="C46" s="255" t="str">
        <f>B45&amp;A46&amp;"."</f>
        <v>ZN.2.12.1.</v>
      </c>
      <c r="D46" s="265"/>
      <c r="E46" s="256" t="s">
        <v>1342</v>
      </c>
      <c r="F46" s="257"/>
      <c r="G46" s="257"/>
      <c r="H46" s="257"/>
      <c r="I46" s="257"/>
      <c r="J46" s="257"/>
      <c r="K46" s="257"/>
      <c r="L46" s="1132" t="s">
        <v>425</v>
      </c>
      <c r="M46" s="2238"/>
      <c r="N46" s="2239"/>
      <c r="O46" s="826" t="s">
        <v>1173</v>
      </c>
      <c r="P46" s="873" t="s">
        <v>2151</v>
      </c>
      <c r="Q46" s="1338">
        <f t="shared" ref="Q46:Q47" si="8">IF(M46="",0,1)</f>
        <v>0</v>
      </c>
      <c r="R46" s="1150"/>
      <c r="S46" s="1150"/>
      <c r="T46" s="1150"/>
      <c r="U46" s="1150"/>
      <c r="V46" s="1150"/>
      <c r="W46" s="1150"/>
      <c r="BP46" s="1151"/>
    </row>
    <row r="47" spans="1:68" s="1138" customFormat="1" ht="25.5" customHeight="1" thickBot="1">
      <c r="A47" s="593">
        <v>2</v>
      </c>
      <c r="B47" s="1153"/>
      <c r="C47" s="244" t="str">
        <f>B45&amp;A47&amp;"."</f>
        <v>ZN.2.12.2.</v>
      </c>
      <c r="D47" s="270"/>
      <c r="E47" s="259" t="s">
        <v>580</v>
      </c>
      <c r="F47" s="260"/>
      <c r="G47" s="260"/>
      <c r="H47" s="260"/>
      <c r="I47" s="260"/>
      <c r="J47" s="260"/>
      <c r="K47" s="260"/>
      <c r="L47" s="1133" t="s">
        <v>426</v>
      </c>
      <c r="M47" s="2242"/>
      <c r="N47" s="2264"/>
      <c r="O47" s="827" t="s">
        <v>1173</v>
      </c>
      <c r="P47" s="873" t="s">
        <v>2150</v>
      </c>
      <c r="Q47" s="1338">
        <f t="shared" si="8"/>
        <v>0</v>
      </c>
      <c r="R47" s="1150"/>
      <c r="S47" s="1150"/>
      <c r="T47" s="1150"/>
      <c r="U47" s="1150"/>
      <c r="V47" s="1150"/>
      <c r="W47" s="1150"/>
      <c r="BP47" s="1151"/>
    </row>
    <row r="48" spans="1:68" ht="47.25" customHeight="1">
      <c r="A48" s="593">
        <v>13</v>
      </c>
      <c r="B48" s="253" t="str">
        <f>"ZN.2."&amp;A48&amp;"."</f>
        <v>ZN.2.13.</v>
      </c>
      <c r="C48" s="254"/>
      <c r="D48" s="2244" t="s">
        <v>2346</v>
      </c>
      <c r="E48" s="2244"/>
      <c r="F48" s="2244"/>
      <c r="G48" s="2244"/>
      <c r="H48" s="2244"/>
      <c r="I48" s="2244"/>
      <c r="J48" s="2244"/>
      <c r="K48" s="2244"/>
      <c r="L48" s="2272"/>
      <c r="M48" s="2272"/>
      <c r="N48" s="2272"/>
      <c r="O48" s="2273"/>
      <c r="P48" s="872"/>
    </row>
    <row r="49" spans="1:68" s="1138" customFormat="1" ht="25.5" customHeight="1">
      <c r="A49" s="593">
        <v>1</v>
      </c>
      <c r="B49" s="1152"/>
      <c r="C49" s="255" t="str">
        <f>B48&amp;A49&amp;"."</f>
        <v>ZN.2.13.1.</v>
      </c>
      <c r="D49" s="265"/>
      <c r="E49" s="256" t="s">
        <v>580</v>
      </c>
      <c r="F49" s="257"/>
      <c r="G49" s="257"/>
      <c r="H49" s="257"/>
      <c r="I49" s="257"/>
      <c r="J49" s="257"/>
      <c r="K49" s="257"/>
      <c r="L49" s="1132" t="s">
        <v>427</v>
      </c>
      <c r="M49" s="2256"/>
      <c r="N49" s="2265"/>
      <c r="O49" s="826" t="s">
        <v>1173</v>
      </c>
      <c r="P49" s="873" t="s">
        <v>2150</v>
      </c>
      <c r="Q49" s="1338">
        <f t="shared" ref="Q49:Q50" si="9">IF(M49="",0,1)</f>
        <v>0</v>
      </c>
      <c r="R49" s="1150"/>
      <c r="S49" s="1150"/>
      <c r="T49" s="1150"/>
      <c r="U49" s="1150"/>
      <c r="V49" s="1150"/>
      <c r="W49" s="1150"/>
      <c r="BP49" s="1151"/>
    </row>
    <row r="50" spans="1:68" s="1138" customFormat="1" ht="25.5" customHeight="1" thickBot="1">
      <c r="A50" s="593">
        <v>2</v>
      </c>
      <c r="B50" s="1153"/>
      <c r="C50" s="244" t="str">
        <f>B48&amp;A50&amp;"."</f>
        <v>ZN.2.13.2.</v>
      </c>
      <c r="D50" s="270"/>
      <c r="E50" s="259" t="s">
        <v>1343</v>
      </c>
      <c r="F50" s="260"/>
      <c r="G50" s="260"/>
      <c r="H50" s="260"/>
      <c r="I50" s="260"/>
      <c r="J50" s="260"/>
      <c r="K50" s="260"/>
      <c r="L50" s="1133" t="s">
        <v>428</v>
      </c>
      <c r="M50" s="2242"/>
      <c r="N50" s="2243"/>
      <c r="O50" s="827" t="s">
        <v>1144</v>
      </c>
      <c r="P50" s="873" t="s">
        <v>2152</v>
      </c>
      <c r="Q50" s="1338">
        <f t="shared" si="9"/>
        <v>0</v>
      </c>
      <c r="R50" s="1150"/>
      <c r="S50" s="1150"/>
      <c r="T50" s="1150"/>
      <c r="U50" s="1150"/>
      <c r="V50" s="1150"/>
      <c r="W50" s="1150"/>
      <c r="BP50" s="1151"/>
    </row>
    <row r="51" spans="1:68" ht="33" customHeight="1">
      <c r="A51" s="593">
        <v>14</v>
      </c>
      <c r="B51" s="253" t="str">
        <f>"ZN.2."&amp;A51&amp;"."</f>
        <v>ZN.2.14.</v>
      </c>
      <c r="C51" s="254"/>
      <c r="D51" s="2019" t="s">
        <v>2347</v>
      </c>
      <c r="E51" s="2019"/>
      <c r="F51" s="2019"/>
      <c r="G51" s="2019"/>
      <c r="H51" s="2019"/>
      <c r="I51" s="2019"/>
      <c r="J51" s="2019"/>
      <c r="K51" s="2019"/>
      <c r="L51" s="2236"/>
      <c r="M51" s="2236"/>
      <c r="N51" s="2236"/>
      <c r="O51" s="2237"/>
      <c r="P51" s="872"/>
    </row>
    <row r="52" spans="1:68" s="1138" customFormat="1" ht="25.5" customHeight="1">
      <c r="A52" s="593">
        <v>1</v>
      </c>
      <c r="B52" s="1152"/>
      <c r="C52" s="255" t="str">
        <f>B51&amp;A52&amp;"."</f>
        <v>ZN.2.14.1.</v>
      </c>
      <c r="D52" s="742"/>
      <c r="E52" s="256" t="s">
        <v>1342</v>
      </c>
      <c r="F52" s="257"/>
      <c r="G52" s="257"/>
      <c r="H52" s="257"/>
      <c r="I52" s="257"/>
      <c r="J52" s="257"/>
      <c r="K52" s="257"/>
      <c r="L52" s="1132" t="s">
        <v>429</v>
      </c>
      <c r="M52" s="2238"/>
      <c r="N52" s="2239"/>
      <c r="O52" s="826" t="s">
        <v>1173</v>
      </c>
      <c r="P52" s="873" t="s">
        <v>2151</v>
      </c>
      <c r="Q52" s="1338">
        <f t="shared" ref="Q52:Q54" si="10">IF(M52="",0,1)</f>
        <v>0</v>
      </c>
      <c r="R52" s="1150"/>
      <c r="S52" s="1150"/>
      <c r="T52" s="1150"/>
      <c r="U52" s="1150"/>
      <c r="V52" s="1150"/>
      <c r="W52" s="1150"/>
      <c r="BP52" s="1151"/>
    </row>
    <row r="53" spans="1:68" s="1138" customFormat="1" ht="25.5" customHeight="1">
      <c r="A53" s="593">
        <v>2</v>
      </c>
      <c r="B53" s="1152"/>
      <c r="C53" s="255" t="str">
        <f>B51&amp;A53&amp;"."</f>
        <v>ZN.2.14.2.</v>
      </c>
      <c r="D53" s="742"/>
      <c r="E53" s="256" t="s">
        <v>580</v>
      </c>
      <c r="F53" s="257"/>
      <c r="G53" s="257"/>
      <c r="H53" s="257"/>
      <c r="I53" s="257"/>
      <c r="J53" s="257"/>
      <c r="K53" s="257"/>
      <c r="L53" s="1132" t="s">
        <v>430</v>
      </c>
      <c r="M53" s="2240"/>
      <c r="N53" s="2241"/>
      <c r="O53" s="826" t="s">
        <v>1173</v>
      </c>
      <c r="P53" s="873" t="s">
        <v>2150</v>
      </c>
      <c r="Q53" s="1338">
        <f t="shared" si="10"/>
        <v>0</v>
      </c>
      <c r="R53" s="1150"/>
      <c r="S53" s="1150"/>
      <c r="T53" s="1150"/>
      <c r="U53" s="1150"/>
      <c r="V53" s="1150"/>
      <c r="W53" s="1150"/>
      <c r="BP53" s="1151"/>
    </row>
    <row r="54" spans="1:68" s="1138" customFormat="1" ht="25.5" customHeight="1" thickBot="1">
      <c r="A54" s="593">
        <v>3</v>
      </c>
      <c r="B54" s="1153"/>
      <c r="C54" s="244" t="str">
        <f>B51&amp;A54&amp;"."</f>
        <v>ZN.2.14.3.</v>
      </c>
      <c r="D54" s="743"/>
      <c r="E54" s="259" t="s">
        <v>1343</v>
      </c>
      <c r="F54" s="260"/>
      <c r="G54" s="260"/>
      <c r="H54" s="260"/>
      <c r="I54" s="260"/>
      <c r="J54" s="260"/>
      <c r="K54" s="260"/>
      <c r="L54" s="1133" t="s">
        <v>431</v>
      </c>
      <c r="M54" s="2242"/>
      <c r="N54" s="2243"/>
      <c r="O54" s="827" t="s">
        <v>1144</v>
      </c>
      <c r="P54" s="873" t="s">
        <v>2152</v>
      </c>
      <c r="Q54" s="1338">
        <f t="shared" si="10"/>
        <v>0</v>
      </c>
      <c r="R54" s="1150"/>
      <c r="S54" s="1150"/>
      <c r="T54" s="1150"/>
      <c r="U54" s="1150"/>
      <c r="V54" s="1150"/>
      <c r="W54" s="1150"/>
      <c r="BP54" s="1151"/>
    </row>
    <row r="55" spans="1:68" ht="33" customHeight="1">
      <c r="A55" s="593">
        <v>15</v>
      </c>
      <c r="B55" s="253" t="str">
        <f>"ZN.2."&amp;A55&amp;"."</f>
        <v>ZN.2.15.</v>
      </c>
      <c r="C55" s="254"/>
      <c r="D55" s="2019" t="s">
        <v>2149</v>
      </c>
      <c r="E55" s="2019"/>
      <c r="F55" s="2019"/>
      <c r="G55" s="2019"/>
      <c r="H55" s="2019"/>
      <c r="I55" s="2019"/>
      <c r="J55" s="2019"/>
      <c r="K55" s="2019"/>
      <c r="L55" s="2236"/>
      <c r="M55" s="2236"/>
      <c r="N55" s="2236"/>
      <c r="O55" s="2237"/>
      <c r="P55" s="872"/>
    </row>
    <row r="56" spans="1:68" s="1138" customFormat="1" ht="25.5" customHeight="1">
      <c r="A56" s="593">
        <v>1</v>
      </c>
      <c r="B56" s="1152"/>
      <c r="C56" s="255" t="str">
        <f>B55&amp;A56&amp;"."</f>
        <v>ZN.2.15.1.</v>
      </c>
      <c r="D56" s="742"/>
      <c r="E56" s="256" t="s">
        <v>1342</v>
      </c>
      <c r="F56" s="257"/>
      <c r="G56" s="257"/>
      <c r="H56" s="257"/>
      <c r="I56" s="257"/>
      <c r="J56" s="257"/>
      <c r="K56" s="257"/>
      <c r="L56" s="1132" t="s">
        <v>432</v>
      </c>
      <c r="M56" s="2238"/>
      <c r="N56" s="2239"/>
      <c r="O56" s="826" t="s">
        <v>1173</v>
      </c>
      <c r="P56" s="873" t="s">
        <v>2151</v>
      </c>
      <c r="Q56" s="1338">
        <f t="shared" ref="Q56:Q57" si="11">IF(M56="",0,1)</f>
        <v>0</v>
      </c>
      <c r="R56" s="1150"/>
      <c r="S56" s="1150"/>
      <c r="T56" s="1150"/>
      <c r="U56" s="1150"/>
      <c r="V56" s="1150"/>
      <c r="W56" s="1150"/>
      <c r="BP56" s="1151"/>
    </row>
    <row r="57" spans="1:68" s="1138" customFormat="1" ht="25.5" customHeight="1" thickBot="1">
      <c r="A57" s="593">
        <v>2</v>
      </c>
      <c r="B57" s="1152"/>
      <c r="C57" s="255" t="str">
        <f>B55&amp;A57&amp;"."</f>
        <v>ZN.2.15.2.</v>
      </c>
      <c r="D57" s="742"/>
      <c r="E57" s="256" t="s">
        <v>580</v>
      </c>
      <c r="F57" s="257"/>
      <c r="G57" s="257"/>
      <c r="H57" s="257"/>
      <c r="I57" s="257"/>
      <c r="J57" s="257"/>
      <c r="K57" s="257"/>
      <c r="L57" s="1132" t="s">
        <v>433</v>
      </c>
      <c r="M57" s="2240"/>
      <c r="N57" s="2241"/>
      <c r="O57" s="826" t="s">
        <v>1173</v>
      </c>
      <c r="P57" s="873" t="s">
        <v>2150</v>
      </c>
      <c r="Q57" s="1338">
        <f t="shared" si="11"/>
        <v>0</v>
      </c>
      <c r="R57" s="1150"/>
      <c r="S57" s="1150"/>
      <c r="T57" s="1150"/>
      <c r="U57" s="1150"/>
      <c r="V57" s="1150"/>
      <c r="W57" s="1150"/>
      <c r="BP57" s="1151"/>
    </row>
    <row r="58" spans="1:68" ht="25.5" customHeight="1">
      <c r="A58" s="593">
        <v>16</v>
      </c>
      <c r="B58" s="253" t="str">
        <f>"ZN.2."&amp;A58&amp;"."</f>
        <v>ZN.2.16.</v>
      </c>
      <c r="C58" s="254"/>
      <c r="D58" s="2235" t="s">
        <v>1724</v>
      </c>
      <c r="E58" s="2235"/>
      <c r="F58" s="2235"/>
      <c r="G58" s="2235"/>
      <c r="H58" s="2235"/>
      <c r="I58" s="2235"/>
      <c r="J58" s="2235"/>
      <c r="K58" s="2235"/>
      <c r="L58" s="2236"/>
      <c r="M58" s="2236"/>
      <c r="N58" s="2236"/>
      <c r="O58" s="2237"/>
      <c r="P58" s="872"/>
    </row>
    <row r="59" spans="1:68" s="1138" customFormat="1" ht="25.5" customHeight="1">
      <c r="A59" s="593">
        <v>1</v>
      </c>
      <c r="B59" s="1152"/>
      <c r="C59" s="255" t="str">
        <f>B58&amp;A59&amp;"."</f>
        <v>ZN.2.16.1.</v>
      </c>
      <c r="D59" s="742"/>
      <c r="E59" s="256" t="s">
        <v>1342</v>
      </c>
      <c r="F59" s="257"/>
      <c r="G59" s="257"/>
      <c r="H59" s="257"/>
      <c r="I59" s="257"/>
      <c r="J59" s="257"/>
      <c r="K59" s="257"/>
      <c r="L59" s="1132" t="s">
        <v>434</v>
      </c>
      <c r="M59" s="2238"/>
      <c r="N59" s="2239"/>
      <c r="O59" s="826" t="s">
        <v>1173</v>
      </c>
      <c r="P59" s="873" t="s">
        <v>2151</v>
      </c>
      <c r="Q59" s="1338">
        <f t="shared" ref="Q59:Q61" si="12">IF(M59="",0,1)</f>
        <v>0</v>
      </c>
      <c r="R59" s="1150"/>
      <c r="S59" s="1150"/>
      <c r="T59" s="1150"/>
      <c r="U59" s="1150"/>
      <c r="V59" s="1150"/>
      <c r="W59" s="1150"/>
      <c r="BP59" s="1151"/>
    </row>
    <row r="60" spans="1:68" s="1138" customFormat="1" ht="25.5" customHeight="1">
      <c r="A60" s="593">
        <v>2</v>
      </c>
      <c r="B60" s="1152"/>
      <c r="C60" s="255" t="str">
        <f>B58&amp;A60&amp;"."</f>
        <v>ZN.2.16.2.</v>
      </c>
      <c r="D60" s="742"/>
      <c r="E60" s="256" t="s">
        <v>580</v>
      </c>
      <c r="F60" s="257"/>
      <c r="G60" s="257"/>
      <c r="H60" s="257"/>
      <c r="I60" s="257"/>
      <c r="J60" s="257"/>
      <c r="K60" s="257"/>
      <c r="L60" s="1132" t="s">
        <v>435</v>
      </c>
      <c r="M60" s="2256"/>
      <c r="N60" s="2265"/>
      <c r="O60" s="826" t="s">
        <v>1173</v>
      </c>
      <c r="P60" s="873" t="s">
        <v>2150</v>
      </c>
      <c r="Q60" s="1338">
        <f t="shared" si="12"/>
        <v>0</v>
      </c>
      <c r="R60" s="1150"/>
      <c r="S60" s="1150"/>
      <c r="T60" s="1150"/>
      <c r="U60" s="1150"/>
      <c r="V60" s="1150"/>
      <c r="W60" s="1150"/>
      <c r="BP60" s="1151"/>
    </row>
    <row r="61" spans="1:68" s="1138" customFormat="1" ht="25.5" customHeight="1" thickBot="1">
      <c r="A61" s="593">
        <v>3</v>
      </c>
      <c r="B61" s="1153"/>
      <c r="C61" s="244" t="str">
        <f>B58&amp;A61&amp;"."</f>
        <v>ZN.2.16.3.</v>
      </c>
      <c r="D61" s="743"/>
      <c r="E61" s="259" t="s">
        <v>1343</v>
      </c>
      <c r="F61" s="260"/>
      <c r="G61" s="260"/>
      <c r="H61" s="260"/>
      <c r="I61" s="260"/>
      <c r="J61" s="260"/>
      <c r="K61" s="260"/>
      <c r="L61" s="1133" t="s">
        <v>436</v>
      </c>
      <c r="M61" s="2284"/>
      <c r="N61" s="2285"/>
      <c r="O61" s="827" t="s">
        <v>1144</v>
      </c>
      <c r="P61" s="873" t="s">
        <v>2152</v>
      </c>
      <c r="Q61" s="1338">
        <f t="shared" si="12"/>
        <v>0</v>
      </c>
      <c r="R61" s="1150"/>
      <c r="S61" s="1150"/>
      <c r="T61" s="1150"/>
      <c r="U61" s="1150"/>
      <c r="V61" s="1150"/>
      <c r="W61" s="1150"/>
      <c r="BP61" s="1151"/>
    </row>
    <row r="62" spans="1:68" ht="33" customHeight="1">
      <c r="A62" s="593">
        <v>17</v>
      </c>
      <c r="B62" s="253" t="str">
        <f>"ZN.2."&amp;A62&amp;"."</f>
        <v>ZN.2.17.</v>
      </c>
      <c r="C62" s="254"/>
      <c r="D62" s="2235" t="s">
        <v>1725</v>
      </c>
      <c r="E62" s="2235"/>
      <c r="F62" s="2235"/>
      <c r="G62" s="2235"/>
      <c r="H62" s="2235"/>
      <c r="I62" s="2235"/>
      <c r="J62" s="2235"/>
      <c r="K62" s="2235"/>
      <c r="L62" s="2236"/>
      <c r="M62" s="2236"/>
      <c r="N62" s="2236"/>
      <c r="O62" s="2237"/>
      <c r="P62" s="872"/>
    </row>
    <row r="63" spans="1:68" s="1138" customFormat="1" ht="25.5" customHeight="1">
      <c r="A63" s="593">
        <v>1</v>
      </c>
      <c r="B63" s="1152"/>
      <c r="C63" s="255" t="str">
        <f>B62&amp;A63&amp;"."</f>
        <v>ZN.2.17.1.</v>
      </c>
      <c r="D63" s="742"/>
      <c r="E63" s="256" t="s">
        <v>1342</v>
      </c>
      <c r="F63" s="257"/>
      <c r="G63" s="257"/>
      <c r="H63" s="257"/>
      <c r="I63" s="257"/>
      <c r="J63" s="257"/>
      <c r="K63" s="257"/>
      <c r="L63" s="1132" t="s">
        <v>437</v>
      </c>
      <c r="M63" s="2238"/>
      <c r="N63" s="2239"/>
      <c r="O63" s="826" t="s">
        <v>1173</v>
      </c>
      <c r="P63" s="873" t="s">
        <v>2151</v>
      </c>
      <c r="Q63" s="1338">
        <f t="shared" ref="Q63:Q65" si="13">IF(M63="",0,1)</f>
        <v>0</v>
      </c>
      <c r="R63" s="1150"/>
      <c r="S63" s="1150"/>
      <c r="T63" s="1150"/>
      <c r="U63" s="1150"/>
      <c r="V63" s="1150"/>
      <c r="W63" s="1150"/>
      <c r="BP63" s="1151"/>
    </row>
    <row r="64" spans="1:68" s="1138" customFormat="1" ht="25.5" customHeight="1">
      <c r="A64" s="593">
        <v>2</v>
      </c>
      <c r="B64" s="1152"/>
      <c r="C64" s="255" t="str">
        <f>B62&amp;A64&amp;"."</f>
        <v>ZN.2.17.2.</v>
      </c>
      <c r="D64" s="742"/>
      <c r="E64" s="256" t="s">
        <v>580</v>
      </c>
      <c r="F64" s="257"/>
      <c r="G64" s="257"/>
      <c r="H64" s="257"/>
      <c r="I64" s="257"/>
      <c r="J64" s="257"/>
      <c r="K64" s="257"/>
      <c r="L64" s="1132" t="s">
        <v>438</v>
      </c>
      <c r="M64" s="2240"/>
      <c r="N64" s="2241"/>
      <c r="O64" s="826" t="s">
        <v>1173</v>
      </c>
      <c r="P64" s="873" t="s">
        <v>2150</v>
      </c>
      <c r="Q64" s="1338">
        <f t="shared" si="13"/>
        <v>0</v>
      </c>
      <c r="R64" s="1150"/>
      <c r="S64" s="1150"/>
      <c r="T64" s="1150"/>
      <c r="U64" s="1150"/>
      <c r="V64" s="1150"/>
      <c r="W64" s="1150"/>
      <c r="BP64" s="1151"/>
    </row>
    <row r="65" spans="1:68" s="1138" customFormat="1" ht="25.5" customHeight="1" thickBot="1">
      <c r="A65" s="593">
        <v>3</v>
      </c>
      <c r="B65" s="1153"/>
      <c r="C65" s="244" t="str">
        <f>B62&amp;A65&amp;"."</f>
        <v>ZN.2.17.3.</v>
      </c>
      <c r="D65" s="743"/>
      <c r="E65" s="259" t="s">
        <v>1343</v>
      </c>
      <c r="F65" s="260"/>
      <c r="G65" s="260"/>
      <c r="H65" s="260"/>
      <c r="I65" s="260"/>
      <c r="J65" s="260"/>
      <c r="K65" s="260"/>
      <c r="L65" s="1133" t="s">
        <v>439</v>
      </c>
      <c r="M65" s="2242"/>
      <c r="N65" s="2243"/>
      <c r="O65" s="827" t="s">
        <v>1144</v>
      </c>
      <c r="P65" s="873" t="s">
        <v>2152</v>
      </c>
      <c r="Q65" s="1338">
        <f t="shared" si="13"/>
        <v>0</v>
      </c>
      <c r="R65" s="1150"/>
      <c r="S65" s="1150"/>
      <c r="T65" s="1150"/>
      <c r="U65" s="1150"/>
      <c r="V65" s="1150"/>
      <c r="W65" s="1150"/>
      <c r="BP65" s="1151"/>
    </row>
    <row r="66" spans="1:68" ht="48" customHeight="1">
      <c r="A66" s="593">
        <v>18</v>
      </c>
      <c r="B66" s="253" t="str">
        <f>"ZN.2."&amp;A66&amp;"."</f>
        <v>ZN.2.18.</v>
      </c>
      <c r="C66" s="254"/>
      <c r="D66" s="2235" t="s">
        <v>2348</v>
      </c>
      <c r="E66" s="2235"/>
      <c r="F66" s="2235"/>
      <c r="G66" s="2235"/>
      <c r="H66" s="2235"/>
      <c r="I66" s="2235"/>
      <c r="J66" s="2235"/>
      <c r="K66" s="2235"/>
      <c r="L66" s="2235"/>
      <c r="M66" s="2235"/>
      <c r="N66" s="2235"/>
      <c r="O66" s="2251"/>
      <c r="P66" s="872"/>
    </row>
    <row r="67" spans="1:68" s="1138" customFormat="1" ht="25.5" customHeight="1">
      <c r="A67" s="593">
        <v>1</v>
      </c>
      <c r="B67" s="1152"/>
      <c r="C67" s="255" t="str">
        <f>B66&amp;A67&amp;"."</f>
        <v>ZN.2.18.1.</v>
      </c>
      <c r="D67" s="742"/>
      <c r="E67" s="256" t="s">
        <v>1342</v>
      </c>
      <c r="F67" s="257"/>
      <c r="G67" s="257"/>
      <c r="H67" s="257"/>
      <c r="I67" s="257"/>
      <c r="J67" s="257"/>
      <c r="K67" s="257"/>
      <c r="L67" s="1132" t="s">
        <v>440</v>
      </c>
      <c r="M67" s="2238"/>
      <c r="N67" s="2239"/>
      <c r="O67" s="826" t="s">
        <v>1173</v>
      </c>
      <c r="P67" s="873" t="s">
        <v>2151</v>
      </c>
      <c r="Q67" s="1338">
        <f t="shared" ref="Q67:Q69" si="14">IF(M67="",0,1)</f>
        <v>0</v>
      </c>
      <c r="R67" s="1150"/>
      <c r="S67" s="1150"/>
      <c r="T67" s="1150"/>
      <c r="U67" s="1150"/>
      <c r="V67" s="1150"/>
      <c r="W67" s="1150"/>
      <c r="BP67" s="1151"/>
    </row>
    <row r="68" spans="1:68" s="1138" customFormat="1" ht="25.5" customHeight="1">
      <c r="A68" s="593">
        <v>2</v>
      </c>
      <c r="B68" s="1152"/>
      <c r="C68" s="255" t="str">
        <f>B66&amp;A68&amp;"."</f>
        <v>ZN.2.18.2.</v>
      </c>
      <c r="D68" s="742"/>
      <c r="E68" s="256" t="s">
        <v>580</v>
      </c>
      <c r="F68" s="257"/>
      <c r="G68" s="257"/>
      <c r="H68" s="257"/>
      <c r="I68" s="257"/>
      <c r="J68" s="257"/>
      <c r="K68" s="257"/>
      <c r="L68" s="1132" t="s">
        <v>441</v>
      </c>
      <c r="M68" s="2240"/>
      <c r="N68" s="2241"/>
      <c r="O68" s="826" t="s">
        <v>1173</v>
      </c>
      <c r="P68" s="873" t="s">
        <v>2150</v>
      </c>
      <c r="Q68" s="1338">
        <f t="shared" si="14"/>
        <v>0</v>
      </c>
      <c r="R68" s="1150"/>
      <c r="S68" s="1150"/>
      <c r="T68" s="1150"/>
      <c r="U68" s="1150"/>
      <c r="V68" s="1150"/>
      <c r="W68" s="1150"/>
      <c r="BP68" s="1151"/>
    </row>
    <row r="69" spans="1:68" s="1138" customFormat="1" ht="25.5" customHeight="1" thickBot="1">
      <c r="A69" s="593">
        <v>3</v>
      </c>
      <c r="B69" s="1153"/>
      <c r="C69" s="244" t="str">
        <f>B66&amp;A69&amp;"."</f>
        <v>ZN.2.18.3.</v>
      </c>
      <c r="D69" s="743"/>
      <c r="E69" s="259" t="s">
        <v>1343</v>
      </c>
      <c r="F69" s="260"/>
      <c r="G69" s="260"/>
      <c r="H69" s="260"/>
      <c r="I69" s="260"/>
      <c r="J69" s="260"/>
      <c r="K69" s="260"/>
      <c r="L69" s="1133" t="s">
        <v>442</v>
      </c>
      <c r="M69" s="2242"/>
      <c r="N69" s="2243"/>
      <c r="O69" s="827" t="s">
        <v>1144</v>
      </c>
      <c r="P69" s="873" t="s">
        <v>2152</v>
      </c>
      <c r="Q69" s="1338">
        <f t="shared" si="14"/>
        <v>0</v>
      </c>
      <c r="R69" s="1150"/>
      <c r="S69" s="1150"/>
      <c r="T69" s="1150"/>
      <c r="U69" s="1150"/>
      <c r="V69" s="1150"/>
      <c r="W69" s="1150"/>
      <c r="BP69" s="1151"/>
    </row>
    <row r="70" spans="1:68" ht="90" customHeight="1">
      <c r="A70" s="593">
        <v>19</v>
      </c>
      <c r="B70" s="253" t="str">
        <f>"ZN.2."&amp;A70&amp;"."</f>
        <v>ZN.2.19.</v>
      </c>
      <c r="C70" s="254"/>
      <c r="D70" s="2244" t="s">
        <v>2349</v>
      </c>
      <c r="E70" s="2244"/>
      <c r="F70" s="2244"/>
      <c r="G70" s="2244"/>
      <c r="H70" s="2244"/>
      <c r="I70" s="2244"/>
      <c r="J70" s="2244"/>
      <c r="K70" s="2244"/>
      <c r="L70" s="2244"/>
      <c r="M70" s="2244"/>
      <c r="N70" s="2244"/>
      <c r="O70" s="2245"/>
      <c r="P70" s="872"/>
    </row>
    <row r="71" spans="1:68" s="1138" customFormat="1" ht="25.5" customHeight="1">
      <c r="A71" s="593">
        <v>1</v>
      </c>
      <c r="B71" s="1152"/>
      <c r="C71" s="255" t="str">
        <f>B70&amp;A71&amp;"."</f>
        <v>ZN.2.19.1.</v>
      </c>
      <c r="D71" s="742"/>
      <c r="E71" s="256" t="s">
        <v>1342</v>
      </c>
      <c r="F71" s="257"/>
      <c r="G71" s="257"/>
      <c r="H71" s="257"/>
      <c r="I71" s="257"/>
      <c r="J71" s="257"/>
      <c r="K71" s="257"/>
      <c r="L71" s="1132" t="s">
        <v>443</v>
      </c>
      <c r="M71" s="2238"/>
      <c r="N71" s="2239"/>
      <c r="O71" s="826" t="s">
        <v>1173</v>
      </c>
      <c r="P71" s="873" t="s">
        <v>2151</v>
      </c>
      <c r="Q71" s="1338">
        <f t="shared" ref="Q71:Q73" si="15">IF(M71="",0,1)</f>
        <v>0</v>
      </c>
      <c r="R71" s="1150"/>
      <c r="S71" s="1150"/>
      <c r="T71" s="1150"/>
      <c r="U71" s="1150"/>
      <c r="V71" s="1150"/>
      <c r="W71" s="1150"/>
      <c r="BP71" s="1151"/>
    </row>
    <row r="72" spans="1:68" s="1138" customFormat="1" ht="25.5" customHeight="1">
      <c r="A72" s="593">
        <v>2</v>
      </c>
      <c r="B72" s="1152"/>
      <c r="C72" s="255" t="str">
        <f>B70&amp;A72&amp;"."</f>
        <v>ZN.2.19.2.</v>
      </c>
      <c r="D72" s="742"/>
      <c r="E72" s="256" t="s">
        <v>580</v>
      </c>
      <c r="F72" s="257"/>
      <c r="G72" s="257"/>
      <c r="H72" s="257"/>
      <c r="I72" s="257"/>
      <c r="J72" s="257"/>
      <c r="K72" s="257"/>
      <c r="L72" s="1132" t="s">
        <v>444</v>
      </c>
      <c r="M72" s="2240"/>
      <c r="N72" s="2241"/>
      <c r="O72" s="826" t="s">
        <v>1173</v>
      </c>
      <c r="P72" s="873" t="s">
        <v>2150</v>
      </c>
      <c r="Q72" s="1338">
        <f t="shared" si="15"/>
        <v>0</v>
      </c>
      <c r="R72" s="1150"/>
      <c r="S72" s="1150"/>
      <c r="T72" s="1150"/>
      <c r="U72" s="1150"/>
      <c r="V72" s="1150"/>
      <c r="W72" s="1150"/>
      <c r="BP72" s="1151"/>
    </row>
    <row r="73" spans="1:68" s="1138" customFormat="1" ht="25.5" customHeight="1" thickBot="1">
      <c r="A73" s="593">
        <v>3</v>
      </c>
      <c r="B73" s="1153"/>
      <c r="C73" s="244" t="str">
        <f>B70&amp;A73&amp;"."</f>
        <v>ZN.2.19.3.</v>
      </c>
      <c r="D73" s="743"/>
      <c r="E73" s="259" t="s">
        <v>1343</v>
      </c>
      <c r="F73" s="260"/>
      <c r="G73" s="260"/>
      <c r="H73" s="260"/>
      <c r="I73" s="260"/>
      <c r="J73" s="260"/>
      <c r="K73" s="260"/>
      <c r="L73" s="1133" t="s">
        <v>445</v>
      </c>
      <c r="M73" s="2242"/>
      <c r="N73" s="2243"/>
      <c r="O73" s="827" t="s">
        <v>1144</v>
      </c>
      <c r="P73" s="873" t="s">
        <v>2152</v>
      </c>
      <c r="Q73" s="1338">
        <f t="shared" si="15"/>
        <v>0</v>
      </c>
      <c r="R73" s="1150"/>
      <c r="S73" s="1150"/>
      <c r="T73" s="1150"/>
      <c r="U73" s="1150"/>
      <c r="V73" s="1150"/>
      <c r="W73" s="1150"/>
      <c r="BP73" s="1151"/>
    </row>
    <row r="74" spans="1:68" ht="25.5" customHeight="1">
      <c r="A74" s="593">
        <v>20</v>
      </c>
      <c r="B74" s="253" t="str">
        <f>"ZN.2."&amp;A74&amp;"."</f>
        <v>ZN.2.20.</v>
      </c>
      <c r="C74" s="254"/>
      <c r="D74" s="2235" t="s">
        <v>1726</v>
      </c>
      <c r="E74" s="2235"/>
      <c r="F74" s="2235"/>
      <c r="G74" s="2235"/>
      <c r="H74" s="2235"/>
      <c r="I74" s="2235"/>
      <c r="J74" s="2235"/>
      <c r="K74" s="2235"/>
      <c r="L74" s="2236"/>
      <c r="M74" s="2236"/>
      <c r="N74" s="2236"/>
      <c r="O74" s="2237"/>
      <c r="P74" s="872"/>
    </row>
    <row r="75" spans="1:68" s="1138" customFormat="1" ht="27" customHeight="1">
      <c r="A75" s="593">
        <v>1</v>
      </c>
      <c r="B75" s="1152"/>
      <c r="C75" s="255" t="str">
        <f>B74&amp;A75&amp;"."</f>
        <v>ZN.2.20.1.</v>
      </c>
      <c r="D75" s="742"/>
      <c r="E75" s="256" t="s">
        <v>1342</v>
      </c>
      <c r="F75" s="257"/>
      <c r="G75" s="257"/>
      <c r="H75" s="257"/>
      <c r="I75" s="257"/>
      <c r="J75" s="257"/>
      <c r="K75" s="257"/>
      <c r="L75" s="1132" t="s">
        <v>446</v>
      </c>
      <c r="M75" s="2238"/>
      <c r="N75" s="2239"/>
      <c r="O75" s="826" t="s">
        <v>1173</v>
      </c>
      <c r="P75" s="873" t="s">
        <v>2151</v>
      </c>
      <c r="Q75" s="1338">
        <f t="shared" ref="Q75:Q77" si="16">IF(M75="",0,1)</f>
        <v>0</v>
      </c>
      <c r="R75" s="1150"/>
      <c r="S75" s="1150"/>
      <c r="T75" s="1150"/>
      <c r="U75" s="1150"/>
      <c r="V75" s="1150"/>
      <c r="W75" s="1150"/>
      <c r="BP75" s="1151"/>
    </row>
    <row r="76" spans="1:68" s="1138" customFormat="1" ht="27" customHeight="1">
      <c r="A76" s="593">
        <v>2</v>
      </c>
      <c r="B76" s="1152"/>
      <c r="C76" s="255" t="str">
        <f>B74&amp;A76&amp;"."</f>
        <v>ZN.2.20.2.</v>
      </c>
      <c r="D76" s="742"/>
      <c r="E76" s="256" t="s">
        <v>580</v>
      </c>
      <c r="F76" s="257"/>
      <c r="G76" s="257"/>
      <c r="H76" s="257"/>
      <c r="I76" s="257"/>
      <c r="J76" s="257"/>
      <c r="K76" s="257"/>
      <c r="L76" s="1132" t="s">
        <v>447</v>
      </c>
      <c r="M76" s="2240"/>
      <c r="N76" s="2241"/>
      <c r="O76" s="826" t="s">
        <v>1173</v>
      </c>
      <c r="P76" s="873" t="s">
        <v>2150</v>
      </c>
      <c r="Q76" s="1338">
        <f t="shared" si="16"/>
        <v>0</v>
      </c>
      <c r="R76" s="1150"/>
      <c r="S76" s="1150"/>
      <c r="T76" s="1150"/>
      <c r="U76" s="1150"/>
      <c r="V76" s="1150"/>
      <c r="W76" s="1150"/>
      <c r="BP76" s="1151"/>
    </row>
    <row r="77" spans="1:68" s="1138" customFormat="1" ht="27" customHeight="1" thickBot="1">
      <c r="A77" s="593">
        <v>3</v>
      </c>
      <c r="B77" s="1153"/>
      <c r="C77" s="244" t="str">
        <f>B74&amp;A77&amp;"."</f>
        <v>ZN.2.20.3.</v>
      </c>
      <c r="D77" s="742"/>
      <c r="E77" s="259" t="s">
        <v>1343</v>
      </c>
      <c r="F77" s="260"/>
      <c r="G77" s="260"/>
      <c r="H77" s="260"/>
      <c r="I77" s="260"/>
      <c r="J77" s="260"/>
      <c r="K77" s="260"/>
      <c r="L77" s="1133" t="s">
        <v>448</v>
      </c>
      <c r="M77" s="2242"/>
      <c r="N77" s="2243"/>
      <c r="O77" s="827" t="s">
        <v>1144</v>
      </c>
      <c r="P77" s="873" t="s">
        <v>2152</v>
      </c>
      <c r="Q77" s="1338">
        <f t="shared" si="16"/>
        <v>0</v>
      </c>
      <c r="R77" s="1150"/>
      <c r="S77" s="1150"/>
      <c r="T77" s="1150"/>
      <c r="U77" s="1150"/>
      <c r="V77" s="1150"/>
      <c r="W77" s="1150"/>
      <c r="BP77" s="1151"/>
    </row>
    <row r="78" spans="1:68" ht="33" customHeight="1">
      <c r="A78" s="593">
        <v>21</v>
      </c>
      <c r="B78" s="253" t="str">
        <f>"ZN.2."&amp;A78&amp;"."</f>
        <v>ZN.2.21.</v>
      </c>
      <c r="C78" s="254"/>
      <c r="D78" s="2235" t="s">
        <v>1700</v>
      </c>
      <c r="E78" s="2235"/>
      <c r="F78" s="2235"/>
      <c r="G78" s="2235"/>
      <c r="H78" s="2235"/>
      <c r="I78" s="2235"/>
      <c r="J78" s="2235"/>
      <c r="K78" s="2235"/>
      <c r="L78" s="2236"/>
      <c r="M78" s="2236"/>
      <c r="N78" s="2236"/>
      <c r="O78" s="2237"/>
      <c r="P78" s="872"/>
    </row>
    <row r="79" spans="1:68" s="1138" customFormat="1" ht="25.5" customHeight="1">
      <c r="A79" s="593">
        <v>1</v>
      </c>
      <c r="B79" s="1152"/>
      <c r="C79" s="255" t="str">
        <f>B78&amp;A79&amp;"."</f>
        <v>ZN.2.21.1.</v>
      </c>
      <c r="D79" s="742"/>
      <c r="E79" s="256" t="s">
        <v>1342</v>
      </c>
      <c r="F79" s="257"/>
      <c r="G79" s="257"/>
      <c r="H79" s="257"/>
      <c r="I79" s="257"/>
      <c r="J79" s="257"/>
      <c r="K79" s="257"/>
      <c r="L79" s="1132" t="s">
        <v>449</v>
      </c>
      <c r="M79" s="2238"/>
      <c r="N79" s="2239"/>
      <c r="O79" s="826" t="s">
        <v>1173</v>
      </c>
      <c r="P79" s="873" t="s">
        <v>2151</v>
      </c>
      <c r="Q79" s="1338">
        <f t="shared" ref="Q79:Q81" si="17">IF(M79="",0,1)</f>
        <v>0</v>
      </c>
      <c r="R79" s="1150"/>
      <c r="S79" s="1150"/>
      <c r="T79" s="1150"/>
      <c r="U79" s="1150"/>
      <c r="V79" s="1150"/>
      <c r="W79" s="1150"/>
      <c r="BP79" s="1151"/>
    </row>
    <row r="80" spans="1:68" s="1138" customFormat="1" ht="25.5" customHeight="1">
      <c r="A80" s="593">
        <v>2</v>
      </c>
      <c r="B80" s="1152"/>
      <c r="C80" s="255" t="str">
        <f>B78&amp;A80&amp;"."</f>
        <v>ZN.2.21.2.</v>
      </c>
      <c r="D80" s="742"/>
      <c r="E80" s="256" t="s">
        <v>580</v>
      </c>
      <c r="F80" s="257"/>
      <c r="G80" s="257"/>
      <c r="H80" s="257"/>
      <c r="I80" s="257"/>
      <c r="J80" s="257"/>
      <c r="K80" s="257"/>
      <c r="L80" s="1132" t="s">
        <v>450</v>
      </c>
      <c r="M80" s="2240"/>
      <c r="N80" s="2260"/>
      <c r="O80" s="826" t="s">
        <v>1173</v>
      </c>
      <c r="P80" s="873" t="s">
        <v>2150</v>
      </c>
      <c r="Q80" s="1338">
        <f t="shared" si="17"/>
        <v>0</v>
      </c>
      <c r="R80" s="1150"/>
      <c r="S80" s="1150"/>
      <c r="T80" s="1150"/>
      <c r="U80" s="1150"/>
      <c r="V80" s="1150"/>
      <c r="W80" s="1150"/>
      <c r="BP80" s="1151"/>
    </row>
    <row r="81" spans="1:68" s="1138" customFormat="1" ht="25.5" customHeight="1" thickBot="1">
      <c r="A81" s="593">
        <v>3</v>
      </c>
      <c r="B81" s="1153"/>
      <c r="C81" s="244" t="str">
        <f>B78&amp;A81&amp;"."</f>
        <v>ZN.2.21.3.</v>
      </c>
      <c r="D81" s="743"/>
      <c r="E81" s="259" t="s">
        <v>1343</v>
      </c>
      <c r="F81" s="260"/>
      <c r="G81" s="260"/>
      <c r="H81" s="260"/>
      <c r="I81" s="260"/>
      <c r="J81" s="260"/>
      <c r="K81" s="260"/>
      <c r="L81" s="1133" t="s">
        <v>1572</v>
      </c>
      <c r="M81" s="2242"/>
      <c r="N81" s="2261"/>
      <c r="O81" s="827" t="s">
        <v>1144</v>
      </c>
      <c r="P81" s="873" t="s">
        <v>2152</v>
      </c>
      <c r="Q81" s="1338">
        <f t="shared" si="17"/>
        <v>0</v>
      </c>
      <c r="R81" s="1150"/>
      <c r="S81" s="1150"/>
      <c r="T81" s="1150"/>
      <c r="U81" s="1150"/>
      <c r="V81" s="1150"/>
      <c r="W81" s="1150"/>
      <c r="BP81" s="1151"/>
    </row>
    <row r="82" spans="1:68" s="252" customFormat="1" ht="9" customHeight="1" thickBot="1">
      <c r="A82" s="594"/>
      <c r="B82" s="133"/>
      <c r="C82" s="133"/>
      <c r="D82" s="247"/>
      <c r="E82" s="116"/>
      <c r="F82" s="117"/>
      <c r="G82" s="134"/>
      <c r="H82" s="134"/>
      <c r="I82" s="134"/>
      <c r="J82" s="134"/>
      <c r="K82" s="134"/>
      <c r="L82" s="134"/>
      <c r="M82" s="134"/>
      <c r="N82" s="134"/>
      <c r="O82" s="135"/>
      <c r="P82" s="874"/>
    </row>
    <row r="83" spans="1:68" s="252" customFormat="1" ht="9" customHeight="1" thickTop="1" thickBot="1">
      <c r="A83" s="595"/>
      <c r="B83" s="129"/>
      <c r="C83" s="129"/>
      <c r="D83" s="238"/>
      <c r="E83" s="102"/>
      <c r="F83" s="103"/>
      <c r="G83" s="130"/>
      <c r="H83" s="130"/>
      <c r="I83" s="130"/>
      <c r="J83" s="130"/>
      <c r="K83" s="130"/>
      <c r="L83" s="130"/>
      <c r="M83" s="130"/>
      <c r="N83" s="130"/>
      <c r="O83" s="131"/>
      <c r="P83" s="875"/>
    </row>
    <row r="84" spans="1:68" ht="38.25" customHeight="1">
      <c r="A84" s="593">
        <v>22</v>
      </c>
      <c r="B84" s="253" t="str">
        <f>"ZN.2."&amp;A84&amp;"."</f>
        <v>ZN.2.22.</v>
      </c>
      <c r="C84" s="254"/>
      <c r="D84" s="2235" t="s">
        <v>2350</v>
      </c>
      <c r="E84" s="2236"/>
      <c r="F84" s="2236"/>
      <c r="G84" s="2236"/>
      <c r="H84" s="2236"/>
      <c r="I84" s="2236"/>
      <c r="J84" s="2236"/>
      <c r="K84" s="2236"/>
      <c r="L84" s="2236"/>
      <c r="M84" s="2236"/>
      <c r="N84" s="2236"/>
      <c r="O84" s="2237"/>
      <c r="P84" s="872"/>
    </row>
    <row r="85" spans="1:68" s="1138" customFormat="1" ht="25.5" customHeight="1">
      <c r="A85" s="593">
        <v>1</v>
      </c>
      <c r="B85" s="1152"/>
      <c r="C85" s="255" t="str">
        <f>B84&amp;A85&amp;"."</f>
        <v>ZN.2.22.1.</v>
      </c>
      <c r="D85" s="742"/>
      <c r="E85" s="256" t="s">
        <v>1342</v>
      </c>
      <c r="F85" s="257"/>
      <c r="G85" s="257"/>
      <c r="H85" s="257"/>
      <c r="I85" s="257"/>
      <c r="J85" s="257"/>
      <c r="K85" s="257"/>
      <c r="L85" s="1132" t="s">
        <v>1567</v>
      </c>
      <c r="M85" s="2238"/>
      <c r="N85" s="2239"/>
      <c r="O85" s="826" t="s">
        <v>1173</v>
      </c>
      <c r="P85" s="873" t="s">
        <v>2151</v>
      </c>
      <c r="Q85" s="1338">
        <f>IF(M85="",0,1)</f>
        <v>0</v>
      </c>
      <c r="R85" s="1150"/>
      <c r="S85" s="1150"/>
      <c r="T85" s="1150"/>
      <c r="U85" s="1150"/>
      <c r="V85" s="1150"/>
      <c r="W85" s="1150"/>
      <c r="BP85" s="1151"/>
    </row>
    <row r="86" spans="1:68" s="1138" customFormat="1" ht="25.5" customHeight="1">
      <c r="A86" s="593">
        <v>2</v>
      </c>
      <c r="B86" s="1152"/>
      <c r="C86" s="255" t="str">
        <f>B84&amp;A86&amp;"."</f>
        <v>ZN.2.22.2.</v>
      </c>
      <c r="D86" s="742"/>
      <c r="E86" s="256" t="s">
        <v>580</v>
      </c>
      <c r="F86" s="257"/>
      <c r="G86" s="257"/>
      <c r="H86" s="257"/>
      <c r="I86" s="257"/>
      <c r="J86" s="257"/>
      <c r="K86" s="257"/>
      <c r="L86" s="1132" t="s">
        <v>1568</v>
      </c>
      <c r="M86" s="2240"/>
      <c r="N86" s="2241"/>
      <c r="O86" s="826" t="s">
        <v>1173</v>
      </c>
      <c r="P86" s="873" t="s">
        <v>2150</v>
      </c>
      <c r="Q86" s="1338">
        <f>IF(M86="",0,1)</f>
        <v>0</v>
      </c>
      <c r="R86" s="1150"/>
      <c r="S86" s="1150"/>
      <c r="T86" s="1150"/>
      <c r="U86" s="1150"/>
      <c r="V86" s="1150"/>
      <c r="W86" s="1150"/>
      <c r="BP86" s="1151"/>
    </row>
    <row r="87" spans="1:68" s="1138" customFormat="1" ht="25.5" customHeight="1" thickBot="1">
      <c r="A87" s="593">
        <v>3</v>
      </c>
      <c r="B87" s="1153"/>
      <c r="C87" s="244" t="str">
        <f>B84&amp;A87&amp;"."</f>
        <v>ZN.2.22.3.</v>
      </c>
      <c r="D87" s="743"/>
      <c r="E87" s="259" t="s">
        <v>1343</v>
      </c>
      <c r="F87" s="260"/>
      <c r="G87" s="260"/>
      <c r="H87" s="260"/>
      <c r="I87" s="260"/>
      <c r="J87" s="260"/>
      <c r="K87" s="260"/>
      <c r="L87" s="1133" t="s">
        <v>1709</v>
      </c>
      <c r="M87" s="2242"/>
      <c r="N87" s="2242"/>
      <c r="O87" s="827" t="s">
        <v>1144</v>
      </c>
      <c r="P87" s="873" t="s">
        <v>2152</v>
      </c>
      <c r="Q87" s="1338">
        <f>IF(M87="",0,1)</f>
        <v>0</v>
      </c>
      <c r="R87" s="1150"/>
      <c r="S87" s="1150"/>
      <c r="T87" s="1150"/>
      <c r="U87" s="1150"/>
      <c r="V87" s="1150"/>
      <c r="W87" s="1150"/>
      <c r="BP87" s="1151"/>
    </row>
    <row r="88" spans="1:68" ht="38.25" customHeight="1">
      <c r="A88" s="593">
        <v>23</v>
      </c>
      <c r="B88" s="253" t="str">
        <f>"ZN.2."&amp;A88&amp;"."</f>
        <v>ZN.2.23.</v>
      </c>
      <c r="C88" s="254"/>
      <c r="D88" s="2257" t="s">
        <v>1662</v>
      </c>
      <c r="E88" s="2258"/>
      <c r="F88" s="2258"/>
      <c r="G88" s="2258"/>
      <c r="H88" s="2258"/>
      <c r="I88" s="2258"/>
      <c r="J88" s="2258"/>
      <c r="K88" s="2258"/>
      <c r="L88" s="2258"/>
      <c r="M88" s="2258"/>
      <c r="N88" s="2258"/>
      <c r="O88" s="2259"/>
      <c r="P88" s="872"/>
      <c r="Q88" s="1338">
        <f>IF(D88="",0,1)</f>
        <v>1</v>
      </c>
    </row>
    <row r="89" spans="1:68" s="1138" customFormat="1" ht="25.5" customHeight="1">
      <c r="A89" s="593">
        <v>1</v>
      </c>
      <c r="B89" s="1152"/>
      <c r="C89" s="255" t="str">
        <f>B88&amp;A89&amp;"."</f>
        <v>ZN.2.23.1.</v>
      </c>
      <c r="D89" s="742"/>
      <c r="E89" s="256" t="s">
        <v>1342</v>
      </c>
      <c r="F89" s="257"/>
      <c r="G89" s="257"/>
      <c r="H89" s="257"/>
      <c r="I89" s="257"/>
      <c r="J89" s="257"/>
      <c r="K89" s="257"/>
      <c r="L89" s="1132" t="s">
        <v>1569</v>
      </c>
      <c r="M89" s="2238"/>
      <c r="N89" s="2239"/>
      <c r="O89" s="826" t="s">
        <v>1173</v>
      </c>
      <c r="P89" s="873" t="s">
        <v>2151</v>
      </c>
      <c r="Q89" s="1338">
        <f t="shared" ref="Q89:Q95" si="18">IF(M89="",0,1)</f>
        <v>0</v>
      </c>
      <c r="R89" s="1150"/>
      <c r="S89" s="1150"/>
      <c r="T89" s="1150"/>
      <c r="U89" s="1150"/>
      <c r="V89" s="1150"/>
      <c r="W89" s="1150"/>
      <c r="BP89" s="1151"/>
    </row>
    <row r="90" spans="1:68" s="1138" customFormat="1" ht="25.5" customHeight="1">
      <c r="A90" s="593">
        <v>2</v>
      </c>
      <c r="B90" s="1152"/>
      <c r="C90" s="255" t="str">
        <f>B88&amp;A90&amp;"."</f>
        <v>ZN.2.23.2.</v>
      </c>
      <c r="D90" s="742"/>
      <c r="E90" s="256" t="s">
        <v>580</v>
      </c>
      <c r="F90" s="257"/>
      <c r="G90" s="257"/>
      <c r="H90" s="257"/>
      <c r="I90" s="257"/>
      <c r="J90" s="257"/>
      <c r="K90" s="257"/>
      <c r="L90" s="1132" t="s">
        <v>1570</v>
      </c>
      <c r="M90" s="2256"/>
      <c r="N90" s="2256"/>
      <c r="O90" s="826" t="s">
        <v>1173</v>
      </c>
      <c r="P90" s="873" t="s">
        <v>2150</v>
      </c>
      <c r="Q90" s="1338">
        <f t="shared" si="18"/>
        <v>0</v>
      </c>
      <c r="R90" s="1150"/>
      <c r="S90" s="1150"/>
      <c r="T90" s="1150"/>
      <c r="U90" s="1150"/>
      <c r="V90" s="1150"/>
      <c r="W90" s="1150"/>
      <c r="BP90" s="1151"/>
    </row>
    <row r="91" spans="1:68" s="1138" customFormat="1" ht="25.5" customHeight="1" thickBot="1">
      <c r="A91" s="593">
        <v>3</v>
      </c>
      <c r="B91" s="1153"/>
      <c r="C91" s="244" t="str">
        <f>B88&amp;A91&amp;"."</f>
        <v>ZN.2.23.3.</v>
      </c>
      <c r="D91" s="743"/>
      <c r="E91" s="259" t="s">
        <v>1343</v>
      </c>
      <c r="F91" s="260"/>
      <c r="G91" s="260"/>
      <c r="H91" s="260"/>
      <c r="I91" s="260"/>
      <c r="J91" s="260"/>
      <c r="K91" s="260"/>
      <c r="L91" s="1133" t="s">
        <v>1571</v>
      </c>
      <c r="M91" s="2242"/>
      <c r="N91" s="2242"/>
      <c r="O91" s="827" t="s">
        <v>1144</v>
      </c>
      <c r="P91" s="873" t="s">
        <v>2152</v>
      </c>
      <c r="Q91" s="1338">
        <f t="shared" si="18"/>
        <v>0</v>
      </c>
      <c r="R91" s="1150"/>
      <c r="S91" s="1150"/>
      <c r="T91" s="1150"/>
      <c r="U91" s="1150"/>
      <c r="V91" s="1150"/>
      <c r="W91" s="1150"/>
      <c r="BP91" s="1151"/>
    </row>
    <row r="92" spans="1:68" ht="38.25" customHeight="1">
      <c r="A92" s="593">
        <v>24</v>
      </c>
      <c r="B92" s="253" t="str">
        <f>"ZN.2."&amp;A92&amp;"."</f>
        <v>ZN.2.24.</v>
      </c>
      <c r="C92" s="254"/>
      <c r="D92" s="2257"/>
      <c r="E92" s="2258"/>
      <c r="F92" s="2258"/>
      <c r="G92" s="2258"/>
      <c r="H92" s="2258"/>
      <c r="I92" s="2258"/>
      <c r="J92" s="2258"/>
      <c r="K92" s="2258"/>
      <c r="L92" s="2258"/>
      <c r="M92" s="2258"/>
      <c r="N92" s="2258"/>
      <c r="O92" s="2259"/>
      <c r="P92" s="872"/>
      <c r="Q92" s="1338">
        <f>IF(D92="",0,1)</f>
        <v>0</v>
      </c>
    </row>
    <row r="93" spans="1:68" s="1138" customFormat="1" ht="25.5" customHeight="1">
      <c r="A93" s="593">
        <v>1</v>
      </c>
      <c r="B93" s="1152"/>
      <c r="C93" s="255" t="str">
        <f>B92&amp;A93&amp;"."</f>
        <v>ZN.2.24.1.</v>
      </c>
      <c r="D93" s="742"/>
      <c r="E93" s="256" t="s">
        <v>1342</v>
      </c>
      <c r="F93" s="257"/>
      <c r="G93" s="257"/>
      <c r="H93" s="257"/>
      <c r="I93" s="257"/>
      <c r="J93" s="257"/>
      <c r="K93" s="257"/>
      <c r="L93" s="1132" t="s">
        <v>1710</v>
      </c>
      <c r="M93" s="2238"/>
      <c r="N93" s="2239"/>
      <c r="O93" s="826" t="s">
        <v>1173</v>
      </c>
      <c r="P93" s="873" t="s">
        <v>2151</v>
      </c>
      <c r="Q93" s="1338">
        <f t="shared" si="18"/>
        <v>0</v>
      </c>
      <c r="R93" s="1150"/>
      <c r="S93" s="1150"/>
      <c r="T93" s="1150"/>
      <c r="U93" s="1150"/>
      <c r="V93" s="1150"/>
      <c r="W93" s="1150"/>
      <c r="BP93" s="1151"/>
    </row>
    <row r="94" spans="1:68" s="1138" customFormat="1" ht="25.5" customHeight="1">
      <c r="A94" s="593">
        <v>2</v>
      </c>
      <c r="B94" s="1152"/>
      <c r="C94" s="255" t="str">
        <f>B92&amp;A94&amp;"."</f>
        <v>ZN.2.24.2.</v>
      </c>
      <c r="D94" s="742"/>
      <c r="E94" s="256" t="s">
        <v>580</v>
      </c>
      <c r="F94" s="257"/>
      <c r="G94" s="257"/>
      <c r="H94" s="257"/>
      <c r="I94" s="257"/>
      <c r="J94" s="257"/>
      <c r="K94" s="257"/>
      <c r="L94" s="1132" t="s">
        <v>1711</v>
      </c>
      <c r="M94" s="2240"/>
      <c r="N94" s="2241"/>
      <c r="O94" s="826" t="s">
        <v>1173</v>
      </c>
      <c r="P94" s="873" t="s">
        <v>2150</v>
      </c>
      <c r="Q94" s="1338">
        <f t="shared" si="18"/>
        <v>0</v>
      </c>
      <c r="R94" s="1150"/>
      <c r="S94" s="1150"/>
      <c r="T94" s="1150"/>
      <c r="U94" s="1150"/>
      <c r="V94" s="1150"/>
      <c r="W94" s="1150"/>
      <c r="BP94" s="1151"/>
    </row>
    <row r="95" spans="1:68" s="1138" customFormat="1" ht="25.5" customHeight="1" thickBot="1">
      <c r="A95" s="593">
        <v>3</v>
      </c>
      <c r="B95" s="1153"/>
      <c r="C95" s="244" t="str">
        <f>B92&amp;A95&amp;"."</f>
        <v>ZN.2.24.3.</v>
      </c>
      <c r="D95" s="743"/>
      <c r="E95" s="259" t="s">
        <v>1343</v>
      </c>
      <c r="F95" s="260"/>
      <c r="G95" s="260"/>
      <c r="H95" s="260"/>
      <c r="I95" s="260"/>
      <c r="J95" s="260"/>
      <c r="K95" s="260"/>
      <c r="L95" s="1133" t="s">
        <v>1712</v>
      </c>
      <c r="M95" s="2242"/>
      <c r="N95" s="2243"/>
      <c r="O95" s="827" t="s">
        <v>1144</v>
      </c>
      <c r="P95" s="873" t="s">
        <v>2152</v>
      </c>
      <c r="Q95" s="1338">
        <f t="shared" si="18"/>
        <v>0</v>
      </c>
      <c r="R95" s="1150"/>
      <c r="S95" s="1150"/>
      <c r="T95" s="1150"/>
      <c r="U95" s="1150"/>
      <c r="V95" s="1150"/>
      <c r="W95" s="1150"/>
      <c r="BP95" s="1151"/>
    </row>
    <row r="96" spans="1:68" s="252" customFormat="1" ht="9" customHeight="1" thickBot="1">
      <c r="A96" s="246"/>
      <c r="B96" s="133"/>
      <c r="C96" s="133"/>
      <c r="D96" s="247"/>
      <c r="E96" s="248"/>
      <c r="F96" s="249"/>
      <c r="G96" s="250"/>
      <c r="H96" s="250"/>
      <c r="I96" s="250"/>
      <c r="J96" s="250"/>
      <c r="K96" s="250"/>
      <c r="L96" s="263"/>
      <c r="M96" s="267"/>
      <c r="N96" s="267"/>
      <c r="O96" s="251"/>
      <c r="P96" s="1303"/>
    </row>
    <row r="97" spans="2:15" ht="21" customHeight="1" thickTop="1">
      <c r="B97" s="213"/>
      <c r="O97" s="1319" t="str">
        <f ca="1">$A$1&amp;wersja&amp;INFO("wersja")</f>
        <v>ZN_2018.1.15.0</v>
      </c>
    </row>
  </sheetData>
  <sheetProtection password="F108" sheet="1" objects="1" scenarios="1"/>
  <mergeCells count="89">
    <mergeCell ref="A5:P5"/>
    <mergeCell ref="M61:N61"/>
    <mergeCell ref="M28:N28"/>
    <mergeCell ref="A2:P3"/>
    <mergeCell ref="M54:N54"/>
    <mergeCell ref="M53:N53"/>
    <mergeCell ref="M50:N50"/>
    <mergeCell ref="M52:N52"/>
    <mergeCell ref="M42:N42"/>
    <mergeCell ref="D40:K40"/>
    <mergeCell ref="D42:K42"/>
    <mergeCell ref="M22:N22"/>
    <mergeCell ref="M46:N46"/>
    <mergeCell ref="D51:O51"/>
    <mergeCell ref="D23:O23"/>
    <mergeCell ref="M60:N60"/>
    <mergeCell ref="D41:K41"/>
    <mergeCell ref="D30:O30"/>
    <mergeCell ref="D33:O33"/>
    <mergeCell ref="D45:O45"/>
    <mergeCell ref="D48:O48"/>
    <mergeCell ref="D37:O37"/>
    <mergeCell ref="M38:N38"/>
    <mergeCell ref="M39:N39"/>
    <mergeCell ref="E38:K38"/>
    <mergeCell ref="E39:K39"/>
    <mergeCell ref="M24:N24"/>
    <mergeCell ref="M59:N59"/>
    <mergeCell ref="M47:N47"/>
    <mergeCell ref="M49:N49"/>
    <mergeCell ref="M25:N25"/>
    <mergeCell ref="M26:N26"/>
    <mergeCell ref="M40:N40"/>
    <mergeCell ref="M41:N41"/>
    <mergeCell ref="M35:N35"/>
    <mergeCell ref="M36:N36"/>
    <mergeCell ref="D27:O27"/>
    <mergeCell ref="M29:N29"/>
    <mergeCell ref="D36:K36"/>
    <mergeCell ref="M34:N34"/>
    <mergeCell ref="M31:N31"/>
    <mergeCell ref="M32:N32"/>
    <mergeCell ref="D88:O88"/>
    <mergeCell ref="M76:N76"/>
    <mergeCell ref="M77:N77"/>
    <mergeCell ref="M85:N85"/>
    <mergeCell ref="M63:N63"/>
    <mergeCell ref="M64:N64"/>
    <mergeCell ref="M65:N65"/>
    <mergeCell ref="M67:N67"/>
    <mergeCell ref="D66:O66"/>
    <mergeCell ref="M75:N75"/>
    <mergeCell ref="M79:N79"/>
    <mergeCell ref="M80:N80"/>
    <mergeCell ref="M81:N81"/>
    <mergeCell ref="M68:N68"/>
    <mergeCell ref="M69:N69"/>
    <mergeCell ref="M71:N71"/>
    <mergeCell ref="M94:N94"/>
    <mergeCell ref="M95:N95"/>
    <mergeCell ref="M89:N89"/>
    <mergeCell ref="M90:N90"/>
    <mergeCell ref="M91:N91"/>
    <mergeCell ref="M93:N93"/>
    <mergeCell ref="D92:O92"/>
    <mergeCell ref="A6:P6"/>
    <mergeCell ref="N8:O8"/>
    <mergeCell ref="M21:N21"/>
    <mergeCell ref="D19:O19"/>
    <mergeCell ref="M20:N20"/>
    <mergeCell ref="L12:O12"/>
    <mergeCell ref="B12:K12"/>
    <mergeCell ref="M16:N16"/>
    <mergeCell ref="M17:N17"/>
    <mergeCell ref="M18:N18"/>
    <mergeCell ref="D15:O15"/>
    <mergeCell ref="D62:O62"/>
    <mergeCell ref="D55:O55"/>
    <mergeCell ref="M56:N56"/>
    <mergeCell ref="M57:N57"/>
    <mergeCell ref="M87:N87"/>
    <mergeCell ref="M86:N86"/>
    <mergeCell ref="D84:O84"/>
    <mergeCell ref="M72:N72"/>
    <mergeCell ref="M73:N73"/>
    <mergeCell ref="D70:O70"/>
    <mergeCell ref="D74:O74"/>
    <mergeCell ref="D78:O78"/>
    <mergeCell ref="D58:O58"/>
  </mergeCells>
  <conditionalFormatting sqref="M24:N26 M49:N50 M60:N61 M76:N77 M21:N22 M29:N29 M32:N32 M35:N35 M40:N40 M47:N47 M53:N54 M64:N65 M68:N69 M72:N73 M80:N81 M86:N86 M90:N91 M94:N95">
    <cfRule type="cellIs" dxfId="37" priority="29" operator="lessThan">
      <formula>0</formula>
    </cfRule>
  </conditionalFormatting>
  <conditionalFormatting sqref="M17:N18">
    <cfRule type="cellIs" dxfId="36" priority="28" operator="lessThan">
      <formula>0</formula>
    </cfRule>
  </conditionalFormatting>
  <conditionalFormatting sqref="M39:N39">
    <cfRule type="cellIs" dxfId="35" priority="27" operator="lessThan">
      <formula>0</formula>
    </cfRule>
  </conditionalFormatting>
  <conditionalFormatting sqref="M57:N57">
    <cfRule type="cellIs" dxfId="34" priority="26" operator="lessThan">
      <formula>0</formula>
    </cfRule>
  </conditionalFormatting>
  <conditionalFormatting sqref="M87:N87">
    <cfRule type="cellIs" dxfId="33" priority="25" operator="lessThan">
      <formula>0</formula>
    </cfRule>
  </conditionalFormatting>
  <conditionalFormatting sqref="M16:N16">
    <cfRule type="cellIs" dxfId="32" priority="24" operator="lessThan">
      <formula>0</formula>
    </cfRule>
  </conditionalFormatting>
  <conditionalFormatting sqref="M20:N20">
    <cfRule type="cellIs" dxfId="31" priority="21" operator="lessThan">
      <formula>0</formula>
    </cfRule>
  </conditionalFormatting>
  <conditionalFormatting sqref="M28:N28">
    <cfRule type="cellIs" dxfId="30" priority="20" operator="lessThan">
      <formula>0</formula>
    </cfRule>
  </conditionalFormatting>
  <conditionalFormatting sqref="M31:N31">
    <cfRule type="cellIs" dxfId="29" priority="19" operator="lessThan">
      <formula>0</formula>
    </cfRule>
  </conditionalFormatting>
  <conditionalFormatting sqref="M34:N34">
    <cfRule type="cellIs" dxfId="28" priority="18" operator="lessThan">
      <formula>0</formula>
    </cfRule>
  </conditionalFormatting>
  <conditionalFormatting sqref="M36:N36">
    <cfRule type="cellIs" dxfId="27" priority="17" operator="lessThan">
      <formula>0</formula>
    </cfRule>
  </conditionalFormatting>
  <conditionalFormatting sqref="M38:N38">
    <cfRule type="cellIs" dxfId="26" priority="16" operator="lessThan">
      <formula>0</formula>
    </cfRule>
  </conditionalFormatting>
  <conditionalFormatting sqref="M41:N41">
    <cfRule type="cellIs" dxfId="25" priority="15" operator="lessThan">
      <formula>0</formula>
    </cfRule>
  </conditionalFormatting>
  <conditionalFormatting sqref="M42:N42">
    <cfRule type="cellIs" dxfId="24" priority="14" operator="lessThan">
      <formula>0</formula>
    </cfRule>
  </conditionalFormatting>
  <conditionalFormatting sqref="M46:N46">
    <cfRule type="cellIs" dxfId="23" priority="13" operator="lessThan">
      <formula>0</formula>
    </cfRule>
  </conditionalFormatting>
  <conditionalFormatting sqref="M52:N52">
    <cfRule type="cellIs" dxfId="22" priority="12" operator="lessThan">
      <formula>0</formula>
    </cfRule>
  </conditionalFormatting>
  <conditionalFormatting sqref="M56:N56">
    <cfRule type="cellIs" dxfId="21" priority="11" operator="lessThan">
      <formula>0</formula>
    </cfRule>
  </conditionalFormatting>
  <conditionalFormatting sqref="M59:N59">
    <cfRule type="cellIs" dxfId="20" priority="10" operator="lessThan">
      <formula>0</formula>
    </cfRule>
  </conditionalFormatting>
  <conditionalFormatting sqref="M63:N63">
    <cfRule type="cellIs" dxfId="19" priority="9" operator="lessThan">
      <formula>0</formula>
    </cfRule>
  </conditionalFormatting>
  <conditionalFormatting sqref="M67:N67">
    <cfRule type="cellIs" dxfId="18" priority="8" operator="lessThan">
      <formula>0</formula>
    </cfRule>
  </conditionalFormatting>
  <conditionalFormatting sqref="M71:N71">
    <cfRule type="cellIs" dxfId="17" priority="7" operator="lessThan">
      <formula>0</formula>
    </cfRule>
  </conditionalFormatting>
  <conditionalFormatting sqref="M75:N75">
    <cfRule type="cellIs" dxfId="16" priority="6" operator="lessThan">
      <formula>0</formula>
    </cfRule>
  </conditionalFormatting>
  <conditionalFormatting sqref="M79:N79">
    <cfRule type="cellIs" dxfId="15" priority="5" operator="lessThan">
      <formula>0</formula>
    </cfRule>
  </conditionalFormatting>
  <conditionalFormatting sqref="M85:N85">
    <cfRule type="cellIs" dxfId="14" priority="4" operator="lessThan">
      <formula>0</formula>
    </cfRule>
  </conditionalFormatting>
  <conditionalFormatting sqref="M89:N89">
    <cfRule type="cellIs" dxfId="13" priority="3" operator="lessThan">
      <formula>0</formula>
    </cfRule>
  </conditionalFormatting>
  <conditionalFormatting sqref="M93:N93">
    <cfRule type="cellIs" dxfId="12" priority="2" operator="lessThan">
      <formula>0</formula>
    </cfRule>
  </conditionalFormatting>
  <conditionalFormatting sqref="O97">
    <cfRule type="cellIs" dxfId="11" priority="1" operator="lessThan">
      <formula>0</formula>
    </cfRule>
  </conditionalFormatting>
  <printOptions horizontalCentered="1"/>
  <pageMargins left="0.19685039370078741" right="0.19685039370078741" top="0.39370078740157483" bottom="0.39370078740157483" header="0" footer="0.39370078740157483"/>
  <pageSetup paperSize="9" scale="68" fitToHeight="3" orientation="portrait" r:id="rId1"/>
  <headerFooter alignWithMargins="0"/>
  <rowBreaks count="2" manualBreakCount="2">
    <brk id="43" max="15" man="1"/>
    <brk id="82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IN">
    <tabColor rgb="FF7030A0"/>
  </sheetPr>
  <dimension ref="A1:XFC113"/>
  <sheetViews>
    <sheetView showGridLines="0" showRowColHeaders="0" view="pageBreakPreview" zoomScaleNormal="100" zoomScaleSheetLayoutView="100" workbookViewId="0">
      <selection activeCell="F21" sqref="F21:M21"/>
    </sheetView>
  </sheetViews>
  <sheetFormatPr defaultColWidth="3" defaultRowHeight="26.25" customHeight="1"/>
  <cols>
    <col min="1" max="40" width="3" style="2" customWidth="1"/>
    <col min="41" max="41" width="3" style="58" customWidth="1"/>
    <col min="42" max="42" width="3" style="2"/>
    <col min="43" max="16383" width="3" style="2" hidden="1" customWidth="1"/>
    <col min="16384" max="16384" width="3" style="2"/>
  </cols>
  <sheetData>
    <row r="1" spans="1:50" s="498" customFormat="1" ht="18.75" customHeight="1" thickBot="1">
      <c r="A1" s="1159" t="s">
        <v>851</v>
      </c>
      <c r="B1" s="1159">
        <v>16</v>
      </c>
      <c r="C1" s="1159">
        <v>2</v>
      </c>
      <c r="D1" s="1159">
        <v>97</v>
      </c>
      <c r="E1" s="1159">
        <v>41</v>
      </c>
      <c r="F1" s="1159">
        <v>21</v>
      </c>
      <c r="G1" s="1159">
        <v>2</v>
      </c>
      <c r="H1" s="1159"/>
      <c r="I1" s="1159"/>
      <c r="J1" s="1159"/>
      <c r="K1" s="1159"/>
      <c r="L1" s="1159"/>
      <c r="M1" s="1159"/>
      <c r="AO1" s="499" t="str">
        <f>Info!Q13</f>
        <v>Załącznik Nr 10 do Uchwały Nr XL/396/17 Rady Miejskiej w Kluczborku z dnia 27 września 2017r.</v>
      </c>
      <c r="AQ1" s="341"/>
      <c r="AR1" s="341"/>
      <c r="AS1" s="341"/>
      <c r="AT1" s="341"/>
      <c r="AU1" s="341"/>
      <c r="AV1" s="341"/>
      <c r="AW1" s="341"/>
      <c r="AX1" s="341"/>
    </row>
    <row r="2" spans="1:50" s="33" customFormat="1" ht="7.5" customHeight="1" thickTop="1">
      <c r="A2" s="1160"/>
      <c r="B2" s="1161"/>
      <c r="C2" s="1161"/>
      <c r="D2" s="1161"/>
      <c r="E2" s="1161"/>
      <c r="F2" s="2297"/>
      <c r="G2" s="2297"/>
      <c r="H2" s="2297"/>
      <c r="I2" s="2297"/>
      <c r="J2" s="2297"/>
      <c r="K2" s="2297"/>
      <c r="L2" s="2297"/>
      <c r="M2" s="2297"/>
      <c r="N2" s="2297"/>
      <c r="O2" s="2297"/>
      <c r="P2" s="2297"/>
      <c r="Q2" s="2297"/>
      <c r="R2" s="2297"/>
      <c r="S2" s="2297"/>
      <c r="T2" s="2297"/>
      <c r="U2" s="2297"/>
      <c r="V2" s="2297"/>
      <c r="W2" s="2297"/>
      <c r="X2" s="2297"/>
      <c r="Y2" s="2297"/>
      <c r="Z2" s="1162"/>
      <c r="AA2" s="1162"/>
      <c r="AB2" s="11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2"/>
      <c r="AR2" s="2"/>
      <c r="AS2" s="2"/>
      <c r="AT2" s="2"/>
      <c r="AU2" s="2"/>
      <c r="AV2" s="2"/>
      <c r="AW2" s="2"/>
      <c r="AX2" s="2"/>
    </row>
    <row r="3" spans="1:50" s="1167" customFormat="1" ht="18.75" customHeight="1">
      <c r="A3" s="4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63"/>
      <c r="X3" s="1164"/>
      <c r="Y3" s="1164"/>
      <c r="Z3" s="1164"/>
      <c r="AA3" s="1164"/>
      <c r="AB3" s="1164"/>
      <c r="AC3" s="1164"/>
      <c r="AD3" s="1164"/>
      <c r="AE3" s="1165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1"/>
      <c r="AQ3" s="2"/>
      <c r="AR3" s="2"/>
      <c r="AS3" s="2"/>
      <c r="AT3" s="2"/>
      <c r="AU3" s="2"/>
      <c r="AV3" s="2"/>
      <c r="AW3" s="2"/>
      <c r="AX3" s="2"/>
    </row>
    <row r="4" spans="1:50" s="4" customFormat="1" ht="18.7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64"/>
      <c r="X4" s="1164"/>
      <c r="Y4" s="1164"/>
      <c r="Z4" s="1164"/>
      <c r="AA4" s="1164"/>
      <c r="AB4" s="1164"/>
      <c r="AC4" s="1164"/>
      <c r="AD4" s="1164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"/>
      <c r="AQ4" s="2"/>
      <c r="AR4" s="2"/>
      <c r="AS4" s="2"/>
      <c r="AT4" s="2"/>
      <c r="AU4" s="2"/>
      <c r="AV4" s="2"/>
      <c r="AW4" s="2"/>
      <c r="AX4" s="2"/>
    </row>
    <row r="5" spans="1:50" s="4" customFormat="1" ht="7.5" customHeight="1">
      <c r="A5" s="12"/>
      <c r="B5" s="13"/>
      <c r="C5" s="13"/>
      <c r="D5" s="13"/>
      <c r="E5" s="13"/>
      <c r="F5" s="2298"/>
      <c r="G5" s="2298"/>
      <c r="H5" s="2298"/>
      <c r="I5" s="2298"/>
      <c r="J5" s="2298"/>
      <c r="K5" s="2298"/>
      <c r="L5" s="2298"/>
      <c r="M5" s="2298"/>
      <c r="N5" s="2298"/>
      <c r="O5" s="2298"/>
      <c r="P5" s="2298"/>
      <c r="Q5" s="2298"/>
      <c r="R5" s="2298"/>
      <c r="S5" s="2298"/>
      <c r="T5" s="2298"/>
      <c r="U5" s="2298"/>
      <c r="V5" s="2298"/>
      <c r="W5" s="2298"/>
      <c r="X5" s="2298"/>
      <c r="Y5" s="2298"/>
      <c r="Z5" s="867"/>
      <c r="AA5" s="867"/>
      <c r="AB5" s="867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1"/>
      <c r="AQ5" s="1"/>
      <c r="AR5" s="1"/>
      <c r="AS5" s="1"/>
      <c r="AT5" s="1"/>
      <c r="AU5" s="1"/>
      <c r="AV5" s="1"/>
      <c r="AW5" s="1"/>
      <c r="AX5" s="1"/>
    </row>
    <row r="6" spans="1:50" s="4" customFormat="1" ht="23.25" customHeight="1">
      <c r="A6" s="2299" t="s">
        <v>2365</v>
      </c>
      <c r="B6" s="2300"/>
      <c r="C6" s="2300"/>
      <c r="D6" s="2300"/>
      <c r="E6" s="2300"/>
      <c r="F6" s="2300"/>
      <c r="G6" s="2300"/>
      <c r="H6" s="2300"/>
      <c r="I6" s="2300"/>
      <c r="J6" s="2300"/>
      <c r="K6" s="2300"/>
      <c r="L6" s="2300"/>
      <c r="M6" s="2300"/>
      <c r="N6" s="2300"/>
      <c r="O6" s="2300"/>
      <c r="P6" s="2300"/>
      <c r="Q6" s="2300"/>
      <c r="R6" s="2300"/>
      <c r="S6" s="2300"/>
      <c r="T6" s="2300"/>
      <c r="U6" s="2300"/>
      <c r="V6" s="2300"/>
      <c r="W6" s="2300"/>
      <c r="X6" s="2300"/>
      <c r="Y6" s="2300"/>
      <c r="Z6" s="2300"/>
      <c r="AA6" s="2300"/>
      <c r="AB6" s="2300"/>
      <c r="AC6" s="2300"/>
      <c r="AD6" s="2300"/>
      <c r="AE6" s="2300"/>
      <c r="AF6" s="2300"/>
      <c r="AG6" s="2300"/>
      <c r="AH6" s="2300"/>
      <c r="AI6" s="2300"/>
      <c r="AJ6" s="2300"/>
      <c r="AK6" s="2300"/>
      <c r="AL6" s="2300"/>
      <c r="AM6" s="2300"/>
      <c r="AN6" s="2300"/>
      <c r="AO6" s="2300"/>
      <c r="AP6" s="2301"/>
    </row>
    <row r="7" spans="1:50" s="4" customFormat="1" ht="23.25" customHeight="1">
      <c r="A7" s="2299" t="s">
        <v>2366</v>
      </c>
      <c r="B7" s="2300"/>
      <c r="C7" s="2300"/>
      <c r="D7" s="2300"/>
      <c r="E7" s="2300"/>
      <c r="F7" s="2300"/>
      <c r="G7" s="2300"/>
      <c r="H7" s="2300"/>
      <c r="I7" s="2300"/>
      <c r="J7" s="2300"/>
      <c r="K7" s="2300"/>
      <c r="L7" s="2300"/>
      <c r="M7" s="2300"/>
      <c r="N7" s="2300"/>
      <c r="O7" s="2300"/>
      <c r="P7" s="2300"/>
      <c r="Q7" s="2300"/>
      <c r="R7" s="2300"/>
      <c r="S7" s="2300"/>
      <c r="T7" s="2300"/>
      <c r="U7" s="2300"/>
      <c r="V7" s="2300"/>
      <c r="W7" s="2300"/>
      <c r="X7" s="2300"/>
      <c r="Y7" s="2300"/>
      <c r="Z7" s="2300"/>
      <c r="AA7" s="2300"/>
      <c r="AB7" s="2300"/>
      <c r="AC7" s="2300"/>
      <c r="AD7" s="2300"/>
      <c r="AE7" s="2300"/>
      <c r="AF7" s="2300"/>
      <c r="AG7" s="2300"/>
      <c r="AH7" s="2300"/>
      <c r="AI7" s="2300"/>
      <c r="AJ7" s="2300"/>
      <c r="AK7" s="2300"/>
      <c r="AL7" s="2300"/>
      <c r="AM7" s="2300"/>
      <c r="AN7" s="2300"/>
      <c r="AO7" s="2300"/>
      <c r="AP7" s="2301"/>
    </row>
    <row r="8" spans="1:50" ht="15.75" customHeight="1">
      <c r="A8" s="2302" t="s">
        <v>2367</v>
      </c>
      <c r="B8" s="1887"/>
      <c r="C8" s="1887"/>
      <c r="D8" s="1887"/>
      <c r="E8" s="1887"/>
      <c r="F8" s="1887"/>
      <c r="G8" s="1887"/>
      <c r="H8" s="1887"/>
      <c r="I8" s="1887"/>
      <c r="J8" s="1887"/>
      <c r="K8" s="1887"/>
      <c r="L8" s="1887"/>
      <c r="M8" s="1887"/>
      <c r="N8" s="1887"/>
      <c r="O8" s="1887"/>
      <c r="P8" s="1887"/>
      <c r="Q8" s="1887"/>
      <c r="R8" s="1887"/>
      <c r="S8" s="1887"/>
      <c r="T8" s="1887"/>
      <c r="U8" s="1887"/>
      <c r="V8" s="1887"/>
      <c r="W8" s="1887"/>
      <c r="X8" s="1887"/>
      <c r="Y8" s="1887"/>
      <c r="Z8" s="1887"/>
      <c r="AA8" s="1887"/>
      <c r="AB8" s="1887"/>
      <c r="AC8" s="1887"/>
      <c r="AD8" s="1887"/>
      <c r="AE8" s="1887"/>
      <c r="AF8" s="1887"/>
      <c r="AG8" s="1887"/>
      <c r="AH8" s="1887"/>
      <c r="AI8" s="1887"/>
      <c r="AJ8" s="1887"/>
      <c r="AK8" s="1887"/>
      <c r="AL8" s="1887"/>
      <c r="AM8" s="1887"/>
      <c r="AN8" s="1887"/>
      <c r="AO8" s="1887"/>
      <c r="AP8" s="2303"/>
    </row>
    <row r="9" spans="1:50" s="4" customFormat="1" ht="7.5" customHeight="1" thickBo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1"/>
    </row>
    <row r="10" spans="1:50" s="4" customFormat="1" ht="16.5" customHeight="1">
      <c r="A10" s="2304" t="s">
        <v>914</v>
      </c>
      <c r="B10" s="2305"/>
      <c r="C10" s="2305"/>
      <c r="D10" s="2305"/>
      <c r="E10" s="2305"/>
      <c r="F10" s="2305"/>
      <c r="G10" s="22" t="str">
        <f>opiol</f>
        <v>ustawa z dnia 12 stycznia 1991r. o podatkach i opłatach lokalnych (Dz.U. z 2016r. poz.716 z późniejszymi zmianami).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1"/>
    </row>
    <row r="11" spans="1:50" s="4" customFormat="1" ht="16.5" customHeight="1">
      <c r="A11" s="2306"/>
      <c r="B11" s="2307"/>
      <c r="C11" s="2307"/>
      <c r="D11" s="2307"/>
      <c r="E11" s="2307"/>
      <c r="F11" s="2307"/>
      <c r="G11" s="22" t="str">
        <f>pr</f>
        <v>ustawa z dnia 15 listopada 1984r. o podatku rolnym (Dz.U. z 2016r. poz.617 z późniejszymi zmianami).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1"/>
    </row>
    <row r="12" spans="1:50" s="4" customFormat="1" ht="16.5" customHeight="1">
      <c r="A12" s="2308"/>
      <c r="B12" s="2309"/>
      <c r="C12" s="2309"/>
      <c r="D12" s="2309"/>
      <c r="E12" s="2309"/>
      <c r="F12" s="2309"/>
      <c r="G12" s="22" t="str">
        <f>pl</f>
        <v>ustawa z dnia 30 października 2002r. o podatku leśnym (Dz.U. z 2016r. poz.374 z późniejszymi zmianami).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1"/>
    </row>
    <row r="13" spans="1:50" s="4" customFormat="1" ht="33.75" customHeight="1" thickBot="1">
      <c r="A13" s="1503" t="s">
        <v>2368</v>
      </c>
      <c r="B13" s="1504"/>
      <c r="C13" s="1504"/>
      <c r="D13" s="1504"/>
      <c r="E13" s="1504"/>
      <c r="F13" s="1504"/>
      <c r="G13" s="1505" t="s">
        <v>2369</v>
      </c>
      <c r="H13" s="1505"/>
      <c r="I13" s="1505"/>
      <c r="J13" s="1871"/>
      <c r="K13" s="1871"/>
      <c r="L13" s="1871"/>
      <c r="M13" s="1871"/>
      <c r="N13" s="1871"/>
      <c r="O13" s="1871"/>
      <c r="P13" s="1871"/>
      <c r="Q13" s="1871"/>
      <c r="R13" s="1871"/>
      <c r="S13" s="1871"/>
      <c r="T13" s="1871"/>
      <c r="U13" s="1871"/>
      <c r="V13" s="1871"/>
      <c r="W13" s="1871"/>
      <c r="X13" s="1871"/>
      <c r="Y13" s="1871"/>
      <c r="Z13" s="1871"/>
      <c r="AA13" s="1871"/>
      <c r="AB13" s="1871"/>
      <c r="AC13" s="1871"/>
      <c r="AD13" s="1871"/>
      <c r="AE13" s="1871"/>
      <c r="AF13" s="1871"/>
      <c r="AG13" s="1871"/>
      <c r="AH13" s="1871"/>
      <c r="AI13" s="1871"/>
      <c r="AJ13" s="1871"/>
      <c r="AK13" s="1871"/>
      <c r="AL13" s="1871"/>
      <c r="AM13" s="1871"/>
      <c r="AN13" s="1871"/>
      <c r="AO13" s="1871"/>
      <c r="AP13" s="2004"/>
    </row>
    <row r="14" spans="1:50" s="4" customFormat="1" ht="24.75" customHeight="1" thickBot="1">
      <c r="A14" s="23" t="s">
        <v>2370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1168"/>
    </row>
    <row r="15" spans="1:50" s="4" customFormat="1" ht="15" customHeight="1">
      <c r="A15" s="12"/>
      <c r="B15" s="1169" t="s">
        <v>1945</v>
      </c>
      <c r="C15" s="1170"/>
      <c r="D15" s="1170"/>
      <c r="E15" s="1170"/>
      <c r="F15" s="1170"/>
      <c r="G15" s="1170"/>
      <c r="H15" s="1170"/>
      <c r="I15" s="1170"/>
      <c r="J15" s="1170"/>
      <c r="K15" s="1170"/>
      <c r="L15" s="1170"/>
      <c r="M15" s="1170"/>
      <c r="N15" s="1170"/>
      <c r="O15" s="1170"/>
      <c r="P15" s="1170"/>
      <c r="Q15" s="1170"/>
      <c r="R15" s="1170"/>
      <c r="S15" s="536"/>
      <c r="T15" s="25"/>
      <c r="U15" s="25"/>
      <c r="V15" s="25"/>
      <c r="W15" s="25"/>
      <c r="X15" s="25"/>
      <c r="Y15" s="25"/>
      <c r="Z15" s="25"/>
      <c r="AA15" s="1171"/>
      <c r="AB15" s="25"/>
      <c r="AC15" s="1172"/>
      <c r="AD15" s="1172"/>
      <c r="AE15" s="1172"/>
      <c r="AF15" s="1172"/>
      <c r="AG15" s="1172"/>
      <c r="AH15" s="1172"/>
      <c r="AI15" s="1172"/>
      <c r="AJ15" s="1172"/>
      <c r="AK15" s="1172"/>
      <c r="AL15" s="1172"/>
      <c r="AM15" s="1172"/>
      <c r="AN15" s="1172"/>
      <c r="AO15" s="1173"/>
      <c r="AP15" s="1144"/>
    </row>
    <row r="16" spans="1:50" s="4" customFormat="1" ht="18.75" customHeight="1">
      <c r="A16" s="12"/>
      <c r="B16" s="2286" t="s">
        <v>2371</v>
      </c>
      <c r="C16" s="2287"/>
      <c r="D16" s="2287"/>
      <c r="E16" s="2287"/>
      <c r="F16" s="2287"/>
      <c r="G16" s="2287"/>
      <c r="H16" s="2287"/>
      <c r="I16" s="2287"/>
      <c r="J16" s="2287"/>
      <c r="K16" s="2287"/>
      <c r="L16" s="2287"/>
      <c r="M16" s="2287"/>
      <c r="N16" s="2287"/>
      <c r="O16" s="2287"/>
      <c r="P16" s="2287"/>
      <c r="Q16" s="2287"/>
      <c r="R16" s="2287"/>
      <c r="S16" s="2287"/>
      <c r="T16" s="2287"/>
      <c r="U16" s="2287"/>
      <c r="V16" s="2287"/>
      <c r="W16" s="2287"/>
      <c r="X16" s="2287"/>
      <c r="Y16" s="2287"/>
      <c r="Z16" s="2287"/>
      <c r="AA16" s="2287"/>
      <c r="AB16" s="2287"/>
      <c r="AC16" s="2287"/>
      <c r="AD16" s="2287"/>
      <c r="AE16" s="2287"/>
      <c r="AF16" s="2287"/>
      <c r="AG16" s="2287"/>
      <c r="AH16" s="2287"/>
      <c r="AI16" s="2287"/>
      <c r="AJ16" s="2287"/>
      <c r="AK16" s="2287"/>
      <c r="AL16" s="2287"/>
      <c r="AM16" s="2287"/>
      <c r="AN16" s="2287"/>
      <c r="AO16" s="2288"/>
      <c r="AP16" s="1144"/>
    </row>
    <row r="17" spans="1:43" s="33" customFormat="1" ht="9" customHeight="1" thickBot="1">
      <c r="A17" s="12"/>
      <c r="B17" s="1174"/>
      <c r="C17" s="1175"/>
      <c r="D17" s="1175"/>
      <c r="E17" s="1175"/>
      <c r="F17" s="1175"/>
      <c r="G17" s="1175"/>
      <c r="H17" s="1175"/>
      <c r="I17" s="1175"/>
      <c r="J17" s="1175"/>
      <c r="K17" s="1175"/>
      <c r="L17" s="1175"/>
      <c r="M17" s="1175"/>
      <c r="N17" s="1175"/>
      <c r="O17" s="1175"/>
      <c r="P17" s="1175"/>
      <c r="Q17" s="1175"/>
      <c r="R17" s="1175"/>
      <c r="S17" s="26"/>
      <c r="T17" s="26"/>
      <c r="U17" s="1176"/>
      <c r="V17" s="1176"/>
      <c r="W17" s="26"/>
      <c r="X17" s="26"/>
      <c r="Y17" s="26"/>
      <c r="Z17" s="26"/>
      <c r="AA17" s="1177"/>
      <c r="AB17" s="992"/>
      <c r="AC17" s="1177"/>
      <c r="AD17" s="1177"/>
      <c r="AE17" s="1177"/>
      <c r="AF17" s="1177"/>
      <c r="AG17" s="1177"/>
      <c r="AH17" s="1177"/>
      <c r="AI17" s="1177"/>
      <c r="AJ17" s="1177"/>
      <c r="AK17" s="1178"/>
      <c r="AL17" s="1178"/>
      <c r="AM17" s="1178"/>
      <c r="AN17" s="1178"/>
      <c r="AO17" s="1179"/>
      <c r="AP17" s="11"/>
    </row>
    <row r="18" spans="1:43" s="4" customFormat="1" ht="7.5" customHeight="1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1"/>
      <c r="AP18" s="1146"/>
    </row>
    <row r="19" spans="1:43" s="37" customFormat="1" ht="24.75" customHeight="1" thickTop="1">
      <c r="A19" s="1180" t="s">
        <v>2372</v>
      </c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1"/>
      <c r="AC19" s="1182"/>
      <c r="AD19" s="1182"/>
      <c r="AE19" s="1182"/>
      <c r="AF19" s="1182"/>
      <c r="AG19" s="1182"/>
      <c r="AH19" s="1182"/>
      <c r="AI19" s="1182"/>
      <c r="AJ19" s="1182"/>
      <c r="AK19" s="1182"/>
      <c r="AL19" s="1182"/>
      <c r="AM19" s="1182"/>
      <c r="AN19" s="1182"/>
      <c r="AO19" s="1182"/>
      <c r="AP19" s="1183"/>
    </row>
    <row r="20" spans="1:43" ht="20.25" customHeight="1" thickBot="1">
      <c r="A20" s="1184"/>
      <c r="B20" s="500" t="s">
        <v>2373</v>
      </c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1185"/>
    </row>
    <row r="21" spans="1:43" s="601" customFormat="1" ht="33.75" customHeight="1">
      <c r="A21" s="12"/>
      <c r="B21" s="2310" t="s">
        <v>2374</v>
      </c>
      <c r="C21" s="2311"/>
      <c r="D21" s="2311"/>
      <c r="E21" s="2311"/>
      <c r="F21" s="2289"/>
      <c r="G21" s="2289"/>
      <c r="H21" s="2289"/>
      <c r="I21" s="2289"/>
      <c r="J21" s="2289"/>
      <c r="K21" s="2289"/>
      <c r="L21" s="2289"/>
      <c r="M21" s="2290"/>
      <c r="N21" s="2312" t="s">
        <v>2375</v>
      </c>
      <c r="O21" s="2311"/>
      <c r="P21" s="2311"/>
      <c r="Q21" s="2311"/>
      <c r="R21" s="2291"/>
      <c r="S21" s="2292"/>
      <c r="T21" s="2292"/>
      <c r="U21" s="2292"/>
      <c r="V21" s="2292"/>
      <c r="W21" s="2292"/>
      <c r="X21" s="2292"/>
      <c r="Y21" s="2292"/>
      <c r="Z21" s="2292"/>
      <c r="AA21" s="2293"/>
      <c r="AB21" s="2312" t="s">
        <v>2376</v>
      </c>
      <c r="AC21" s="2311"/>
      <c r="AD21" s="2311"/>
      <c r="AE21" s="2294"/>
      <c r="AF21" s="2295"/>
      <c r="AG21" s="2295"/>
      <c r="AH21" s="2295"/>
      <c r="AI21" s="2295"/>
      <c r="AJ21" s="2295"/>
      <c r="AK21" s="2295"/>
      <c r="AL21" s="2295"/>
      <c r="AM21" s="2295"/>
      <c r="AN21" s="2295"/>
      <c r="AO21" s="2296"/>
      <c r="AP21" s="11"/>
      <c r="AQ21" s="1323">
        <f>IF(F21&amp;AE21&amp;R21="",0,1)</f>
        <v>0</v>
      </c>
    </row>
    <row r="22" spans="1:43" s="601" customFormat="1" ht="33.75" customHeight="1">
      <c r="A22" s="12"/>
      <c r="B22" s="2340" t="s">
        <v>2377</v>
      </c>
      <c r="C22" s="2339"/>
      <c r="D22" s="2339"/>
      <c r="E22" s="2339"/>
      <c r="F22" s="2326"/>
      <c r="G22" s="2327"/>
      <c r="H22" s="2327"/>
      <c r="I22" s="2327"/>
      <c r="J22" s="2327"/>
      <c r="K22" s="2327"/>
      <c r="L22" s="2327"/>
      <c r="M22" s="2327"/>
      <c r="N22" s="2328"/>
      <c r="O22" s="2329"/>
      <c r="P22" s="2338" t="s">
        <v>2378</v>
      </c>
      <c r="Q22" s="2339"/>
      <c r="R22" s="2339"/>
      <c r="S22" s="2339"/>
      <c r="T22" s="2339"/>
      <c r="U22" s="2330"/>
      <c r="V22" s="2331"/>
      <c r="W22" s="2331"/>
      <c r="X22" s="2331"/>
      <c r="Y22" s="2331"/>
      <c r="Z22" s="2332"/>
      <c r="AA22" s="2338" t="s">
        <v>2379</v>
      </c>
      <c r="AB22" s="2339"/>
      <c r="AC22" s="2339"/>
      <c r="AD22" s="2339"/>
      <c r="AE22" s="2333"/>
      <c r="AF22" s="2334"/>
      <c r="AG22" s="2334"/>
      <c r="AH22" s="2334"/>
      <c r="AI22" s="2334"/>
      <c r="AJ22" s="2334"/>
      <c r="AK22" s="2334"/>
      <c r="AL22" s="2334"/>
      <c r="AM22" s="2334"/>
      <c r="AN22" s="2334"/>
      <c r="AO22" s="2335"/>
      <c r="AP22" s="11"/>
      <c r="AQ22" s="1323">
        <f>IF(F22&amp;AE22&amp;U22="",0,1)</f>
        <v>0</v>
      </c>
    </row>
    <row r="23" spans="1:43" s="601" customFormat="1" ht="33.75" customHeight="1">
      <c r="A23" s="12"/>
      <c r="B23" s="2341" t="s">
        <v>2380</v>
      </c>
      <c r="C23" s="2339"/>
      <c r="D23" s="2339"/>
      <c r="E23" s="2333"/>
      <c r="F23" s="2334"/>
      <c r="G23" s="2334"/>
      <c r="H23" s="2334"/>
      <c r="I23" s="2334"/>
      <c r="J23" s="2334"/>
      <c r="K23" s="2334"/>
      <c r="L23" s="2334"/>
      <c r="M23" s="2334"/>
      <c r="N23" s="2334"/>
      <c r="O23" s="2336"/>
      <c r="P23" s="2338" t="s">
        <v>2381</v>
      </c>
      <c r="Q23" s="2339"/>
      <c r="R23" s="2339"/>
      <c r="S23" s="2313"/>
      <c r="T23" s="2314"/>
      <c r="U23" s="2337"/>
      <c r="V23" s="2338" t="s">
        <v>2382</v>
      </c>
      <c r="W23" s="2339"/>
      <c r="X23" s="2339"/>
      <c r="Y23" s="2313"/>
      <c r="Z23" s="2314"/>
      <c r="AA23" s="2337"/>
      <c r="AB23" s="2338" t="s">
        <v>2383</v>
      </c>
      <c r="AC23" s="2339"/>
      <c r="AD23" s="2339"/>
      <c r="AE23" s="2313"/>
      <c r="AF23" s="2314"/>
      <c r="AG23" s="2314"/>
      <c r="AH23" s="2314"/>
      <c r="AI23" s="2314"/>
      <c r="AJ23" s="2314"/>
      <c r="AK23" s="2314"/>
      <c r="AL23" s="2314"/>
      <c r="AM23" s="2314"/>
      <c r="AN23" s="2314"/>
      <c r="AO23" s="2315"/>
      <c r="AP23" s="11"/>
      <c r="AQ23" s="1323">
        <f>IF(E23&amp;S23&amp;Y23&amp;AE23="",0,1)</f>
        <v>0</v>
      </c>
    </row>
    <row r="24" spans="1:43" s="601" customFormat="1" ht="33.75" customHeight="1">
      <c r="A24" s="12"/>
      <c r="B24" s="2341" t="s">
        <v>1951</v>
      </c>
      <c r="C24" s="2339"/>
      <c r="D24" s="2339"/>
      <c r="E24" s="2339"/>
      <c r="F24" s="2339"/>
      <c r="G24" s="2313"/>
      <c r="H24" s="2314"/>
      <c r="I24" s="2314"/>
      <c r="J24" s="2314"/>
      <c r="K24" s="2314"/>
      <c r="L24" s="2314"/>
      <c r="M24" s="2314"/>
      <c r="N24" s="2314"/>
      <c r="O24" s="2337"/>
      <c r="P24" s="2338" t="s">
        <v>1952</v>
      </c>
      <c r="Q24" s="2339"/>
      <c r="R24" s="2339"/>
      <c r="S24" s="2333"/>
      <c r="T24" s="2334"/>
      <c r="U24" s="2334"/>
      <c r="V24" s="2334"/>
      <c r="W24" s="2334"/>
      <c r="X24" s="2334"/>
      <c r="Y24" s="2334"/>
      <c r="Z24" s="2334"/>
      <c r="AA24" s="2334"/>
      <c r="AB24" s="2336"/>
      <c r="AC24" s="2338" t="s">
        <v>1953</v>
      </c>
      <c r="AD24" s="2339"/>
      <c r="AE24" s="2339"/>
      <c r="AF24" s="2313"/>
      <c r="AG24" s="2314"/>
      <c r="AH24" s="2314"/>
      <c r="AI24" s="2314"/>
      <c r="AJ24" s="2314"/>
      <c r="AK24" s="2314"/>
      <c r="AL24" s="2314"/>
      <c r="AM24" s="2314"/>
      <c r="AN24" s="2314"/>
      <c r="AO24" s="2315"/>
      <c r="AP24" s="11"/>
      <c r="AQ24" s="1323">
        <f>IF(G24&amp;S24&amp;AF24="",0,1)</f>
        <v>0</v>
      </c>
    </row>
    <row r="25" spans="1:43" s="601" customFormat="1" ht="33.75" customHeight="1" thickBot="1">
      <c r="A25" s="12"/>
      <c r="B25" s="2342" t="s">
        <v>2384</v>
      </c>
      <c r="C25" s="2343"/>
      <c r="D25" s="2343"/>
      <c r="E25" s="2343"/>
      <c r="F25" s="2343"/>
      <c r="G25" s="2316"/>
      <c r="H25" s="2317"/>
      <c r="I25" s="2317"/>
      <c r="J25" s="2317"/>
      <c r="K25" s="2318"/>
      <c r="L25" s="2344" t="s">
        <v>2385</v>
      </c>
      <c r="M25" s="2343"/>
      <c r="N25" s="2343"/>
      <c r="O25" s="2343"/>
      <c r="P25" s="2319"/>
      <c r="Q25" s="2320"/>
      <c r="R25" s="2320"/>
      <c r="S25" s="2320"/>
      <c r="T25" s="2320"/>
      <c r="U25" s="2321"/>
      <c r="V25" s="2344" t="s">
        <v>2386</v>
      </c>
      <c r="W25" s="2343"/>
      <c r="X25" s="2343"/>
      <c r="Y25" s="2343"/>
      <c r="Z25" s="2322"/>
      <c r="AA25" s="2323"/>
      <c r="AB25" s="2323"/>
      <c r="AC25" s="2323"/>
      <c r="AD25" s="2323"/>
      <c r="AE25" s="2324"/>
      <c r="AF25" s="2344" t="s">
        <v>2387</v>
      </c>
      <c r="AG25" s="2343"/>
      <c r="AH25" s="2343"/>
      <c r="AI25" s="2343"/>
      <c r="AJ25" s="2319"/>
      <c r="AK25" s="2320"/>
      <c r="AL25" s="2320"/>
      <c r="AM25" s="2320"/>
      <c r="AN25" s="2320"/>
      <c r="AO25" s="2325"/>
      <c r="AP25" s="11"/>
      <c r="AQ25" s="1323">
        <f>IF(G25&amp;P25&amp;Z25&amp;AJ25="",0,1)</f>
        <v>0</v>
      </c>
    </row>
    <row r="26" spans="1:43" ht="7.5" customHeight="1" thickBot="1">
      <c r="A26" s="43"/>
      <c r="B26" s="1186"/>
      <c r="C26" s="1186"/>
      <c r="D26" s="1186"/>
      <c r="E26" s="1186"/>
      <c r="F26" s="1186"/>
      <c r="G26" s="1186"/>
      <c r="H26" s="1186"/>
      <c r="I26" s="1186"/>
      <c r="J26" s="1186"/>
      <c r="K26" s="1186"/>
      <c r="L26" s="1186"/>
      <c r="M26" s="1186"/>
      <c r="N26" s="1186"/>
      <c r="O26" s="1186"/>
      <c r="P26" s="1186"/>
      <c r="Q26" s="1186"/>
      <c r="R26" s="1186"/>
      <c r="S26" s="1186"/>
      <c r="T26" s="1186"/>
      <c r="U26" s="1186"/>
      <c r="V26" s="1186"/>
      <c r="W26" s="1186"/>
      <c r="X26" s="1186"/>
      <c r="Y26" s="1186"/>
      <c r="Z26" s="1186"/>
      <c r="AA26" s="1186"/>
      <c r="AB26" s="1186"/>
      <c r="AC26" s="1186"/>
      <c r="AD26" s="1186"/>
      <c r="AE26" s="1186"/>
      <c r="AF26" s="1187"/>
      <c r="AG26" s="1187"/>
      <c r="AH26" s="1187"/>
      <c r="AI26" s="1187"/>
      <c r="AJ26" s="1187"/>
      <c r="AK26" s="1187"/>
      <c r="AL26" s="1187"/>
      <c r="AM26" s="1187"/>
      <c r="AN26" s="1187"/>
      <c r="AO26" s="1187"/>
      <c r="AP26" s="21"/>
    </row>
    <row r="27" spans="1:43" ht="20.25" customHeight="1" thickBot="1">
      <c r="A27" s="1184"/>
      <c r="B27" s="1188" t="s">
        <v>2388</v>
      </c>
      <c r="C27" s="1188"/>
      <c r="D27" s="1188"/>
      <c r="E27" s="1188"/>
      <c r="F27" s="1188"/>
      <c r="G27" s="1188"/>
      <c r="H27" s="1188"/>
      <c r="I27" s="1188"/>
      <c r="J27" s="1188"/>
      <c r="K27" s="1188"/>
      <c r="L27" s="1188"/>
      <c r="M27" s="1188"/>
      <c r="N27" s="1188"/>
      <c r="O27" s="1188"/>
      <c r="P27" s="1188"/>
      <c r="Q27" s="1188"/>
      <c r="R27" s="1188"/>
      <c r="S27" s="1188"/>
      <c r="T27" s="1188"/>
      <c r="U27" s="1188"/>
      <c r="V27" s="1188"/>
      <c r="W27" s="1188"/>
      <c r="X27" s="1188"/>
      <c r="Y27" s="1188"/>
      <c r="Z27" s="1188"/>
      <c r="AA27" s="1188"/>
      <c r="AB27" s="1188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1185"/>
    </row>
    <row r="28" spans="1:43" s="601" customFormat="1" ht="33.75" customHeight="1">
      <c r="A28" s="12"/>
      <c r="B28" s="2310" t="s">
        <v>2389</v>
      </c>
      <c r="C28" s="2311"/>
      <c r="D28" s="2311"/>
      <c r="E28" s="2311"/>
      <c r="F28" s="2289"/>
      <c r="G28" s="2289"/>
      <c r="H28" s="2289"/>
      <c r="I28" s="2289"/>
      <c r="J28" s="2289"/>
      <c r="K28" s="2289"/>
      <c r="L28" s="2289"/>
      <c r="M28" s="2290"/>
      <c r="N28" s="2312" t="s">
        <v>2390</v>
      </c>
      <c r="O28" s="2311"/>
      <c r="P28" s="2311"/>
      <c r="Q28" s="2311"/>
      <c r="R28" s="2291"/>
      <c r="S28" s="2292"/>
      <c r="T28" s="2292"/>
      <c r="U28" s="2292"/>
      <c r="V28" s="2292"/>
      <c r="W28" s="2292"/>
      <c r="X28" s="2292"/>
      <c r="Y28" s="2292"/>
      <c r="Z28" s="2292"/>
      <c r="AA28" s="2293"/>
      <c r="AB28" s="2312" t="s">
        <v>2391</v>
      </c>
      <c r="AC28" s="2311"/>
      <c r="AD28" s="2311"/>
      <c r="AE28" s="2294"/>
      <c r="AF28" s="2295"/>
      <c r="AG28" s="2295"/>
      <c r="AH28" s="2295"/>
      <c r="AI28" s="2295"/>
      <c r="AJ28" s="2295"/>
      <c r="AK28" s="2295"/>
      <c r="AL28" s="2295"/>
      <c r="AM28" s="2295"/>
      <c r="AN28" s="2295"/>
      <c r="AO28" s="2296"/>
      <c r="AP28" s="11"/>
      <c r="AQ28" s="1323">
        <f>IF(F28&amp;AE28&amp;R28="",0,1)</f>
        <v>0</v>
      </c>
    </row>
    <row r="29" spans="1:43" s="601" customFormat="1" ht="33.75" customHeight="1">
      <c r="A29" s="12"/>
      <c r="B29" s="2340" t="s">
        <v>2392</v>
      </c>
      <c r="C29" s="2339"/>
      <c r="D29" s="2339"/>
      <c r="E29" s="2339"/>
      <c r="F29" s="2326"/>
      <c r="G29" s="2327"/>
      <c r="H29" s="2327"/>
      <c r="I29" s="2327"/>
      <c r="J29" s="2327"/>
      <c r="K29" s="2327"/>
      <c r="L29" s="2327"/>
      <c r="M29" s="2327"/>
      <c r="N29" s="2328"/>
      <c r="O29" s="2329"/>
      <c r="P29" s="2338" t="s">
        <v>2393</v>
      </c>
      <c r="Q29" s="2339"/>
      <c r="R29" s="2339"/>
      <c r="S29" s="2339"/>
      <c r="T29" s="2339"/>
      <c r="U29" s="2330"/>
      <c r="V29" s="2331"/>
      <c r="W29" s="2331"/>
      <c r="X29" s="2331"/>
      <c r="Y29" s="2331"/>
      <c r="Z29" s="2332"/>
      <c r="AA29" s="2338" t="s">
        <v>2394</v>
      </c>
      <c r="AB29" s="2339"/>
      <c r="AC29" s="2339"/>
      <c r="AD29" s="2339"/>
      <c r="AE29" s="2333"/>
      <c r="AF29" s="2334"/>
      <c r="AG29" s="2334"/>
      <c r="AH29" s="2334"/>
      <c r="AI29" s="2334"/>
      <c r="AJ29" s="2334"/>
      <c r="AK29" s="2334"/>
      <c r="AL29" s="2334"/>
      <c r="AM29" s="2334"/>
      <c r="AN29" s="2334"/>
      <c r="AO29" s="2335"/>
      <c r="AP29" s="11"/>
      <c r="AQ29" s="1323">
        <f>IF(F29&amp;AE29&amp;U29="",0,1)</f>
        <v>0</v>
      </c>
    </row>
    <row r="30" spans="1:43" s="601" customFormat="1" ht="33.75" customHeight="1">
      <c r="A30" s="12"/>
      <c r="B30" s="2341" t="s">
        <v>2395</v>
      </c>
      <c r="C30" s="2339"/>
      <c r="D30" s="2339"/>
      <c r="E30" s="2333"/>
      <c r="F30" s="2334"/>
      <c r="G30" s="2334"/>
      <c r="H30" s="2334"/>
      <c r="I30" s="2334"/>
      <c r="J30" s="2334"/>
      <c r="K30" s="2334"/>
      <c r="L30" s="2334"/>
      <c r="M30" s="2334"/>
      <c r="N30" s="2334"/>
      <c r="O30" s="2336"/>
      <c r="P30" s="2338" t="s">
        <v>2396</v>
      </c>
      <c r="Q30" s="2339"/>
      <c r="R30" s="2339"/>
      <c r="S30" s="2313"/>
      <c r="T30" s="2314"/>
      <c r="U30" s="2337"/>
      <c r="V30" s="2338" t="s">
        <v>2397</v>
      </c>
      <c r="W30" s="2339"/>
      <c r="X30" s="2339"/>
      <c r="Y30" s="2313"/>
      <c r="Z30" s="2314"/>
      <c r="AA30" s="2337"/>
      <c r="AB30" s="2338" t="s">
        <v>2398</v>
      </c>
      <c r="AC30" s="2339"/>
      <c r="AD30" s="2339"/>
      <c r="AE30" s="2313"/>
      <c r="AF30" s="2314"/>
      <c r="AG30" s="2314"/>
      <c r="AH30" s="2314"/>
      <c r="AI30" s="2314"/>
      <c r="AJ30" s="2314"/>
      <c r="AK30" s="2314"/>
      <c r="AL30" s="2314"/>
      <c r="AM30" s="2314"/>
      <c r="AN30" s="2314"/>
      <c r="AO30" s="2315"/>
      <c r="AP30" s="11"/>
      <c r="AQ30" s="1323">
        <f>IF(E30&amp;S30&amp;Y30&amp;AE30="",0,1)</f>
        <v>0</v>
      </c>
    </row>
    <row r="31" spans="1:43" s="601" customFormat="1" ht="33.75" customHeight="1">
      <c r="A31" s="12"/>
      <c r="B31" s="2341" t="s">
        <v>2399</v>
      </c>
      <c r="C31" s="2339"/>
      <c r="D31" s="2339"/>
      <c r="E31" s="2339"/>
      <c r="F31" s="2339"/>
      <c r="G31" s="2313"/>
      <c r="H31" s="2314"/>
      <c r="I31" s="2314"/>
      <c r="J31" s="2314"/>
      <c r="K31" s="2314"/>
      <c r="L31" s="2314"/>
      <c r="M31" s="2314"/>
      <c r="N31" s="2314"/>
      <c r="O31" s="2337"/>
      <c r="P31" s="2338" t="s">
        <v>2400</v>
      </c>
      <c r="Q31" s="2339"/>
      <c r="R31" s="2339"/>
      <c r="S31" s="2333"/>
      <c r="T31" s="2334"/>
      <c r="U31" s="2334"/>
      <c r="V31" s="2334"/>
      <c r="W31" s="2334"/>
      <c r="X31" s="2334"/>
      <c r="Y31" s="2334"/>
      <c r="Z31" s="2334"/>
      <c r="AA31" s="2334"/>
      <c r="AB31" s="2336"/>
      <c r="AC31" s="2338" t="s">
        <v>2401</v>
      </c>
      <c r="AD31" s="2339"/>
      <c r="AE31" s="2339"/>
      <c r="AF31" s="2313"/>
      <c r="AG31" s="2314"/>
      <c r="AH31" s="2314"/>
      <c r="AI31" s="2314"/>
      <c r="AJ31" s="2314"/>
      <c r="AK31" s="2314"/>
      <c r="AL31" s="2314"/>
      <c r="AM31" s="2314"/>
      <c r="AN31" s="2314"/>
      <c r="AO31" s="2315"/>
      <c r="AP31" s="11"/>
      <c r="AQ31" s="1323">
        <f>IF(G31&amp;S31&amp;AF31="",0,1)</f>
        <v>0</v>
      </c>
    </row>
    <row r="32" spans="1:43" s="601" customFormat="1" ht="33.75" customHeight="1" thickBot="1">
      <c r="A32" s="12"/>
      <c r="B32" s="2342" t="s">
        <v>2402</v>
      </c>
      <c r="C32" s="2343"/>
      <c r="D32" s="2343"/>
      <c r="E32" s="2343"/>
      <c r="F32" s="2343"/>
      <c r="G32" s="2316"/>
      <c r="H32" s="2317"/>
      <c r="I32" s="2317"/>
      <c r="J32" s="2317"/>
      <c r="K32" s="2318"/>
      <c r="L32" s="2344" t="s">
        <v>2403</v>
      </c>
      <c r="M32" s="2343"/>
      <c r="N32" s="2343"/>
      <c r="O32" s="2343"/>
      <c r="P32" s="2319"/>
      <c r="Q32" s="2320"/>
      <c r="R32" s="2320"/>
      <c r="S32" s="2320"/>
      <c r="T32" s="2320"/>
      <c r="U32" s="2321"/>
      <c r="V32" s="2344" t="s">
        <v>2404</v>
      </c>
      <c r="W32" s="2343"/>
      <c r="X32" s="2343"/>
      <c r="Y32" s="2343"/>
      <c r="Z32" s="2322"/>
      <c r="AA32" s="2323"/>
      <c r="AB32" s="2323"/>
      <c r="AC32" s="2323"/>
      <c r="AD32" s="2323"/>
      <c r="AE32" s="2324"/>
      <c r="AF32" s="2344" t="s">
        <v>2405</v>
      </c>
      <c r="AG32" s="2343"/>
      <c r="AH32" s="2343"/>
      <c r="AI32" s="2343"/>
      <c r="AJ32" s="2319"/>
      <c r="AK32" s="2320"/>
      <c r="AL32" s="2320"/>
      <c r="AM32" s="2320"/>
      <c r="AN32" s="2320"/>
      <c r="AO32" s="2325"/>
      <c r="AP32" s="11"/>
      <c r="AQ32" s="1323">
        <f>IF(G32&amp;P32&amp;Z32&amp;AJ32="",0,1)</f>
        <v>0</v>
      </c>
    </row>
    <row r="33" spans="1:43" ht="7.5" customHeight="1" thickBot="1">
      <c r="A33" s="12"/>
      <c r="B33" s="1293"/>
      <c r="C33" s="1293"/>
      <c r="D33" s="1293"/>
      <c r="E33" s="1293"/>
      <c r="F33" s="1293"/>
      <c r="G33" s="1293"/>
      <c r="H33" s="1293"/>
      <c r="I33" s="1293"/>
      <c r="J33" s="1293"/>
      <c r="K33" s="1293"/>
      <c r="L33" s="1293"/>
      <c r="M33" s="1293"/>
      <c r="N33" s="1293"/>
      <c r="O33" s="1293"/>
      <c r="P33" s="1293"/>
      <c r="Q33" s="1293"/>
      <c r="R33" s="1293"/>
      <c r="S33" s="1293"/>
      <c r="T33" s="1293"/>
      <c r="U33" s="1293"/>
      <c r="V33" s="1293"/>
      <c r="W33" s="1293"/>
      <c r="X33" s="1293"/>
      <c r="Y33" s="1293"/>
      <c r="Z33" s="1293"/>
      <c r="AA33" s="1293"/>
      <c r="AB33" s="1293"/>
      <c r="AC33" s="1293"/>
      <c r="AD33" s="1293"/>
      <c r="AE33" s="1293"/>
      <c r="AF33" s="1294"/>
      <c r="AG33" s="1294"/>
      <c r="AH33" s="1294"/>
      <c r="AI33" s="1294"/>
      <c r="AJ33" s="1294"/>
      <c r="AK33" s="1294"/>
      <c r="AL33" s="1294"/>
      <c r="AM33" s="1294"/>
      <c r="AN33" s="1294"/>
      <c r="AO33" s="1294"/>
      <c r="AP33" s="11"/>
    </row>
    <row r="34" spans="1:43" s="37" customFormat="1" ht="5.25" customHeight="1">
      <c r="A34" s="5"/>
      <c r="B34" s="1295"/>
      <c r="C34" s="1295"/>
      <c r="D34" s="1295"/>
      <c r="E34" s="1295"/>
      <c r="F34" s="1295"/>
      <c r="G34" s="1295"/>
      <c r="H34" s="1295"/>
      <c r="I34" s="1295"/>
      <c r="J34" s="1295"/>
      <c r="K34" s="1295"/>
      <c r="L34" s="1295"/>
      <c r="M34" s="1295"/>
      <c r="N34" s="1295"/>
      <c r="O34" s="1295"/>
      <c r="P34" s="1295"/>
      <c r="Q34" s="1295"/>
      <c r="R34" s="1295"/>
      <c r="S34" s="1295"/>
      <c r="T34" s="1295"/>
      <c r="U34" s="1295"/>
      <c r="V34" s="1295"/>
      <c r="W34" s="1295"/>
      <c r="X34" s="1295"/>
      <c r="Y34" s="1295"/>
      <c r="Z34" s="1295"/>
      <c r="AA34" s="1295"/>
      <c r="AB34" s="1295"/>
      <c r="AC34" s="1295"/>
      <c r="AD34" s="1295"/>
      <c r="AE34" s="1295"/>
      <c r="AF34" s="1295"/>
      <c r="AG34" s="1295"/>
      <c r="AH34" s="1295"/>
      <c r="AI34" s="1295"/>
      <c r="AJ34" s="1295"/>
      <c r="AK34" s="1295"/>
      <c r="AL34" s="1295"/>
      <c r="AM34" s="1295"/>
      <c r="AN34" s="1295"/>
      <c r="AO34" s="1295"/>
      <c r="AP34" s="7"/>
    </row>
    <row r="35" spans="1:43" ht="20.25" customHeight="1">
      <c r="A35" s="12"/>
      <c r="B35" s="1296" t="s">
        <v>2556</v>
      </c>
      <c r="C35" s="1296"/>
      <c r="D35" s="1296"/>
      <c r="E35" s="1296"/>
      <c r="F35" s="1296"/>
      <c r="G35" s="1296"/>
      <c r="H35" s="1296"/>
      <c r="I35" s="1296"/>
      <c r="J35" s="1296"/>
      <c r="K35" s="1296"/>
      <c r="L35" s="1296"/>
      <c r="M35" s="1296"/>
      <c r="N35" s="1296"/>
      <c r="O35" s="1296"/>
      <c r="P35" s="1296"/>
      <c r="Q35" s="1296"/>
      <c r="R35" s="1296"/>
      <c r="S35" s="1296"/>
      <c r="T35" s="1296"/>
      <c r="U35" s="1296"/>
      <c r="V35" s="1296"/>
      <c r="W35" s="1225"/>
      <c r="X35" s="1224" t="s">
        <v>2519</v>
      </c>
      <c r="Y35" s="1296"/>
      <c r="Z35" s="1296"/>
      <c r="AA35" s="1296"/>
      <c r="AB35" s="1296"/>
      <c r="AC35" s="1225"/>
      <c r="AD35" s="1224" t="s">
        <v>2520</v>
      </c>
      <c r="AE35" s="1296"/>
      <c r="AF35" s="1296"/>
      <c r="AG35" s="1296"/>
      <c r="AH35" s="1296"/>
      <c r="AI35" s="1296"/>
      <c r="AJ35" s="1296"/>
      <c r="AK35" s="1296"/>
      <c r="AL35" s="1296"/>
      <c r="AM35" s="1296"/>
      <c r="AN35" s="1296"/>
      <c r="AO35" s="1296"/>
      <c r="AP35" s="11"/>
    </row>
    <row r="36" spans="1:43" ht="6" customHeight="1" thickBot="1">
      <c r="A36" s="4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1"/>
    </row>
    <row r="37" spans="1:43" s="118" customFormat="1" ht="33.75" customHeight="1">
      <c r="A37" s="12"/>
      <c r="B37" s="2310" t="s">
        <v>2406</v>
      </c>
      <c r="C37" s="2311"/>
      <c r="D37" s="2311"/>
      <c r="E37" s="2311"/>
      <c r="F37" s="2345"/>
      <c r="G37" s="2346"/>
      <c r="H37" s="2346"/>
      <c r="I37" s="2346"/>
      <c r="J37" s="2346"/>
      <c r="K37" s="2346"/>
      <c r="L37" s="2346"/>
      <c r="M37" s="2346"/>
      <c r="N37" s="2347"/>
      <c r="O37" s="2354" t="s">
        <v>2407</v>
      </c>
      <c r="P37" s="2311"/>
      <c r="Q37" s="2311"/>
      <c r="R37" s="2345"/>
      <c r="S37" s="2346"/>
      <c r="T37" s="2346"/>
      <c r="U37" s="2346"/>
      <c r="V37" s="2346"/>
      <c r="W37" s="2346"/>
      <c r="X37" s="2346"/>
      <c r="Y37" s="2346"/>
      <c r="Z37" s="2346"/>
      <c r="AA37" s="2347"/>
      <c r="AB37" s="2354" t="s">
        <v>2408</v>
      </c>
      <c r="AC37" s="2311"/>
      <c r="AD37" s="2311"/>
      <c r="AE37" s="2311"/>
      <c r="AF37" s="2289"/>
      <c r="AG37" s="2346"/>
      <c r="AH37" s="2347"/>
      <c r="AI37" s="2354" t="s">
        <v>2409</v>
      </c>
      <c r="AJ37" s="2311"/>
      <c r="AK37" s="2311"/>
      <c r="AL37" s="2311"/>
      <c r="AM37" s="2289"/>
      <c r="AN37" s="2346"/>
      <c r="AO37" s="2348"/>
      <c r="AP37" s="11"/>
      <c r="AQ37" s="1323">
        <f>IF(F37&amp;R37&amp;AF37&amp;AM37="",0,1)</f>
        <v>0</v>
      </c>
    </row>
    <row r="38" spans="1:43" s="118" customFormat="1" ht="33.75" customHeight="1">
      <c r="A38" s="12"/>
      <c r="B38" s="2341" t="s">
        <v>2410</v>
      </c>
      <c r="C38" s="2339"/>
      <c r="D38" s="2339"/>
      <c r="E38" s="2339"/>
      <c r="F38" s="2339"/>
      <c r="G38" s="2349"/>
      <c r="H38" s="2350"/>
      <c r="I38" s="2350"/>
      <c r="J38" s="2350"/>
      <c r="K38" s="2350"/>
      <c r="L38" s="2350"/>
      <c r="M38" s="2350"/>
      <c r="N38" s="2351"/>
      <c r="O38" s="2338" t="s">
        <v>2411</v>
      </c>
      <c r="P38" s="2339"/>
      <c r="Q38" s="2339"/>
      <c r="R38" s="2352"/>
      <c r="S38" s="2350"/>
      <c r="T38" s="2350"/>
      <c r="U38" s="2350"/>
      <c r="V38" s="2350"/>
      <c r="W38" s="2350"/>
      <c r="X38" s="2350"/>
      <c r="Y38" s="2350"/>
      <c r="Z38" s="2350"/>
      <c r="AA38" s="2351"/>
      <c r="AB38" s="2338" t="s">
        <v>2412</v>
      </c>
      <c r="AC38" s="2339"/>
      <c r="AD38" s="2339"/>
      <c r="AE38" s="2352"/>
      <c r="AF38" s="2350"/>
      <c r="AG38" s="2350"/>
      <c r="AH38" s="2350"/>
      <c r="AI38" s="2350"/>
      <c r="AJ38" s="2350"/>
      <c r="AK38" s="2350"/>
      <c r="AL38" s="2350"/>
      <c r="AM38" s="2350"/>
      <c r="AN38" s="2350"/>
      <c r="AO38" s="2353"/>
      <c r="AP38" s="11"/>
      <c r="AQ38" s="1323">
        <f>IF(G38&amp;R38&amp;AE38="",0,1)</f>
        <v>0</v>
      </c>
    </row>
    <row r="39" spans="1:43" s="118" customFormat="1" ht="33.75" customHeight="1" thickBot="1">
      <c r="A39" s="12"/>
      <c r="B39" s="2342" t="s">
        <v>2413</v>
      </c>
      <c r="C39" s="2343"/>
      <c r="D39" s="2343"/>
      <c r="E39" s="2343"/>
      <c r="F39" s="2343"/>
      <c r="G39" s="2355"/>
      <c r="H39" s="2356"/>
      <c r="I39" s="2356"/>
      <c r="J39" s="2356"/>
      <c r="K39" s="2356"/>
      <c r="L39" s="2356"/>
      <c r="M39" s="2356"/>
      <c r="N39" s="2357"/>
      <c r="O39" s="2344" t="s">
        <v>2414</v>
      </c>
      <c r="P39" s="2343"/>
      <c r="Q39" s="2343"/>
      <c r="R39" s="2343"/>
      <c r="S39" s="2358"/>
      <c r="T39" s="2356"/>
      <c r="U39" s="2356"/>
      <c r="V39" s="2356"/>
      <c r="W39" s="2356"/>
      <c r="X39" s="2356"/>
      <c r="Y39" s="2356"/>
      <c r="Z39" s="2356"/>
      <c r="AA39" s="2356"/>
      <c r="AB39" s="2356"/>
      <c r="AC39" s="2356"/>
      <c r="AD39" s="2356"/>
      <c r="AE39" s="2356"/>
      <c r="AF39" s="2356"/>
      <c r="AG39" s="2356"/>
      <c r="AH39" s="2356"/>
      <c r="AI39" s="2356"/>
      <c r="AJ39" s="2356"/>
      <c r="AK39" s="2356"/>
      <c r="AL39" s="2356"/>
      <c r="AM39" s="2356"/>
      <c r="AN39" s="2356"/>
      <c r="AO39" s="2359"/>
      <c r="AP39" s="11"/>
      <c r="AQ39" s="1323">
        <f>IF(G39&amp;S39="",0,1)</f>
        <v>0</v>
      </c>
    </row>
    <row r="40" spans="1:43" ht="7.5" customHeight="1" thickBot="1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</row>
    <row r="41" spans="1:43" s="37" customFormat="1" ht="24.75" customHeight="1" thickTop="1" thickBot="1">
      <c r="A41" s="67" t="s">
        <v>2415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6"/>
    </row>
    <row r="42" spans="1:43" s="40" customFormat="1" ht="33.75" customHeight="1">
      <c r="A42" s="42"/>
      <c r="B42" s="47" t="s">
        <v>2416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93"/>
      <c r="P42" s="640" t="s">
        <v>445</v>
      </c>
      <c r="Q42" s="2360">
        <f>IF(IND!AJ8=1,1,0)</f>
        <v>0</v>
      </c>
      <c r="R42" s="2361"/>
      <c r="S42" s="2361"/>
      <c r="T42" s="2362" t="s">
        <v>710</v>
      </c>
      <c r="U42" s="2363"/>
      <c r="V42" s="48" t="s">
        <v>921</v>
      </c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293"/>
      <c r="AJ42" s="640" t="s">
        <v>446</v>
      </c>
      <c r="AK42" s="2360">
        <f>IF(WSP!AL8=1,1,0)</f>
        <v>0</v>
      </c>
      <c r="AL42" s="2361"/>
      <c r="AM42" s="2361"/>
      <c r="AN42" s="2362" t="s">
        <v>710</v>
      </c>
      <c r="AO42" s="2364"/>
      <c r="AP42" s="11"/>
    </row>
    <row r="43" spans="1:43" s="1191" customFormat="1" ht="33.75" customHeight="1" thickBot="1">
      <c r="A43" s="42"/>
      <c r="B43" s="1189" t="s">
        <v>2417</v>
      </c>
      <c r="C43" s="292"/>
      <c r="D43" s="292"/>
      <c r="E43" s="292"/>
      <c r="F43" s="292"/>
      <c r="G43" s="292"/>
      <c r="H43" s="1190"/>
      <c r="I43" s="1133" t="s">
        <v>447</v>
      </c>
      <c r="J43" s="2387" t="str">
        <f>IF(ZR!L8=1,"ZR","") &amp; IF(AND(ZR!L8=1,SUM(ZR!L8,ZL!M8,ZN!N8)&gt;1),", ","")&amp;IF(ZL!M8=1,"ZL","") &amp; IF(SUM(ZL!M8,ZN!N8)&gt;1,", ","")&amp; IF(ZN!N8=1,"ZN","")</f>
        <v/>
      </c>
      <c r="K43" s="2388"/>
      <c r="L43" s="2388"/>
      <c r="M43" s="2388"/>
      <c r="N43" s="2388"/>
      <c r="O43" s="2389"/>
      <c r="P43" s="639" t="s">
        <v>448</v>
      </c>
      <c r="Q43" s="2390">
        <f>SUM(ZR!L8,ZL!M8,ZN!N8)</f>
        <v>0</v>
      </c>
      <c r="R43" s="2391"/>
      <c r="S43" s="2391"/>
      <c r="T43" s="2392" t="s">
        <v>710</v>
      </c>
      <c r="U43" s="2393"/>
      <c r="V43" s="639" t="s">
        <v>449</v>
      </c>
      <c r="W43" s="2394"/>
      <c r="X43" s="2395"/>
      <c r="Y43" s="2395"/>
      <c r="Z43" s="2395"/>
      <c r="AA43" s="2395"/>
      <c r="AB43" s="2395"/>
      <c r="AC43" s="2395"/>
      <c r="AD43" s="2395"/>
      <c r="AE43" s="2395"/>
      <c r="AF43" s="2395"/>
      <c r="AG43" s="2395"/>
      <c r="AH43" s="2395"/>
      <c r="AI43" s="2396"/>
      <c r="AJ43" s="639" t="s">
        <v>450</v>
      </c>
      <c r="AK43" s="2358"/>
      <c r="AL43" s="2397"/>
      <c r="AM43" s="2397"/>
      <c r="AN43" s="2392" t="s">
        <v>710</v>
      </c>
      <c r="AO43" s="2398"/>
      <c r="AP43" s="11"/>
      <c r="AQ43" s="1323">
        <f>IF(W43&amp;AK43="",0,1)</f>
        <v>0</v>
      </c>
    </row>
    <row r="44" spans="1:43" s="37" customFormat="1" ht="7.5" customHeight="1" thickBot="1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1"/>
    </row>
    <row r="45" spans="1:43" s="32" customFormat="1" ht="24.75" customHeight="1" thickTop="1" thickBot="1">
      <c r="A45" s="67" t="s">
        <v>2418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6"/>
    </row>
    <row r="46" spans="1:43" s="1196" customFormat="1" ht="13.5" customHeight="1">
      <c r="A46" s="1192"/>
      <c r="B46" s="1193" t="s">
        <v>2419</v>
      </c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525"/>
      <c r="AL46" s="525"/>
      <c r="AM46" s="525"/>
      <c r="AN46" s="525"/>
      <c r="AO46" s="1194"/>
      <c r="AP46" s="1195"/>
    </row>
    <row r="47" spans="1:43" s="32" customFormat="1" ht="33.75" customHeight="1">
      <c r="A47" s="42"/>
      <c r="B47" s="2365"/>
      <c r="C47" s="2366"/>
      <c r="D47" s="2366"/>
      <c r="E47" s="2366"/>
      <c r="F47" s="2366"/>
      <c r="G47" s="2366"/>
      <c r="H47" s="2366"/>
      <c r="I47" s="2366"/>
      <c r="J47" s="2366"/>
      <c r="K47" s="2366"/>
      <c r="L47" s="2366"/>
      <c r="M47" s="2366"/>
      <c r="N47" s="2366"/>
      <c r="O47" s="2366"/>
      <c r="P47" s="2366"/>
      <c r="Q47" s="2366"/>
      <c r="R47" s="2366"/>
      <c r="S47" s="2366"/>
      <c r="T47" s="2366"/>
      <c r="U47" s="2366"/>
      <c r="V47" s="2366"/>
      <c r="W47" s="2366"/>
      <c r="X47" s="2366"/>
      <c r="Y47" s="2366"/>
      <c r="Z47" s="2366"/>
      <c r="AA47" s="2366"/>
      <c r="AB47" s="2366"/>
      <c r="AC47" s="2366"/>
      <c r="AD47" s="2366"/>
      <c r="AE47" s="2366"/>
      <c r="AF47" s="2366"/>
      <c r="AG47" s="2366"/>
      <c r="AH47" s="2366"/>
      <c r="AI47" s="2366"/>
      <c r="AJ47" s="2366"/>
      <c r="AK47" s="2366"/>
      <c r="AL47" s="2366"/>
      <c r="AM47" s="2366"/>
      <c r="AN47" s="2366"/>
      <c r="AO47" s="2367"/>
      <c r="AP47" s="11"/>
      <c r="AQ47" s="1323">
        <f>IF(B47&amp;B49&amp;AC49&amp;B51="",0,1)</f>
        <v>0</v>
      </c>
    </row>
    <row r="48" spans="1:43" s="1196" customFormat="1" ht="13.5" customHeight="1">
      <c r="A48" s="1192"/>
      <c r="B48" s="1197" t="s">
        <v>2420</v>
      </c>
      <c r="C48" s="1198"/>
      <c r="D48" s="1199"/>
      <c r="E48" s="1199"/>
      <c r="F48" s="1199"/>
      <c r="G48" s="1199"/>
      <c r="H48" s="1199"/>
      <c r="I48" s="1199"/>
      <c r="J48" s="1199"/>
      <c r="K48" s="1199"/>
      <c r="L48" s="1199"/>
      <c r="M48" s="1199"/>
      <c r="N48" s="1199"/>
      <c r="O48" s="1199"/>
      <c r="P48" s="1199"/>
      <c r="Q48" s="1199"/>
      <c r="R48" s="1199"/>
      <c r="S48" s="1199"/>
      <c r="T48" s="1199"/>
      <c r="U48" s="1199"/>
      <c r="V48" s="1199"/>
      <c r="W48" s="1199"/>
      <c r="X48" s="1199"/>
      <c r="Y48" s="1199"/>
      <c r="Z48" s="1199"/>
      <c r="AA48" s="1199"/>
      <c r="AB48" s="1200"/>
      <c r="AC48" s="1201" t="s">
        <v>2421</v>
      </c>
      <c r="AD48" s="1199"/>
      <c r="AE48" s="1199"/>
      <c r="AF48" s="1199"/>
      <c r="AG48" s="1199"/>
      <c r="AH48" s="1199"/>
      <c r="AI48" s="1199"/>
      <c r="AJ48" s="1199"/>
      <c r="AK48" s="1199"/>
      <c r="AL48" s="1199"/>
      <c r="AM48" s="1199"/>
      <c r="AN48" s="1199"/>
      <c r="AO48" s="1202"/>
      <c r="AP48" s="1195"/>
    </row>
    <row r="49" spans="1:43" s="37" customFormat="1" ht="33.75" customHeight="1">
      <c r="A49" s="42"/>
      <c r="B49" s="2368"/>
      <c r="C49" s="2369"/>
      <c r="D49" s="2369"/>
      <c r="E49" s="2369"/>
      <c r="F49" s="2369"/>
      <c r="G49" s="2369"/>
      <c r="H49" s="2369"/>
      <c r="I49" s="2369"/>
      <c r="J49" s="2369"/>
      <c r="K49" s="2369"/>
      <c r="L49" s="2369"/>
      <c r="M49" s="2369"/>
      <c r="N49" s="2369"/>
      <c r="O49" s="2369"/>
      <c r="P49" s="2369"/>
      <c r="Q49" s="2369"/>
      <c r="R49" s="2369"/>
      <c r="S49" s="2369"/>
      <c r="T49" s="2369"/>
      <c r="U49" s="2369"/>
      <c r="V49" s="2369"/>
      <c r="W49" s="2369"/>
      <c r="X49" s="2369"/>
      <c r="Y49" s="2369"/>
      <c r="Z49" s="2369"/>
      <c r="AA49" s="2369"/>
      <c r="AB49" s="2370"/>
      <c r="AC49" s="2371"/>
      <c r="AD49" s="2369"/>
      <c r="AE49" s="2369"/>
      <c r="AF49" s="2369"/>
      <c r="AG49" s="2369"/>
      <c r="AH49" s="2369"/>
      <c r="AI49" s="2369"/>
      <c r="AJ49" s="2369"/>
      <c r="AK49" s="2369"/>
      <c r="AL49" s="2369"/>
      <c r="AM49" s="2369"/>
      <c r="AN49" s="2369"/>
      <c r="AO49" s="2372"/>
      <c r="AP49" s="11"/>
    </row>
    <row r="50" spans="1:43" s="537" customFormat="1" ht="13.5" customHeight="1">
      <c r="A50" s="1192"/>
      <c r="B50" s="1203" t="s">
        <v>2422</v>
      </c>
      <c r="C50" s="1204"/>
      <c r="D50" s="1204"/>
      <c r="E50" s="1204"/>
      <c r="F50" s="1204"/>
      <c r="G50" s="1204"/>
      <c r="H50" s="1204"/>
      <c r="I50" s="1204"/>
      <c r="J50" s="1204"/>
      <c r="K50" s="1204"/>
      <c r="L50" s="1204"/>
      <c r="M50" s="1204"/>
      <c r="N50" s="1204"/>
      <c r="O50" s="1204"/>
      <c r="P50" s="1204"/>
      <c r="Q50" s="1204"/>
      <c r="R50" s="1204"/>
      <c r="S50" s="1204"/>
      <c r="T50" s="1204"/>
      <c r="U50" s="1204"/>
      <c r="V50" s="1204"/>
      <c r="W50" s="1204"/>
      <c r="X50" s="1204"/>
      <c r="Y50" s="1204"/>
      <c r="Z50" s="1204"/>
      <c r="AA50" s="1204"/>
      <c r="AB50" s="1204"/>
      <c r="AC50" s="1204"/>
      <c r="AD50" s="1204"/>
      <c r="AE50" s="1204"/>
      <c r="AF50" s="1204"/>
      <c r="AG50" s="1204"/>
      <c r="AH50" s="1204"/>
      <c r="AI50" s="1204"/>
      <c r="AJ50" s="1204"/>
      <c r="AK50" s="1204"/>
      <c r="AL50" s="1204"/>
      <c r="AM50" s="1204"/>
      <c r="AN50" s="1204"/>
      <c r="AO50" s="1205"/>
      <c r="AP50" s="1195"/>
    </row>
    <row r="51" spans="1:43" ht="33.75" customHeight="1" thickBot="1">
      <c r="A51" s="42"/>
      <c r="B51" s="2373"/>
      <c r="C51" s="2374"/>
      <c r="D51" s="2374"/>
      <c r="E51" s="2374"/>
      <c r="F51" s="2374"/>
      <c r="G51" s="2374"/>
      <c r="H51" s="2374"/>
      <c r="I51" s="2374"/>
      <c r="J51" s="2374"/>
      <c r="K51" s="2374"/>
      <c r="L51" s="2374"/>
      <c r="M51" s="2374"/>
      <c r="N51" s="2374"/>
      <c r="O51" s="2374"/>
      <c r="P51" s="2374"/>
      <c r="Q51" s="2374"/>
      <c r="R51" s="2374"/>
      <c r="S51" s="2374"/>
      <c r="T51" s="2374"/>
      <c r="U51" s="2374"/>
      <c r="V51" s="2374"/>
      <c r="W51" s="2374"/>
      <c r="X51" s="2374"/>
      <c r="Y51" s="2374"/>
      <c r="Z51" s="2374"/>
      <c r="AA51" s="2374"/>
      <c r="AB51" s="2374"/>
      <c r="AC51" s="2374"/>
      <c r="AD51" s="2374"/>
      <c r="AE51" s="2374"/>
      <c r="AF51" s="2374"/>
      <c r="AG51" s="2374"/>
      <c r="AH51" s="2374"/>
      <c r="AI51" s="2374"/>
      <c r="AJ51" s="2374"/>
      <c r="AK51" s="2374"/>
      <c r="AL51" s="2374"/>
      <c r="AM51" s="2374"/>
      <c r="AN51" s="2374"/>
      <c r="AO51" s="2375"/>
      <c r="AP51" s="11"/>
    </row>
    <row r="52" spans="1:43" s="498" customFormat="1" ht="7.5" customHeight="1" thickBot="1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 t="s">
        <v>291</v>
      </c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1"/>
    </row>
    <row r="53" spans="1:43" ht="26.25" customHeight="1" thickTop="1" thickBot="1">
      <c r="A53" s="2376" t="s">
        <v>2423</v>
      </c>
      <c r="B53" s="2377"/>
      <c r="C53" s="2377"/>
      <c r="D53" s="2377"/>
      <c r="E53" s="2377"/>
      <c r="F53" s="2377"/>
      <c r="G53" s="2377"/>
      <c r="H53" s="2377"/>
      <c r="I53" s="2377"/>
      <c r="J53" s="2377"/>
      <c r="K53" s="2377"/>
      <c r="L53" s="2377"/>
      <c r="M53" s="2377"/>
      <c r="N53" s="2377"/>
      <c r="O53" s="2377"/>
      <c r="P53" s="2377"/>
      <c r="Q53" s="2377"/>
      <c r="R53" s="2377"/>
      <c r="S53" s="2377"/>
      <c r="T53" s="2377"/>
      <c r="U53" s="2377"/>
      <c r="V53" s="2377"/>
      <c r="W53" s="2377"/>
      <c r="X53" s="2377"/>
      <c r="Y53" s="2377"/>
      <c r="Z53" s="2377"/>
      <c r="AA53" s="2377"/>
      <c r="AB53" s="2377"/>
      <c r="AC53" s="2377"/>
      <c r="AD53" s="2377"/>
      <c r="AE53" s="2377"/>
      <c r="AF53" s="2377"/>
      <c r="AG53" s="2377"/>
      <c r="AH53" s="2377"/>
      <c r="AI53" s="2377"/>
      <c r="AJ53" s="2377"/>
      <c r="AK53" s="2378"/>
      <c r="AL53" s="2377"/>
      <c r="AM53" s="2377"/>
      <c r="AN53" s="2377"/>
      <c r="AO53" s="2377"/>
      <c r="AP53" s="2379"/>
    </row>
    <row r="54" spans="1:43" ht="33.75" customHeight="1">
      <c r="A54" s="1206">
        <f>COUNTIF(AI54:AN82,"&lt;0")</f>
        <v>0</v>
      </c>
      <c r="B54" s="2380" t="s">
        <v>2424</v>
      </c>
      <c r="C54" s="2381"/>
      <c r="D54" s="2382" t="s">
        <v>2425</v>
      </c>
      <c r="E54" s="2383"/>
      <c r="F54" s="2383"/>
      <c r="G54" s="2383"/>
      <c r="H54" s="2383"/>
      <c r="I54" s="2383"/>
      <c r="J54" s="2383"/>
      <c r="K54" s="2383"/>
      <c r="L54" s="2383"/>
      <c r="M54" s="2383"/>
      <c r="N54" s="2383"/>
      <c r="O54" s="2383"/>
      <c r="P54" s="2383"/>
      <c r="Q54" s="2383"/>
      <c r="R54" s="2383"/>
      <c r="S54" s="2383"/>
      <c r="T54" s="2383"/>
      <c r="U54" s="2383"/>
      <c r="V54" s="2383"/>
      <c r="W54" s="2383"/>
      <c r="X54" s="2383"/>
      <c r="Y54" s="2383"/>
      <c r="Z54" s="2383"/>
      <c r="AA54" s="2383"/>
      <c r="AB54" s="2383"/>
      <c r="AC54" s="2383"/>
      <c r="AD54" s="2383"/>
      <c r="AE54" s="2383"/>
      <c r="AF54" s="2383"/>
      <c r="AG54" s="2384"/>
      <c r="AH54" s="1207" t="s">
        <v>2426</v>
      </c>
      <c r="AI54" s="2385"/>
      <c r="AJ54" s="2386"/>
      <c r="AK54" s="2386"/>
      <c r="AL54" s="2386"/>
      <c r="AM54" s="2386"/>
      <c r="AN54" s="2386"/>
      <c r="AO54" s="1208" t="s">
        <v>1144</v>
      </c>
      <c r="AP54" s="11"/>
      <c r="AQ54" s="1323">
        <f>IF(AI54="",0,1)</f>
        <v>0</v>
      </c>
    </row>
    <row r="55" spans="1:43" ht="33.75" customHeight="1" thickBot="1">
      <c r="A55" s="42"/>
      <c r="B55" s="2409" t="s">
        <v>2427</v>
      </c>
      <c r="C55" s="2410"/>
      <c r="D55" s="2411" t="s">
        <v>1919</v>
      </c>
      <c r="E55" s="2412"/>
      <c r="F55" s="2412"/>
      <c r="G55" s="2412"/>
      <c r="H55" s="2412"/>
      <c r="I55" s="2412"/>
      <c r="J55" s="2412"/>
      <c r="K55" s="2412"/>
      <c r="L55" s="2412"/>
      <c r="M55" s="2412"/>
      <c r="N55" s="2412"/>
      <c r="O55" s="2412"/>
      <c r="P55" s="2412"/>
      <c r="Q55" s="2412"/>
      <c r="R55" s="2412"/>
      <c r="S55" s="2412"/>
      <c r="T55" s="2412"/>
      <c r="U55" s="2412"/>
      <c r="V55" s="2412"/>
      <c r="W55" s="2412"/>
      <c r="X55" s="2412"/>
      <c r="Y55" s="2412"/>
      <c r="Z55" s="2412"/>
      <c r="AA55" s="2412"/>
      <c r="AB55" s="2412"/>
      <c r="AC55" s="2412"/>
      <c r="AD55" s="2412"/>
      <c r="AE55" s="2412"/>
      <c r="AF55" s="2412"/>
      <c r="AG55" s="2413"/>
      <c r="AH55" s="1209" t="s">
        <v>1570</v>
      </c>
      <c r="AI55" s="2414"/>
      <c r="AJ55" s="2415"/>
      <c r="AK55" s="2415"/>
      <c r="AL55" s="2415"/>
      <c r="AM55" s="2415"/>
      <c r="AN55" s="2415"/>
      <c r="AO55" s="1210" t="s">
        <v>1144</v>
      </c>
      <c r="AP55" s="11"/>
      <c r="AQ55" s="1323">
        <f>IF(AI55="",0,1)</f>
        <v>0</v>
      </c>
    </row>
    <row r="56" spans="1:43" ht="7.5" customHeight="1" thickBo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1"/>
    </row>
    <row r="57" spans="1:43" ht="24" customHeight="1" thickTop="1" thickBot="1">
      <c r="A57" s="67" t="s">
        <v>2428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6"/>
    </row>
    <row r="58" spans="1:43" ht="29.25" customHeight="1">
      <c r="A58" s="42"/>
      <c r="B58" s="47" t="s">
        <v>2429</v>
      </c>
      <c r="C58" s="48"/>
      <c r="D58" s="1910" t="s">
        <v>2430</v>
      </c>
      <c r="E58" s="1910"/>
      <c r="F58" s="1910"/>
      <c r="G58" s="1910"/>
      <c r="H58" s="1910"/>
      <c r="I58" s="1910"/>
      <c r="J58" s="1910"/>
      <c r="K58" s="1910"/>
      <c r="L58" s="1910"/>
      <c r="M58" s="1910"/>
      <c r="N58" s="1910"/>
      <c r="O58" s="1910"/>
      <c r="P58" s="1910"/>
      <c r="Q58" s="1910"/>
      <c r="R58" s="1910"/>
      <c r="S58" s="1910"/>
      <c r="T58" s="1910"/>
      <c r="U58" s="1910"/>
      <c r="V58" s="1910"/>
      <c r="W58" s="1910"/>
      <c r="X58" s="1910"/>
      <c r="Y58" s="1910"/>
      <c r="Z58" s="1910"/>
      <c r="AA58" s="1910"/>
      <c r="AB58" s="1910"/>
      <c r="AC58" s="1910"/>
      <c r="AD58" s="1910"/>
      <c r="AE58" s="1910"/>
      <c r="AF58" s="1910"/>
      <c r="AG58" s="2416"/>
      <c r="AH58" s="1211" t="s">
        <v>1571</v>
      </c>
      <c r="AI58" s="2385"/>
      <c r="AJ58" s="2386"/>
      <c r="AK58" s="2386"/>
      <c r="AL58" s="2386"/>
      <c r="AM58" s="2386"/>
      <c r="AN58" s="2386"/>
      <c r="AO58" s="1212" t="s">
        <v>2431</v>
      </c>
      <c r="AP58" s="11"/>
      <c r="AQ58" s="1323">
        <f t="shared" ref="AQ58:AQ66" si="0">IF(AI58="",0,1)</f>
        <v>0</v>
      </c>
    </row>
    <row r="59" spans="1:43" ht="29.25" customHeight="1">
      <c r="A59" s="42"/>
      <c r="B59" s="2417" t="s">
        <v>2432</v>
      </c>
      <c r="C59" s="2418"/>
      <c r="D59" s="2401" t="s">
        <v>2558</v>
      </c>
      <c r="E59" s="2402"/>
      <c r="F59" s="2402"/>
      <c r="G59" s="2402"/>
      <c r="H59" s="2402"/>
      <c r="I59" s="2402"/>
      <c r="J59" s="2402"/>
      <c r="K59" s="2402"/>
      <c r="L59" s="2402"/>
      <c r="M59" s="2402"/>
      <c r="N59" s="2402"/>
      <c r="O59" s="2402"/>
      <c r="P59" s="2402"/>
      <c r="Q59" s="2402"/>
      <c r="R59" s="2402"/>
      <c r="S59" s="2402"/>
      <c r="T59" s="2402"/>
      <c r="U59" s="2402"/>
      <c r="V59" s="2402"/>
      <c r="W59" s="2402"/>
      <c r="X59" s="2402"/>
      <c r="Y59" s="2402"/>
      <c r="Z59" s="2402"/>
      <c r="AA59" s="2402"/>
      <c r="AB59" s="2402"/>
      <c r="AC59" s="2402"/>
      <c r="AD59" s="2402"/>
      <c r="AE59" s="2402"/>
      <c r="AF59" s="2402"/>
      <c r="AG59" s="2403"/>
      <c r="AH59" s="1213" t="s">
        <v>1710</v>
      </c>
      <c r="AI59" s="2419"/>
      <c r="AJ59" s="2420"/>
      <c r="AK59" s="2420"/>
      <c r="AL59" s="2420"/>
      <c r="AM59" s="2420"/>
      <c r="AN59" s="2420"/>
      <c r="AO59" s="1214" t="s">
        <v>2431</v>
      </c>
      <c r="AP59" s="11"/>
      <c r="AQ59" s="1323">
        <f t="shared" si="0"/>
        <v>0</v>
      </c>
    </row>
    <row r="60" spans="1:43" ht="29.25" customHeight="1">
      <c r="A60" s="42"/>
      <c r="B60" s="2399" t="s">
        <v>2433</v>
      </c>
      <c r="C60" s="2400"/>
      <c r="D60" s="2401" t="s">
        <v>2559</v>
      </c>
      <c r="E60" s="2402"/>
      <c r="F60" s="2402"/>
      <c r="G60" s="2402"/>
      <c r="H60" s="2402"/>
      <c r="I60" s="2402"/>
      <c r="J60" s="2402"/>
      <c r="K60" s="2402"/>
      <c r="L60" s="2402"/>
      <c r="M60" s="2402"/>
      <c r="N60" s="2402"/>
      <c r="O60" s="2402"/>
      <c r="P60" s="2402"/>
      <c r="Q60" s="2402"/>
      <c r="R60" s="2402"/>
      <c r="S60" s="2402"/>
      <c r="T60" s="2402"/>
      <c r="U60" s="2402"/>
      <c r="V60" s="2402"/>
      <c r="W60" s="2402"/>
      <c r="X60" s="2402"/>
      <c r="Y60" s="2402"/>
      <c r="Z60" s="2402"/>
      <c r="AA60" s="2402"/>
      <c r="AB60" s="2402"/>
      <c r="AC60" s="2402"/>
      <c r="AD60" s="2402"/>
      <c r="AE60" s="2402"/>
      <c r="AF60" s="2402"/>
      <c r="AG60" s="2403"/>
      <c r="AH60" s="1215" t="s">
        <v>1711</v>
      </c>
      <c r="AI60" s="2404"/>
      <c r="AJ60" s="2405"/>
      <c r="AK60" s="2405"/>
      <c r="AL60" s="2405"/>
      <c r="AM60" s="2405"/>
      <c r="AN60" s="2405"/>
      <c r="AO60" s="1214" t="s">
        <v>2431</v>
      </c>
      <c r="AP60" s="11"/>
      <c r="AQ60" s="1323">
        <f t="shared" si="0"/>
        <v>0</v>
      </c>
    </row>
    <row r="61" spans="1:43" ht="29.25" customHeight="1">
      <c r="A61" s="42"/>
      <c r="B61" s="2399" t="s">
        <v>2434</v>
      </c>
      <c r="C61" s="2400"/>
      <c r="D61" s="2406" t="s">
        <v>2435</v>
      </c>
      <c r="E61" s="2407"/>
      <c r="F61" s="2407"/>
      <c r="G61" s="2407"/>
      <c r="H61" s="2407"/>
      <c r="I61" s="2407"/>
      <c r="J61" s="2407"/>
      <c r="K61" s="2407"/>
      <c r="L61" s="2407"/>
      <c r="M61" s="2407"/>
      <c r="N61" s="2407"/>
      <c r="O61" s="2407"/>
      <c r="P61" s="2407"/>
      <c r="Q61" s="2407"/>
      <c r="R61" s="2407"/>
      <c r="S61" s="2407"/>
      <c r="T61" s="2407"/>
      <c r="U61" s="2407"/>
      <c r="V61" s="2407"/>
      <c r="W61" s="2407"/>
      <c r="X61" s="2407"/>
      <c r="Y61" s="2407"/>
      <c r="Z61" s="2407"/>
      <c r="AA61" s="2407"/>
      <c r="AB61" s="2407"/>
      <c r="AC61" s="2407"/>
      <c r="AD61" s="2407"/>
      <c r="AE61" s="2407"/>
      <c r="AF61" s="2407"/>
      <c r="AG61" s="2408"/>
      <c r="AH61" s="1216" t="s">
        <v>1712</v>
      </c>
      <c r="AI61" s="2404"/>
      <c r="AJ61" s="2405"/>
      <c r="AK61" s="2405"/>
      <c r="AL61" s="2405"/>
      <c r="AM61" s="2405"/>
      <c r="AN61" s="2405"/>
      <c r="AO61" s="1214" t="s">
        <v>599</v>
      </c>
      <c r="AP61" s="11"/>
      <c r="AQ61" s="1323">
        <f t="shared" si="0"/>
        <v>0</v>
      </c>
    </row>
    <row r="62" spans="1:43" ht="29.25" customHeight="1">
      <c r="A62" s="42"/>
      <c r="B62" s="2399" t="s">
        <v>2436</v>
      </c>
      <c r="C62" s="2400"/>
      <c r="D62" s="2401" t="s">
        <v>2437</v>
      </c>
      <c r="E62" s="2402"/>
      <c r="F62" s="2402"/>
      <c r="G62" s="2402"/>
      <c r="H62" s="2402"/>
      <c r="I62" s="2402"/>
      <c r="J62" s="2402"/>
      <c r="K62" s="2402"/>
      <c r="L62" s="2402"/>
      <c r="M62" s="2402"/>
      <c r="N62" s="2402"/>
      <c r="O62" s="2402"/>
      <c r="P62" s="2402"/>
      <c r="Q62" s="2402"/>
      <c r="R62" s="2402"/>
      <c r="S62" s="2402"/>
      <c r="T62" s="2402"/>
      <c r="U62" s="2402"/>
      <c r="V62" s="2402"/>
      <c r="W62" s="2402"/>
      <c r="X62" s="2402"/>
      <c r="Y62" s="2402"/>
      <c r="Z62" s="2402"/>
      <c r="AA62" s="2402"/>
      <c r="AB62" s="2402"/>
      <c r="AC62" s="2402"/>
      <c r="AD62" s="2402"/>
      <c r="AE62" s="2402"/>
      <c r="AF62" s="2402"/>
      <c r="AG62" s="2403"/>
      <c r="AH62" s="1215" t="s">
        <v>1803</v>
      </c>
      <c r="AI62" s="2404"/>
      <c r="AJ62" s="2405"/>
      <c r="AK62" s="2405"/>
      <c r="AL62" s="2405"/>
      <c r="AM62" s="2405"/>
      <c r="AN62" s="2405"/>
      <c r="AO62" s="1214" t="s">
        <v>599</v>
      </c>
      <c r="AP62" s="11"/>
      <c r="AQ62" s="1323">
        <f t="shared" si="0"/>
        <v>0</v>
      </c>
    </row>
    <row r="63" spans="1:43" ht="29.25" customHeight="1">
      <c r="A63" s="42"/>
      <c r="B63" s="2399" t="s">
        <v>2438</v>
      </c>
      <c r="C63" s="2400"/>
      <c r="D63" s="2401" t="s">
        <v>2560</v>
      </c>
      <c r="E63" s="2402"/>
      <c r="F63" s="2402"/>
      <c r="G63" s="2402"/>
      <c r="H63" s="2402"/>
      <c r="I63" s="2402"/>
      <c r="J63" s="2402"/>
      <c r="K63" s="2402"/>
      <c r="L63" s="2402"/>
      <c r="M63" s="2402"/>
      <c r="N63" s="2402"/>
      <c r="O63" s="2402"/>
      <c r="P63" s="2402"/>
      <c r="Q63" s="2402"/>
      <c r="R63" s="2402"/>
      <c r="S63" s="2402"/>
      <c r="T63" s="2402"/>
      <c r="U63" s="2402"/>
      <c r="V63" s="2402"/>
      <c r="W63" s="2402"/>
      <c r="X63" s="2402"/>
      <c r="Y63" s="2402"/>
      <c r="Z63" s="2402"/>
      <c r="AA63" s="2402"/>
      <c r="AB63" s="2402"/>
      <c r="AC63" s="2402"/>
      <c r="AD63" s="2402"/>
      <c r="AE63" s="2402"/>
      <c r="AF63" s="2402"/>
      <c r="AG63" s="2403"/>
      <c r="AH63" s="1215" t="s">
        <v>1812</v>
      </c>
      <c r="AI63" s="2404"/>
      <c r="AJ63" s="2405"/>
      <c r="AK63" s="2405"/>
      <c r="AL63" s="2405"/>
      <c r="AM63" s="2405"/>
      <c r="AN63" s="2405"/>
      <c r="AO63" s="1214" t="s">
        <v>599</v>
      </c>
      <c r="AP63" s="11"/>
      <c r="AQ63" s="1323">
        <f t="shared" si="0"/>
        <v>0</v>
      </c>
    </row>
    <row r="64" spans="1:43" s="37" customFormat="1" ht="29.25" customHeight="1">
      <c r="A64" s="42"/>
      <c r="B64" s="2399" t="s">
        <v>2439</v>
      </c>
      <c r="C64" s="2400"/>
      <c r="D64" s="2401" t="s">
        <v>2561</v>
      </c>
      <c r="E64" s="2402"/>
      <c r="F64" s="2402"/>
      <c r="G64" s="2402"/>
      <c r="H64" s="2402"/>
      <c r="I64" s="2402"/>
      <c r="J64" s="2402"/>
      <c r="K64" s="2402"/>
      <c r="L64" s="2402"/>
      <c r="M64" s="2402"/>
      <c r="N64" s="2402"/>
      <c r="O64" s="2402"/>
      <c r="P64" s="2402"/>
      <c r="Q64" s="2402"/>
      <c r="R64" s="2402"/>
      <c r="S64" s="2402"/>
      <c r="T64" s="2402"/>
      <c r="U64" s="2402"/>
      <c r="V64" s="2402"/>
      <c r="W64" s="2402"/>
      <c r="X64" s="2402"/>
      <c r="Y64" s="2402"/>
      <c r="Z64" s="2402"/>
      <c r="AA64" s="2402"/>
      <c r="AB64" s="2402"/>
      <c r="AC64" s="2402"/>
      <c r="AD64" s="2402"/>
      <c r="AE64" s="2402"/>
      <c r="AF64" s="2402"/>
      <c r="AG64" s="2403"/>
      <c r="AH64" s="1215" t="s">
        <v>1813</v>
      </c>
      <c r="AI64" s="2404"/>
      <c r="AJ64" s="2405"/>
      <c r="AK64" s="2405"/>
      <c r="AL64" s="2405"/>
      <c r="AM64" s="2405"/>
      <c r="AN64" s="2405"/>
      <c r="AO64" s="1214" t="s">
        <v>599</v>
      </c>
      <c r="AP64" s="11"/>
      <c r="AQ64" s="1323">
        <f t="shared" si="0"/>
        <v>0</v>
      </c>
    </row>
    <row r="65" spans="1:43" s="37" customFormat="1" ht="29.25" customHeight="1">
      <c r="A65" s="42"/>
      <c r="B65" s="2399" t="s">
        <v>2440</v>
      </c>
      <c r="C65" s="2400"/>
      <c r="D65" s="2421" t="s">
        <v>2441</v>
      </c>
      <c r="E65" s="2402"/>
      <c r="F65" s="2402"/>
      <c r="G65" s="2402"/>
      <c r="H65" s="2402"/>
      <c r="I65" s="2402"/>
      <c r="J65" s="2402"/>
      <c r="K65" s="2402"/>
      <c r="L65" s="2402"/>
      <c r="M65" s="2402"/>
      <c r="N65" s="2402"/>
      <c r="O65" s="2402"/>
      <c r="P65" s="2402"/>
      <c r="Q65" s="2402"/>
      <c r="R65" s="2402"/>
      <c r="S65" s="2402"/>
      <c r="T65" s="2402"/>
      <c r="U65" s="2402"/>
      <c r="V65" s="2402"/>
      <c r="W65" s="2402"/>
      <c r="X65" s="2402"/>
      <c r="Y65" s="2402"/>
      <c r="Z65" s="2402"/>
      <c r="AA65" s="2402"/>
      <c r="AB65" s="2402"/>
      <c r="AC65" s="2402"/>
      <c r="AD65" s="2402"/>
      <c r="AE65" s="2402"/>
      <c r="AF65" s="2402"/>
      <c r="AG65" s="2403"/>
      <c r="AH65" s="1216" t="s">
        <v>1814</v>
      </c>
      <c r="AI65" s="2422"/>
      <c r="AJ65" s="2423"/>
      <c r="AK65" s="2423"/>
      <c r="AL65" s="2423"/>
      <c r="AM65" s="2423"/>
      <c r="AN65" s="2423"/>
      <c r="AO65" s="1214" t="s">
        <v>2431</v>
      </c>
      <c r="AP65" s="11"/>
      <c r="AQ65" s="1323">
        <f t="shared" si="0"/>
        <v>0</v>
      </c>
    </row>
    <row r="66" spans="1:43" s="37" customFormat="1" ht="69.75" customHeight="1" thickBot="1">
      <c r="A66" s="42"/>
      <c r="B66" s="2441" t="s">
        <v>2442</v>
      </c>
      <c r="C66" s="2442"/>
      <c r="D66" s="2443" t="s">
        <v>2443</v>
      </c>
      <c r="E66" s="2444"/>
      <c r="F66" s="2444"/>
      <c r="G66" s="2444"/>
      <c r="H66" s="2444"/>
      <c r="I66" s="2444"/>
      <c r="J66" s="2444"/>
      <c r="K66" s="2444"/>
      <c r="L66" s="2444"/>
      <c r="M66" s="2444"/>
      <c r="N66" s="2444"/>
      <c r="O66" s="2444"/>
      <c r="P66" s="2444"/>
      <c r="Q66" s="2444"/>
      <c r="R66" s="2444"/>
      <c r="S66" s="2444"/>
      <c r="T66" s="2444"/>
      <c r="U66" s="2444"/>
      <c r="V66" s="2444"/>
      <c r="W66" s="2444"/>
      <c r="X66" s="2444"/>
      <c r="Y66" s="2444"/>
      <c r="Z66" s="2444"/>
      <c r="AA66" s="2444"/>
      <c r="AB66" s="2444"/>
      <c r="AC66" s="2444"/>
      <c r="AD66" s="2444"/>
      <c r="AE66" s="2444"/>
      <c r="AF66" s="2444"/>
      <c r="AG66" s="2445"/>
      <c r="AH66" s="1209" t="s">
        <v>1815</v>
      </c>
      <c r="AI66" s="2446"/>
      <c r="AJ66" s="2415"/>
      <c r="AK66" s="2415"/>
      <c r="AL66" s="2415"/>
      <c r="AM66" s="2415"/>
      <c r="AN66" s="2415"/>
      <c r="AO66" s="1210" t="s">
        <v>2431</v>
      </c>
      <c r="AP66" s="11"/>
      <c r="AQ66" s="1323">
        <f t="shared" si="0"/>
        <v>0</v>
      </c>
    </row>
    <row r="67" spans="1:43" ht="5.25" customHeight="1" thickBot="1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1"/>
    </row>
    <row r="68" spans="1:43" s="498" customFormat="1" ht="24" customHeight="1" thickTop="1" thickBot="1">
      <c r="A68" s="67" t="s">
        <v>2562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6"/>
    </row>
    <row r="69" spans="1:43" ht="29.25" customHeight="1">
      <c r="A69" s="42"/>
      <c r="B69" s="2424" t="s">
        <v>2424</v>
      </c>
      <c r="C69" s="2425"/>
      <c r="D69" s="2428" t="s">
        <v>2444</v>
      </c>
      <c r="E69" s="2429"/>
      <c r="F69" s="2429"/>
      <c r="G69" s="2429"/>
      <c r="H69" s="2429"/>
      <c r="I69" s="2429"/>
      <c r="J69" s="2429"/>
      <c r="K69" s="2429"/>
      <c r="L69" s="2429"/>
      <c r="M69" s="2429"/>
      <c r="N69" s="2429"/>
      <c r="O69" s="2429"/>
      <c r="P69" s="2429"/>
      <c r="Q69" s="2429"/>
      <c r="R69" s="2429"/>
      <c r="S69" s="2429"/>
      <c r="T69" s="2429"/>
      <c r="U69" s="2429"/>
      <c r="V69" s="2429"/>
      <c r="W69" s="2429"/>
      <c r="X69" s="2429"/>
      <c r="Y69" s="2431" t="s">
        <v>2445</v>
      </c>
      <c r="Z69" s="2432"/>
      <c r="AA69" s="2432"/>
      <c r="AB69" s="2432"/>
      <c r="AC69" s="2432"/>
      <c r="AD69" s="2432"/>
      <c r="AE69" s="2432"/>
      <c r="AF69" s="2432"/>
      <c r="AG69" s="2433"/>
      <c r="AH69" s="1217" t="s">
        <v>1816</v>
      </c>
      <c r="AI69" s="2434"/>
      <c r="AJ69" s="2435"/>
      <c r="AK69" s="2435"/>
      <c r="AL69" s="2435"/>
      <c r="AM69" s="2435"/>
      <c r="AN69" s="2435"/>
      <c r="AO69" s="1218" t="s">
        <v>2446</v>
      </c>
      <c r="AP69" s="11"/>
      <c r="AQ69" s="1323">
        <f t="shared" ref="AQ69:AQ82" si="1">IF(AI69="",0,1)</f>
        <v>0</v>
      </c>
    </row>
    <row r="70" spans="1:43" ht="29.25" customHeight="1" thickBot="1">
      <c r="A70" s="42"/>
      <c r="B70" s="2426"/>
      <c r="C70" s="2427"/>
      <c r="D70" s="2430"/>
      <c r="E70" s="2430"/>
      <c r="F70" s="2430"/>
      <c r="G70" s="2430"/>
      <c r="H70" s="2430"/>
      <c r="I70" s="2430"/>
      <c r="J70" s="2430"/>
      <c r="K70" s="2430"/>
      <c r="L70" s="2430"/>
      <c r="M70" s="2430"/>
      <c r="N70" s="2430"/>
      <c r="O70" s="2430"/>
      <c r="P70" s="2430"/>
      <c r="Q70" s="2430"/>
      <c r="R70" s="2430"/>
      <c r="S70" s="2430"/>
      <c r="T70" s="2430"/>
      <c r="U70" s="2430"/>
      <c r="V70" s="2430"/>
      <c r="W70" s="2430"/>
      <c r="X70" s="2430"/>
      <c r="Y70" s="2436" t="s">
        <v>2563</v>
      </c>
      <c r="Z70" s="2437"/>
      <c r="AA70" s="2437"/>
      <c r="AB70" s="2437"/>
      <c r="AC70" s="2437"/>
      <c r="AD70" s="2437"/>
      <c r="AE70" s="2437"/>
      <c r="AF70" s="2437"/>
      <c r="AG70" s="2438"/>
      <c r="AH70" s="1219" t="s">
        <v>1817</v>
      </c>
      <c r="AI70" s="2439"/>
      <c r="AJ70" s="2440"/>
      <c r="AK70" s="2440"/>
      <c r="AL70" s="2440"/>
      <c r="AM70" s="2440"/>
      <c r="AN70" s="2440"/>
      <c r="AO70" s="1220" t="s">
        <v>2446</v>
      </c>
      <c r="AP70" s="11"/>
      <c r="AQ70" s="1323">
        <f t="shared" si="1"/>
        <v>0</v>
      </c>
    </row>
    <row r="71" spans="1:43" ht="29.25" customHeight="1">
      <c r="A71" s="42"/>
      <c r="B71" s="2424" t="s">
        <v>2427</v>
      </c>
      <c r="C71" s="2425"/>
      <c r="D71" s="2428" t="s">
        <v>2447</v>
      </c>
      <c r="E71" s="2429"/>
      <c r="F71" s="2429"/>
      <c r="G71" s="2429"/>
      <c r="H71" s="2429"/>
      <c r="I71" s="2429"/>
      <c r="J71" s="2429"/>
      <c r="K71" s="2429"/>
      <c r="L71" s="2429"/>
      <c r="M71" s="2429"/>
      <c r="N71" s="2429"/>
      <c r="O71" s="2429"/>
      <c r="P71" s="2429"/>
      <c r="Q71" s="2429"/>
      <c r="R71" s="2429"/>
      <c r="S71" s="2429"/>
      <c r="T71" s="2429"/>
      <c r="U71" s="2429"/>
      <c r="V71" s="2429"/>
      <c r="W71" s="2429"/>
      <c r="X71" s="2429"/>
      <c r="Y71" s="2431" t="s">
        <v>2445</v>
      </c>
      <c r="Z71" s="2432"/>
      <c r="AA71" s="2432"/>
      <c r="AB71" s="2432"/>
      <c r="AC71" s="2432"/>
      <c r="AD71" s="2432"/>
      <c r="AE71" s="2432"/>
      <c r="AF71" s="2432"/>
      <c r="AG71" s="2433"/>
      <c r="AH71" s="1217" t="s">
        <v>1818</v>
      </c>
      <c r="AI71" s="2434"/>
      <c r="AJ71" s="2435"/>
      <c r="AK71" s="2435"/>
      <c r="AL71" s="2435"/>
      <c r="AM71" s="2435"/>
      <c r="AN71" s="2435"/>
      <c r="AO71" s="1218" t="s">
        <v>2446</v>
      </c>
      <c r="AP71" s="11"/>
      <c r="AQ71" s="1323">
        <f t="shared" si="1"/>
        <v>0</v>
      </c>
    </row>
    <row r="72" spans="1:43" ht="29.25" customHeight="1" thickBot="1">
      <c r="A72" s="42"/>
      <c r="B72" s="2426"/>
      <c r="C72" s="2427"/>
      <c r="D72" s="2430"/>
      <c r="E72" s="2430"/>
      <c r="F72" s="2430"/>
      <c r="G72" s="2430"/>
      <c r="H72" s="2430"/>
      <c r="I72" s="2430"/>
      <c r="J72" s="2430"/>
      <c r="K72" s="2430"/>
      <c r="L72" s="2430"/>
      <c r="M72" s="2430"/>
      <c r="N72" s="2430"/>
      <c r="O72" s="2430"/>
      <c r="P72" s="2430"/>
      <c r="Q72" s="2430"/>
      <c r="R72" s="2430"/>
      <c r="S72" s="2430"/>
      <c r="T72" s="2430"/>
      <c r="U72" s="2430"/>
      <c r="V72" s="2430"/>
      <c r="W72" s="2430"/>
      <c r="X72" s="2430"/>
      <c r="Y72" s="2436" t="s">
        <v>2563</v>
      </c>
      <c r="Z72" s="2437"/>
      <c r="AA72" s="2437"/>
      <c r="AB72" s="2437"/>
      <c r="AC72" s="2437"/>
      <c r="AD72" s="2437"/>
      <c r="AE72" s="2437"/>
      <c r="AF72" s="2437"/>
      <c r="AG72" s="2438"/>
      <c r="AH72" s="1219" t="s">
        <v>2049</v>
      </c>
      <c r="AI72" s="2439"/>
      <c r="AJ72" s="2440"/>
      <c r="AK72" s="2440"/>
      <c r="AL72" s="2440"/>
      <c r="AM72" s="2440"/>
      <c r="AN72" s="2440"/>
      <c r="AO72" s="1220" t="s">
        <v>2446</v>
      </c>
      <c r="AP72" s="11"/>
      <c r="AQ72" s="1323">
        <f t="shared" si="1"/>
        <v>0</v>
      </c>
    </row>
    <row r="73" spans="1:43" ht="29.25" customHeight="1">
      <c r="A73" s="42"/>
      <c r="B73" s="2424" t="s">
        <v>2448</v>
      </c>
      <c r="C73" s="2425"/>
      <c r="D73" s="2428" t="s">
        <v>2449</v>
      </c>
      <c r="E73" s="2429"/>
      <c r="F73" s="2429"/>
      <c r="G73" s="2429"/>
      <c r="H73" s="2429"/>
      <c r="I73" s="2429"/>
      <c r="J73" s="2429"/>
      <c r="K73" s="2429"/>
      <c r="L73" s="2429"/>
      <c r="M73" s="2429"/>
      <c r="N73" s="2429"/>
      <c r="O73" s="2429"/>
      <c r="P73" s="2429"/>
      <c r="Q73" s="2429"/>
      <c r="R73" s="2429"/>
      <c r="S73" s="2429"/>
      <c r="T73" s="2429"/>
      <c r="U73" s="2429"/>
      <c r="V73" s="2429"/>
      <c r="W73" s="2429"/>
      <c r="X73" s="2429"/>
      <c r="Y73" s="2431" t="s">
        <v>2445</v>
      </c>
      <c r="Z73" s="2432"/>
      <c r="AA73" s="2432"/>
      <c r="AB73" s="2432"/>
      <c r="AC73" s="2432"/>
      <c r="AD73" s="2432"/>
      <c r="AE73" s="2432"/>
      <c r="AF73" s="2432"/>
      <c r="AG73" s="2433"/>
      <c r="AH73" s="1217" t="s">
        <v>2050</v>
      </c>
      <c r="AI73" s="2434"/>
      <c r="AJ73" s="2435"/>
      <c r="AK73" s="2435"/>
      <c r="AL73" s="2435"/>
      <c r="AM73" s="2435"/>
      <c r="AN73" s="2435"/>
      <c r="AO73" s="1218" t="s">
        <v>2446</v>
      </c>
      <c r="AP73" s="11"/>
      <c r="AQ73" s="1323">
        <f t="shared" si="1"/>
        <v>0</v>
      </c>
    </row>
    <row r="74" spans="1:43" ht="29.25" customHeight="1" thickBot="1">
      <c r="A74" s="42"/>
      <c r="B74" s="2426"/>
      <c r="C74" s="2427"/>
      <c r="D74" s="2430"/>
      <c r="E74" s="2430"/>
      <c r="F74" s="2430"/>
      <c r="G74" s="2430"/>
      <c r="H74" s="2430"/>
      <c r="I74" s="2430"/>
      <c r="J74" s="2430"/>
      <c r="K74" s="2430"/>
      <c r="L74" s="2430"/>
      <c r="M74" s="2430"/>
      <c r="N74" s="2430"/>
      <c r="O74" s="2430"/>
      <c r="P74" s="2430"/>
      <c r="Q74" s="2430"/>
      <c r="R74" s="2430"/>
      <c r="S74" s="2430"/>
      <c r="T74" s="2430"/>
      <c r="U74" s="2430"/>
      <c r="V74" s="2430"/>
      <c r="W74" s="2430"/>
      <c r="X74" s="2430"/>
      <c r="Y74" s="2436" t="s">
        <v>2563</v>
      </c>
      <c r="Z74" s="2437"/>
      <c r="AA74" s="2437"/>
      <c r="AB74" s="2437"/>
      <c r="AC74" s="2437"/>
      <c r="AD74" s="2437"/>
      <c r="AE74" s="2437"/>
      <c r="AF74" s="2437"/>
      <c r="AG74" s="2438"/>
      <c r="AH74" s="1219" t="s">
        <v>2051</v>
      </c>
      <c r="AI74" s="2439"/>
      <c r="AJ74" s="2440"/>
      <c r="AK74" s="2440"/>
      <c r="AL74" s="2440"/>
      <c r="AM74" s="2440"/>
      <c r="AN74" s="2440"/>
      <c r="AO74" s="1221" t="s">
        <v>2450</v>
      </c>
      <c r="AP74" s="11"/>
      <c r="AQ74" s="1323">
        <f t="shared" si="1"/>
        <v>0</v>
      </c>
    </row>
    <row r="75" spans="1:43" ht="29.25" customHeight="1">
      <c r="A75" s="42"/>
      <c r="B75" s="2424" t="s">
        <v>2451</v>
      </c>
      <c r="C75" s="2425"/>
      <c r="D75" s="2428" t="s">
        <v>2452</v>
      </c>
      <c r="E75" s="2429"/>
      <c r="F75" s="2429"/>
      <c r="G75" s="2429"/>
      <c r="H75" s="2429"/>
      <c r="I75" s="2429"/>
      <c r="J75" s="2429"/>
      <c r="K75" s="2429"/>
      <c r="L75" s="2429"/>
      <c r="M75" s="2429"/>
      <c r="N75" s="2429"/>
      <c r="O75" s="2429"/>
      <c r="P75" s="2429"/>
      <c r="Q75" s="2429"/>
      <c r="R75" s="2429"/>
      <c r="S75" s="2429"/>
      <c r="T75" s="2429"/>
      <c r="U75" s="2429"/>
      <c r="V75" s="2429"/>
      <c r="W75" s="2429"/>
      <c r="X75" s="2429"/>
      <c r="Y75" s="2431" t="s">
        <v>2445</v>
      </c>
      <c r="Z75" s="2432"/>
      <c r="AA75" s="2432"/>
      <c r="AB75" s="2432"/>
      <c r="AC75" s="2432"/>
      <c r="AD75" s="2432"/>
      <c r="AE75" s="2432"/>
      <c r="AF75" s="2432"/>
      <c r="AG75" s="2433"/>
      <c r="AH75" s="1217" t="s">
        <v>2052</v>
      </c>
      <c r="AI75" s="2434"/>
      <c r="AJ75" s="2435"/>
      <c r="AK75" s="2435"/>
      <c r="AL75" s="2435"/>
      <c r="AM75" s="2435"/>
      <c r="AN75" s="2435"/>
      <c r="AO75" s="1218" t="s">
        <v>2446</v>
      </c>
      <c r="AP75" s="11"/>
      <c r="AQ75" s="1323">
        <f t="shared" si="1"/>
        <v>0</v>
      </c>
    </row>
    <row r="76" spans="1:43" ht="29.25" customHeight="1" thickBot="1">
      <c r="A76" s="42"/>
      <c r="B76" s="2426"/>
      <c r="C76" s="2427"/>
      <c r="D76" s="2430"/>
      <c r="E76" s="2430"/>
      <c r="F76" s="2430"/>
      <c r="G76" s="2430"/>
      <c r="H76" s="2430"/>
      <c r="I76" s="2430"/>
      <c r="J76" s="2430"/>
      <c r="K76" s="2430"/>
      <c r="L76" s="2430"/>
      <c r="M76" s="2430"/>
      <c r="N76" s="2430"/>
      <c r="O76" s="2430"/>
      <c r="P76" s="2430"/>
      <c r="Q76" s="2430"/>
      <c r="R76" s="2430"/>
      <c r="S76" s="2430"/>
      <c r="T76" s="2430"/>
      <c r="U76" s="2430"/>
      <c r="V76" s="2430"/>
      <c r="W76" s="2430"/>
      <c r="X76" s="2430"/>
      <c r="Y76" s="2436" t="s">
        <v>2563</v>
      </c>
      <c r="Z76" s="2437"/>
      <c r="AA76" s="2437"/>
      <c r="AB76" s="2437"/>
      <c r="AC76" s="2437"/>
      <c r="AD76" s="2437"/>
      <c r="AE76" s="2437"/>
      <c r="AF76" s="2437"/>
      <c r="AG76" s="2438"/>
      <c r="AH76" s="1219" t="s">
        <v>2053</v>
      </c>
      <c r="AI76" s="2439"/>
      <c r="AJ76" s="2440"/>
      <c r="AK76" s="2440"/>
      <c r="AL76" s="2440"/>
      <c r="AM76" s="2440"/>
      <c r="AN76" s="2440"/>
      <c r="AO76" s="1220" t="s">
        <v>2446</v>
      </c>
      <c r="AP76" s="11"/>
      <c r="AQ76" s="1323">
        <f t="shared" si="1"/>
        <v>0</v>
      </c>
    </row>
    <row r="77" spans="1:43" ht="29.25" customHeight="1">
      <c r="A77" s="42"/>
      <c r="B77" s="2424" t="s">
        <v>2453</v>
      </c>
      <c r="C77" s="2425"/>
      <c r="D77" s="2428" t="s">
        <v>2454</v>
      </c>
      <c r="E77" s="2429"/>
      <c r="F77" s="2429"/>
      <c r="G77" s="2429"/>
      <c r="H77" s="2429"/>
      <c r="I77" s="2429"/>
      <c r="J77" s="2429"/>
      <c r="K77" s="2429"/>
      <c r="L77" s="2429"/>
      <c r="M77" s="2429"/>
      <c r="N77" s="2429"/>
      <c r="O77" s="2429"/>
      <c r="P77" s="2429"/>
      <c r="Q77" s="2429"/>
      <c r="R77" s="2429"/>
      <c r="S77" s="2429"/>
      <c r="T77" s="2429"/>
      <c r="U77" s="2429"/>
      <c r="V77" s="2429"/>
      <c r="W77" s="2429"/>
      <c r="X77" s="2429"/>
      <c r="Y77" s="2431" t="s">
        <v>2445</v>
      </c>
      <c r="Z77" s="2432"/>
      <c r="AA77" s="2432"/>
      <c r="AB77" s="2432"/>
      <c r="AC77" s="2432"/>
      <c r="AD77" s="2432"/>
      <c r="AE77" s="2432"/>
      <c r="AF77" s="2432"/>
      <c r="AG77" s="2433"/>
      <c r="AH77" s="1217" t="s">
        <v>2054</v>
      </c>
      <c r="AI77" s="2434"/>
      <c r="AJ77" s="2435"/>
      <c r="AK77" s="2435"/>
      <c r="AL77" s="2435"/>
      <c r="AM77" s="2435"/>
      <c r="AN77" s="2435"/>
      <c r="AO77" s="1218" t="s">
        <v>2446</v>
      </c>
      <c r="AP77" s="11"/>
      <c r="AQ77" s="1323">
        <f t="shared" si="1"/>
        <v>0</v>
      </c>
    </row>
    <row r="78" spans="1:43" ht="29.25" customHeight="1" thickBot="1">
      <c r="A78" s="42"/>
      <c r="B78" s="2426"/>
      <c r="C78" s="2427"/>
      <c r="D78" s="2430"/>
      <c r="E78" s="2430"/>
      <c r="F78" s="2430"/>
      <c r="G78" s="2430"/>
      <c r="H78" s="2430"/>
      <c r="I78" s="2430"/>
      <c r="J78" s="2430"/>
      <c r="K78" s="2430"/>
      <c r="L78" s="2430"/>
      <c r="M78" s="2430"/>
      <c r="N78" s="2430"/>
      <c r="O78" s="2430"/>
      <c r="P78" s="2430"/>
      <c r="Q78" s="2430"/>
      <c r="R78" s="2430"/>
      <c r="S78" s="2430"/>
      <c r="T78" s="2430"/>
      <c r="U78" s="2430"/>
      <c r="V78" s="2430"/>
      <c r="W78" s="2430"/>
      <c r="X78" s="2430"/>
      <c r="Y78" s="2436" t="s">
        <v>2563</v>
      </c>
      <c r="Z78" s="2437"/>
      <c r="AA78" s="2437"/>
      <c r="AB78" s="2437"/>
      <c r="AC78" s="2437"/>
      <c r="AD78" s="2437"/>
      <c r="AE78" s="2437"/>
      <c r="AF78" s="2437"/>
      <c r="AG78" s="2438"/>
      <c r="AH78" s="1219" t="s">
        <v>1994</v>
      </c>
      <c r="AI78" s="2439"/>
      <c r="AJ78" s="2440"/>
      <c r="AK78" s="2440"/>
      <c r="AL78" s="2440"/>
      <c r="AM78" s="2440"/>
      <c r="AN78" s="2440"/>
      <c r="AO78" s="1220" t="s">
        <v>2446</v>
      </c>
      <c r="AP78" s="11"/>
      <c r="AQ78" s="1323">
        <f t="shared" si="1"/>
        <v>0</v>
      </c>
    </row>
    <row r="79" spans="1:43" ht="29.25" customHeight="1">
      <c r="A79" s="42"/>
      <c r="B79" s="2424" t="s">
        <v>2455</v>
      </c>
      <c r="C79" s="2425"/>
      <c r="D79" s="2428" t="s">
        <v>2456</v>
      </c>
      <c r="E79" s="2429"/>
      <c r="F79" s="2429"/>
      <c r="G79" s="2429"/>
      <c r="H79" s="2429"/>
      <c r="I79" s="2429"/>
      <c r="J79" s="2429"/>
      <c r="K79" s="2429"/>
      <c r="L79" s="2429"/>
      <c r="M79" s="2429"/>
      <c r="N79" s="2429"/>
      <c r="O79" s="2429"/>
      <c r="P79" s="2429"/>
      <c r="Q79" s="2429"/>
      <c r="R79" s="2429"/>
      <c r="S79" s="2429"/>
      <c r="T79" s="2429"/>
      <c r="U79" s="2429"/>
      <c r="V79" s="2429"/>
      <c r="W79" s="2429"/>
      <c r="X79" s="2429"/>
      <c r="Y79" s="2431" t="s">
        <v>2445</v>
      </c>
      <c r="Z79" s="2432"/>
      <c r="AA79" s="2432"/>
      <c r="AB79" s="2432"/>
      <c r="AC79" s="2432"/>
      <c r="AD79" s="2432"/>
      <c r="AE79" s="2432"/>
      <c r="AF79" s="2432"/>
      <c r="AG79" s="2433"/>
      <c r="AH79" s="1217" t="s">
        <v>2055</v>
      </c>
      <c r="AI79" s="2434"/>
      <c r="AJ79" s="2435"/>
      <c r="AK79" s="2435"/>
      <c r="AL79" s="2435"/>
      <c r="AM79" s="2435"/>
      <c r="AN79" s="2435"/>
      <c r="AO79" s="1218" t="s">
        <v>2446</v>
      </c>
      <c r="AP79" s="11"/>
      <c r="AQ79" s="1323">
        <f t="shared" si="1"/>
        <v>0</v>
      </c>
    </row>
    <row r="80" spans="1:43" ht="29.25" customHeight="1" thickBot="1">
      <c r="A80" s="42"/>
      <c r="B80" s="2426"/>
      <c r="C80" s="2427"/>
      <c r="D80" s="2430"/>
      <c r="E80" s="2430"/>
      <c r="F80" s="2430"/>
      <c r="G80" s="2430"/>
      <c r="H80" s="2430"/>
      <c r="I80" s="2430"/>
      <c r="J80" s="2430"/>
      <c r="K80" s="2430"/>
      <c r="L80" s="2430"/>
      <c r="M80" s="2430"/>
      <c r="N80" s="2430"/>
      <c r="O80" s="2430"/>
      <c r="P80" s="2430"/>
      <c r="Q80" s="2430"/>
      <c r="R80" s="2430"/>
      <c r="S80" s="2430"/>
      <c r="T80" s="2430"/>
      <c r="U80" s="2430"/>
      <c r="V80" s="2430"/>
      <c r="W80" s="2430"/>
      <c r="X80" s="2430"/>
      <c r="Y80" s="2436" t="s">
        <v>2563</v>
      </c>
      <c r="Z80" s="2437"/>
      <c r="AA80" s="2437"/>
      <c r="AB80" s="2437"/>
      <c r="AC80" s="2437"/>
      <c r="AD80" s="2437"/>
      <c r="AE80" s="2437"/>
      <c r="AF80" s="2437"/>
      <c r="AG80" s="2438"/>
      <c r="AH80" s="1219" t="s">
        <v>2071</v>
      </c>
      <c r="AI80" s="2439"/>
      <c r="AJ80" s="2440"/>
      <c r="AK80" s="2440"/>
      <c r="AL80" s="2440"/>
      <c r="AM80" s="2440"/>
      <c r="AN80" s="2440"/>
      <c r="AO80" s="1220" t="s">
        <v>2446</v>
      </c>
      <c r="AP80" s="11"/>
      <c r="AQ80" s="1323">
        <f t="shared" si="1"/>
        <v>0</v>
      </c>
    </row>
    <row r="81" spans="1:43" ht="29.25" customHeight="1">
      <c r="A81" s="42"/>
      <c r="B81" s="2424" t="s">
        <v>2457</v>
      </c>
      <c r="C81" s="2425"/>
      <c r="D81" s="2428" t="s">
        <v>2458</v>
      </c>
      <c r="E81" s="2429"/>
      <c r="F81" s="2429"/>
      <c r="G81" s="2429"/>
      <c r="H81" s="2429"/>
      <c r="I81" s="2429"/>
      <c r="J81" s="2429"/>
      <c r="K81" s="2429"/>
      <c r="L81" s="2429"/>
      <c r="M81" s="2429"/>
      <c r="N81" s="2429"/>
      <c r="O81" s="2429"/>
      <c r="P81" s="2429"/>
      <c r="Q81" s="2429"/>
      <c r="R81" s="2429"/>
      <c r="S81" s="2429"/>
      <c r="T81" s="2429"/>
      <c r="U81" s="2429"/>
      <c r="V81" s="2429"/>
      <c r="W81" s="2429"/>
      <c r="X81" s="2429"/>
      <c r="Y81" s="2431" t="s">
        <v>2445</v>
      </c>
      <c r="Z81" s="2432"/>
      <c r="AA81" s="2432"/>
      <c r="AB81" s="2432"/>
      <c r="AC81" s="2432"/>
      <c r="AD81" s="2432"/>
      <c r="AE81" s="2432"/>
      <c r="AF81" s="2432"/>
      <c r="AG81" s="2433"/>
      <c r="AH81" s="1217" t="s">
        <v>2072</v>
      </c>
      <c r="AI81" s="2434"/>
      <c r="AJ81" s="2435"/>
      <c r="AK81" s="2435"/>
      <c r="AL81" s="2435"/>
      <c r="AM81" s="2435"/>
      <c r="AN81" s="2435"/>
      <c r="AO81" s="1218" t="s">
        <v>2446</v>
      </c>
      <c r="AP81" s="11"/>
      <c r="AQ81" s="1323">
        <f t="shared" si="1"/>
        <v>0</v>
      </c>
    </row>
    <row r="82" spans="1:43" ht="29.25" customHeight="1" thickBot="1">
      <c r="A82" s="42"/>
      <c r="B82" s="2426"/>
      <c r="C82" s="2427"/>
      <c r="D82" s="2430"/>
      <c r="E82" s="2430"/>
      <c r="F82" s="2430"/>
      <c r="G82" s="2430"/>
      <c r="H82" s="2430"/>
      <c r="I82" s="2430"/>
      <c r="J82" s="2430"/>
      <c r="K82" s="2430"/>
      <c r="L82" s="2430"/>
      <c r="M82" s="2430"/>
      <c r="N82" s="2430"/>
      <c r="O82" s="2430"/>
      <c r="P82" s="2430"/>
      <c r="Q82" s="2430"/>
      <c r="R82" s="2430"/>
      <c r="S82" s="2430"/>
      <c r="T82" s="2430"/>
      <c r="U82" s="2430"/>
      <c r="V82" s="2430"/>
      <c r="W82" s="2430"/>
      <c r="X82" s="2430"/>
      <c r="Y82" s="2436" t="s">
        <v>2563</v>
      </c>
      <c r="Z82" s="2437"/>
      <c r="AA82" s="2437"/>
      <c r="AB82" s="2437"/>
      <c r="AC82" s="2437"/>
      <c r="AD82" s="2437"/>
      <c r="AE82" s="2437"/>
      <c r="AF82" s="2437"/>
      <c r="AG82" s="2438"/>
      <c r="AH82" s="1219" t="s">
        <v>2073</v>
      </c>
      <c r="AI82" s="2439"/>
      <c r="AJ82" s="2440"/>
      <c r="AK82" s="2440"/>
      <c r="AL82" s="2440"/>
      <c r="AM82" s="2440"/>
      <c r="AN82" s="2440"/>
      <c r="AO82" s="1220" t="s">
        <v>2446</v>
      </c>
      <c r="AP82" s="11"/>
      <c r="AQ82" s="1323">
        <f t="shared" si="1"/>
        <v>0</v>
      </c>
    </row>
    <row r="83" spans="1:43" ht="5.25" customHeight="1" thickBot="1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1"/>
    </row>
    <row r="84" spans="1:43" s="37" customFormat="1" ht="5.25" customHeight="1" thickTop="1">
      <c r="A84" s="1222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6"/>
    </row>
    <row r="85" spans="1:43" s="320" customFormat="1" ht="18.75" customHeight="1">
      <c r="A85" s="1223" t="s">
        <v>2557</v>
      </c>
      <c r="B85" s="501"/>
      <c r="C85" s="501"/>
      <c r="D85" s="501"/>
      <c r="E85" s="501"/>
      <c r="F85" s="501"/>
      <c r="G85" s="501"/>
      <c r="H85" s="501"/>
      <c r="I85" s="501"/>
      <c r="J85" s="501"/>
      <c r="K85" s="1225"/>
      <c r="L85" s="1224" t="s">
        <v>1787</v>
      </c>
      <c r="M85" s="501"/>
      <c r="N85" s="501"/>
      <c r="O85" s="501"/>
      <c r="P85" s="1225"/>
      <c r="Q85" s="1224" t="s">
        <v>1788</v>
      </c>
      <c r="R85" s="1226"/>
      <c r="S85" s="1226"/>
      <c r="T85" s="1226"/>
      <c r="U85" s="1226"/>
      <c r="V85" s="1226"/>
      <c r="W85" s="1226"/>
      <c r="X85" s="1227"/>
      <c r="Y85" s="1225"/>
      <c r="Z85" s="1224" t="s">
        <v>1789</v>
      </c>
      <c r="AA85" s="501"/>
      <c r="AB85" s="501"/>
      <c r="AC85" s="501"/>
      <c r="AD85" s="501"/>
      <c r="AE85" s="501"/>
      <c r="AF85" s="501"/>
      <c r="AG85" s="1225"/>
      <c r="AH85" s="1224" t="s">
        <v>1790</v>
      </c>
      <c r="AI85" s="1226"/>
      <c r="AJ85" s="1226"/>
      <c r="AK85" s="1226"/>
      <c r="AL85" s="1226"/>
      <c r="AM85" s="1226"/>
      <c r="AN85" s="1226"/>
      <c r="AO85" s="500"/>
      <c r="AP85" s="811">
        <f>IF(K85&amp;P85&amp;Y85&amp;AG85="",0,1)</f>
        <v>0</v>
      </c>
      <c r="AQ85" s="1323">
        <f>IF(P85&amp;K85&amp;Y85&amp;AG85="",0,1)</f>
        <v>0</v>
      </c>
    </row>
    <row r="86" spans="1:43" ht="6" customHeight="1" thickBot="1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1"/>
    </row>
    <row r="87" spans="1:43" ht="24" customHeight="1" thickTop="1" thickBot="1">
      <c r="A87" s="1228" t="s">
        <v>2459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6"/>
    </row>
    <row r="88" spans="1:43" ht="27" customHeight="1">
      <c r="A88" s="42"/>
      <c r="B88" s="2467"/>
      <c r="C88" s="2468"/>
      <c r="D88" s="2468"/>
      <c r="E88" s="2468"/>
      <c r="F88" s="2468"/>
      <c r="G88" s="2468"/>
      <c r="H88" s="2468"/>
      <c r="I88" s="2468"/>
      <c r="J88" s="2468"/>
      <c r="K88" s="2468"/>
      <c r="L88" s="2468"/>
      <c r="M88" s="2468"/>
      <c r="N88" s="2468"/>
      <c r="O88" s="2468"/>
      <c r="P88" s="2468"/>
      <c r="Q88" s="2468"/>
      <c r="R88" s="2468"/>
      <c r="S88" s="2468"/>
      <c r="T88" s="2468"/>
      <c r="U88" s="2468"/>
      <c r="V88" s="2468"/>
      <c r="W88" s="2468"/>
      <c r="X88" s="2468"/>
      <c r="Y88" s="2468"/>
      <c r="Z88" s="2468"/>
      <c r="AA88" s="2468"/>
      <c r="AB88" s="2468"/>
      <c r="AC88" s="2468"/>
      <c r="AD88" s="2468"/>
      <c r="AE88" s="2468"/>
      <c r="AF88" s="2468"/>
      <c r="AG88" s="2468"/>
      <c r="AH88" s="2468"/>
      <c r="AI88" s="2468"/>
      <c r="AJ88" s="2468"/>
      <c r="AK88" s="2468"/>
      <c r="AL88" s="2468"/>
      <c r="AM88" s="2468"/>
      <c r="AN88" s="2468"/>
      <c r="AO88" s="2469"/>
      <c r="AP88" s="11"/>
      <c r="AQ88" s="1323">
        <f>IF(B88="",0,1)</f>
        <v>0</v>
      </c>
    </row>
    <row r="89" spans="1:43" ht="27" customHeight="1">
      <c r="A89" s="42"/>
      <c r="B89" s="2470"/>
      <c r="C89" s="2471"/>
      <c r="D89" s="2471"/>
      <c r="E89" s="2471"/>
      <c r="F89" s="2471"/>
      <c r="G89" s="2471"/>
      <c r="H89" s="2471"/>
      <c r="I89" s="2471"/>
      <c r="J89" s="2471"/>
      <c r="K89" s="2471"/>
      <c r="L89" s="2471"/>
      <c r="M89" s="2471"/>
      <c r="N89" s="2471"/>
      <c r="O89" s="2471"/>
      <c r="P89" s="2471"/>
      <c r="Q89" s="2471"/>
      <c r="R89" s="2471"/>
      <c r="S89" s="2471"/>
      <c r="T89" s="2471"/>
      <c r="U89" s="2471"/>
      <c r="V89" s="2471"/>
      <c r="W89" s="2471"/>
      <c r="X89" s="2471"/>
      <c r="Y89" s="2471"/>
      <c r="Z89" s="2471"/>
      <c r="AA89" s="2471"/>
      <c r="AB89" s="2471"/>
      <c r="AC89" s="2471"/>
      <c r="AD89" s="2471"/>
      <c r="AE89" s="2471"/>
      <c r="AF89" s="2471"/>
      <c r="AG89" s="2471"/>
      <c r="AH89" s="2471"/>
      <c r="AI89" s="2471"/>
      <c r="AJ89" s="2471"/>
      <c r="AK89" s="2471"/>
      <c r="AL89" s="2471"/>
      <c r="AM89" s="2471"/>
      <c r="AN89" s="2471"/>
      <c r="AO89" s="2472"/>
      <c r="AP89" s="11"/>
    </row>
    <row r="90" spans="1:43" ht="27" customHeight="1">
      <c r="A90" s="42"/>
      <c r="B90" s="2470"/>
      <c r="C90" s="2471"/>
      <c r="D90" s="2471"/>
      <c r="E90" s="2471"/>
      <c r="F90" s="2471"/>
      <c r="G90" s="2471"/>
      <c r="H90" s="2471"/>
      <c r="I90" s="2471"/>
      <c r="J90" s="2471"/>
      <c r="K90" s="2471"/>
      <c r="L90" s="2471"/>
      <c r="M90" s="2471"/>
      <c r="N90" s="2471"/>
      <c r="O90" s="2471"/>
      <c r="P90" s="2471"/>
      <c r="Q90" s="2471"/>
      <c r="R90" s="2471"/>
      <c r="S90" s="2471"/>
      <c r="T90" s="2471"/>
      <c r="U90" s="2471"/>
      <c r="V90" s="2471"/>
      <c r="W90" s="2471"/>
      <c r="X90" s="2471"/>
      <c r="Y90" s="2471"/>
      <c r="Z90" s="2471"/>
      <c r="AA90" s="2471"/>
      <c r="AB90" s="2471"/>
      <c r="AC90" s="2471"/>
      <c r="AD90" s="2471"/>
      <c r="AE90" s="2471"/>
      <c r="AF90" s="2471"/>
      <c r="AG90" s="2471"/>
      <c r="AH90" s="2471"/>
      <c r="AI90" s="2471"/>
      <c r="AJ90" s="2471"/>
      <c r="AK90" s="2471"/>
      <c r="AL90" s="2471"/>
      <c r="AM90" s="2471"/>
      <c r="AN90" s="2471"/>
      <c r="AO90" s="2472"/>
      <c r="AP90" s="11"/>
    </row>
    <row r="91" spans="1:43" ht="27" customHeight="1">
      <c r="A91" s="42"/>
      <c r="B91" s="2470"/>
      <c r="C91" s="2471"/>
      <c r="D91" s="2471"/>
      <c r="E91" s="2471"/>
      <c r="F91" s="2471"/>
      <c r="G91" s="2471"/>
      <c r="H91" s="2471"/>
      <c r="I91" s="2471"/>
      <c r="J91" s="2471"/>
      <c r="K91" s="2471"/>
      <c r="L91" s="2471"/>
      <c r="M91" s="2471"/>
      <c r="N91" s="2471"/>
      <c r="O91" s="2471"/>
      <c r="P91" s="2471"/>
      <c r="Q91" s="2471"/>
      <c r="R91" s="2471"/>
      <c r="S91" s="2471"/>
      <c r="T91" s="2471"/>
      <c r="U91" s="2471"/>
      <c r="V91" s="2471"/>
      <c r="W91" s="2471"/>
      <c r="X91" s="2471"/>
      <c r="Y91" s="2471"/>
      <c r="Z91" s="2471"/>
      <c r="AA91" s="2471"/>
      <c r="AB91" s="2471"/>
      <c r="AC91" s="2471"/>
      <c r="AD91" s="2471"/>
      <c r="AE91" s="2471"/>
      <c r="AF91" s="2471"/>
      <c r="AG91" s="2471"/>
      <c r="AH91" s="2471"/>
      <c r="AI91" s="2471"/>
      <c r="AJ91" s="2471"/>
      <c r="AK91" s="2471"/>
      <c r="AL91" s="2471"/>
      <c r="AM91" s="2471"/>
      <c r="AN91" s="2471"/>
      <c r="AO91" s="2472"/>
      <c r="AP91" s="11"/>
    </row>
    <row r="92" spans="1:43" ht="27" customHeight="1" thickBot="1">
      <c r="A92" s="42"/>
      <c r="B92" s="2473"/>
      <c r="C92" s="2474"/>
      <c r="D92" s="2474"/>
      <c r="E92" s="2474"/>
      <c r="F92" s="2474"/>
      <c r="G92" s="2474"/>
      <c r="H92" s="2474"/>
      <c r="I92" s="2474"/>
      <c r="J92" s="2474"/>
      <c r="K92" s="2474"/>
      <c r="L92" s="2474"/>
      <c r="M92" s="2474"/>
      <c r="N92" s="2474"/>
      <c r="O92" s="2474"/>
      <c r="P92" s="2474"/>
      <c r="Q92" s="2474"/>
      <c r="R92" s="2474"/>
      <c r="S92" s="2474"/>
      <c r="T92" s="2474"/>
      <c r="U92" s="2474"/>
      <c r="V92" s="2474"/>
      <c r="W92" s="2474"/>
      <c r="X92" s="2474"/>
      <c r="Y92" s="2474"/>
      <c r="Z92" s="2474"/>
      <c r="AA92" s="2474"/>
      <c r="AB92" s="2474"/>
      <c r="AC92" s="2474"/>
      <c r="AD92" s="2474"/>
      <c r="AE92" s="2474"/>
      <c r="AF92" s="2474"/>
      <c r="AG92" s="2474"/>
      <c r="AH92" s="2474"/>
      <c r="AI92" s="2474"/>
      <c r="AJ92" s="2474"/>
      <c r="AK92" s="2474"/>
      <c r="AL92" s="2474"/>
      <c r="AM92" s="2474"/>
      <c r="AN92" s="2474"/>
      <c r="AO92" s="2475"/>
      <c r="AP92" s="11"/>
    </row>
    <row r="93" spans="1:43" ht="5.25" customHeight="1" thickBot="1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1"/>
    </row>
    <row r="94" spans="1:43" ht="24" customHeight="1" thickTop="1">
      <c r="A94" s="71" t="s">
        <v>2460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68"/>
      <c r="AP94" s="56"/>
    </row>
    <row r="95" spans="1:43" ht="14.25" customHeight="1" thickBot="1">
      <c r="A95" s="42"/>
      <c r="B95" s="2476" t="s">
        <v>2461</v>
      </c>
      <c r="C95" s="2476"/>
      <c r="D95" s="2476"/>
      <c r="E95" s="2476"/>
      <c r="F95" s="2476"/>
      <c r="G95" s="2476"/>
      <c r="H95" s="2476"/>
      <c r="I95" s="2476"/>
      <c r="J95" s="2476"/>
      <c r="K95" s="2476"/>
      <c r="L95" s="2476"/>
      <c r="M95" s="2476"/>
      <c r="N95" s="2476"/>
      <c r="O95" s="2476"/>
      <c r="P95" s="2476"/>
      <c r="Q95" s="2476"/>
      <c r="R95" s="2476"/>
      <c r="S95" s="2476"/>
      <c r="T95" s="2476"/>
      <c r="U95" s="2476"/>
      <c r="V95" s="2476"/>
      <c r="W95" s="2476"/>
      <c r="X95" s="2476"/>
      <c r="Y95" s="2476"/>
      <c r="Z95" s="2476"/>
      <c r="AA95" s="2476"/>
      <c r="AB95" s="2476"/>
      <c r="AC95" s="2476"/>
      <c r="AD95" s="2476"/>
      <c r="AE95" s="2476"/>
      <c r="AF95" s="2476"/>
      <c r="AG95" s="2476"/>
      <c r="AH95" s="2476"/>
      <c r="AI95" s="2476"/>
      <c r="AJ95" s="2476"/>
      <c r="AK95" s="2476"/>
      <c r="AL95" s="2476"/>
      <c r="AM95" s="2476"/>
      <c r="AN95" s="2476"/>
      <c r="AO95" s="2476"/>
      <c r="AP95" s="153"/>
    </row>
    <row r="96" spans="1:43" ht="12.75" customHeight="1">
      <c r="A96" s="614"/>
      <c r="B96" s="2447" t="s">
        <v>2517</v>
      </c>
      <c r="C96" s="2448"/>
      <c r="D96" s="2448"/>
      <c r="E96" s="2448"/>
      <c r="F96" s="2449"/>
      <c r="G96" s="1238" t="s">
        <v>2462</v>
      </c>
      <c r="H96" s="1229"/>
      <c r="I96" s="1229"/>
      <c r="J96" s="1229"/>
      <c r="K96" s="2453"/>
      <c r="L96" s="2453"/>
      <c r="M96" s="2453"/>
      <c r="N96" s="2453"/>
      <c r="O96" s="2453"/>
      <c r="P96" s="2453"/>
      <c r="Q96" s="2453"/>
      <c r="R96" s="2454"/>
      <c r="S96" s="941" t="s">
        <v>2463</v>
      </c>
      <c r="T96" s="1230"/>
      <c r="U96" s="1230"/>
      <c r="V96" s="2453"/>
      <c r="W96" s="2453"/>
      <c r="X96" s="2453"/>
      <c r="Y96" s="2453"/>
      <c r="Z96" s="2453"/>
      <c r="AA96" s="2453"/>
      <c r="AB96" s="2453"/>
      <c r="AC96" s="2454"/>
      <c r="AD96" s="1231" t="s">
        <v>2464</v>
      </c>
      <c r="AE96" s="1232"/>
      <c r="AF96" s="1232"/>
      <c r="AG96" s="1232"/>
      <c r="AH96" s="1232"/>
      <c r="AI96" s="1232"/>
      <c r="AJ96" s="1232"/>
      <c r="AK96" s="1232"/>
      <c r="AL96" s="1232"/>
      <c r="AM96" s="1232"/>
      <c r="AN96" s="1232"/>
      <c r="AO96" s="1233"/>
      <c r="AP96" s="586"/>
      <c r="AQ96" s="1323">
        <f>IF(K98&amp;K96&amp;V96&amp;V98&amp;B98="",0,1)</f>
        <v>0</v>
      </c>
    </row>
    <row r="97" spans="1:45" ht="17.25" customHeight="1">
      <c r="A97" s="614"/>
      <c r="B97" s="2450"/>
      <c r="C97" s="2451"/>
      <c r="D97" s="2451"/>
      <c r="E97" s="2451"/>
      <c r="F97" s="2452"/>
      <c r="G97" s="1234"/>
      <c r="H97" s="1235"/>
      <c r="I97" s="1235"/>
      <c r="J97" s="1235"/>
      <c r="K97" s="2455"/>
      <c r="L97" s="2455"/>
      <c r="M97" s="2455"/>
      <c r="N97" s="2455"/>
      <c r="O97" s="2455"/>
      <c r="P97" s="2455"/>
      <c r="Q97" s="2455"/>
      <c r="R97" s="2456"/>
      <c r="S97" s="1234"/>
      <c r="T97" s="1235"/>
      <c r="U97" s="1235"/>
      <c r="V97" s="2455"/>
      <c r="W97" s="2455"/>
      <c r="X97" s="2455"/>
      <c r="Y97" s="2455"/>
      <c r="Z97" s="2455"/>
      <c r="AA97" s="2455"/>
      <c r="AB97" s="2455"/>
      <c r="AC97" s="2456"/>
      <c r="AD97" s="1236"/>
      <c r="AE97" s="1235"/>
      <c r="AF97" s="1235"/>
      <c r="AG97" s="1235"/>
      <c r="AH97" s="1235"/>
      <c r="AI97" s="1235"/>
      <c r="AJ97" s="1235"/>
      <c r="AK97" s="1235"/>
      <c r="AL97" s="1235"/>
      <c r="AM97" s="1235"/>
      <c r="AN97" s="1235"/>
      <c r="AO97" s="1237"/>
      <c r="AP97" s="586"/>
    </row>
    <row r="98" spans="1:45" ht="12.75" customHeight="1">
      <c r="A98" s="614"/>
      <c r="B98" s="2457"/>
      <c r="C98" s="2458"/>
      <c r="D98" s="2458"/>
      <c r="E98" s="2458"/>
      <c r="F98" s="2459"/>
      <c r="G98" s="1238" t="s">
        <v>2465</v>
      </c>
      <c r="H98" s="1239"/>
      <c r="I98" s="1239"/>
      <c r="J98" s="1239"/>
      <c r="K98" s="2463"/>
      <c r="L98" s="2463"/>
      <c r="M98" s="2463"/>
      <c r="N98" s="2463"/>
      <c r="O98" s="2463"/>
      <c r="P98" s="2463"/>
      <c r="Q98" s="2463"/>
      <c r="R98" s="2464"/>
      <c r="S98" s="942" t="s">
        <v>2466</v>
      </c>
      <c r="T98" s="1240"/>
      <c r="U98" s="1240"/>
      <c r="V98" s="2463"/>
      <c r="W98" s="2463"/>
      <c r="X98" s="2463"/>
      <c r="Y98" s="2463"/>
      <c r="Z98" s="2463"/>
      <c r="AA98" s="2463"/>
      <c r="AB98" s="2463"/>
      <c r="AC98" s="2464"/>
      <c r="AD98" s="1238" t="s">
        <v>2467</v>
      </c>
      <c r="AE98" s="1240"/>
      <c r="AF98" s="1240"/>
      <c r="AG98" s="1240"/>
      <c r="AH98" s="1240"/>
      <c r="AI98" s="1240"/>
      <c r="AJ98" s="1240"/>
      <c r="AK98" s="1240"/>
      <c r="AL98" s="1240"/>
      <c r="AM98" s="1240"/>
      <c r="AN98" s="1240"/>
      <c r="AO98" s="1241"/>
      <c r="AP98" s="586"/>
    </row>
    <row r="99" spans="1:45" ht="17.25" customHeight="1" thickBot="1">
      <c r="A99" s="614"/>
      <c r="B99" s="2460"/>
      <c r="C99" s="2461"/>
      <c r="D99" s="2461"/>
      <c r="E99" s="2461"/>
      <c r="F99" s="2462"/>
      <c r="G99" s="1242"/>
      <c r="H99" s="1243"/>
      <c r="I99" s="1243"/>
      <c r="J99" s="1243"/>
      <c r="K99" s="2465"/>
      <c r="L99" s="2465"/>
      <c r="M99" s="2465"/>
      <c r="N99" s="2465"/>
      <c r="O99" s="2465"/>
      <c r="P99" s="2465"/>
      <c r="Q99" s="2465"/>
      <c r="R99" s="2466"/>
      <c r="S99" s="1244"/>
      <c r="T99" s="1243"/>
      <c r="U99" s="1243"/>
      <c r="V99" s="2465"/>
      <c r="W99" s="2465"/>
      <c r="X99" s="2465"/>
      <c r="Y99" s="2465"/>
      <c r="Z99" s="2465"/>
      <c r="AA99" s="2465"/>
      <c r="AB99" s="2465"/>
      <c r="AC99" s="2466"/>
      <c r="AD99" s="1245"/>
      <c r="AE99" s="1243"/>
      <c r="AF99" s="1243"/>
      <c r="AG99" s="1243"/>
      <c r="AH99" s="1243"/>
      <c r="AI99" s="1243"/>
      <c r="AJ99" s="1243"/>
      <c r="AK99" s="1243"/>
      <c r="AL99" s="1243"/>
      <c r="AM99" s="1243"/>
      <c r="AN99" s="1243"/>
      <c r="AO99" s="1246"/>
      <c r="AP99" s="586"/>
    </row>
    <row r="100" spans="1:45" ht="5.25" customHeight="1" thickBot="1">
      <c r="A100" s="154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6"/>
      <c r="AP100" s="157"/>
    </row>
    <row r="101" spans="1:45" ht="24" customHeight="1" thickTop="1" thickBot="1">
      <c r="A101" s="158" t="s">
        <v>2468</v>
      </c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60"/>
      <c r="AP101" s="161"/>
    </row>
    <row r="102" spans="1:45" ht="42.75" customHeight="1" thickBot="1">
      <c r="A102" s="42"/>
      <c r="B102" s="943" t="s">
        <v>2469</v>
      </c>
      <c r="C102" s="1247"/>
      <c r="D102" s="1247"/>
      <c r="E102" s="1247"/>
      <c r="F102" s="1247"/>
      <c r="G102" s="1247"/>
      <c r="H102" s="1247"/>
      <c r="I102" s="1247"/>
      <c r="J102" s="1247"/>
      <c r="K102" s="1247"/>
      <c r="L102" s="1247"/>
      <c r="M102" s="1247"/>
      <c r="N102" s="1247"/>
      <c r="O102" s="1247"/>
      <c r="P102" s="1247"/>
      <c r="Q102" s="1247"/>
      <c r="R102" s="1247"/>
      <c r="S102" s="1247"/>
      <c r="T102" s="1247"/>
      <c r="U102" s="1247"/>
      <c r="V102" s="1247"/>
      <c r="W102" s="1247"/>
      <c r="X102" s="1247"/>
      <c r="Y102" s="1247"/>
      <c r="Z102" s="1248"/>
      <c r="AA102" s="943" t="s">
        <v>2470</v>
      </c>
      <c r="AB102" s="1247"/>
      <c r="AC102" s="1247"/>
      <c r="AD102" s="1247"/>
      <c r="AE102" s="1247"/>
      <c r="AF102" s="1247"/>
      <c r="AG102" s="1248"/>
      <c r="AH102" s="943" t="s">
        <v>2471</v>
      </c>
      <c r="AI102" s="1247"/>
      <c r="AJ102" s="1247"/>
      <c r="AK102" s="1247"/>
      <c r="AL102" s="1247"/>
      <c r="AM102" s="1247"/>
      <c r="AN102" s="1247"/>
      <c r="AO102" s="1248"/>
      <c r="AP102" s="11"/>
      <c r="AS102" s="1249"/>
    </row>
    <row r="103" spans="1:45" ht="5.25" customHeight="1" thickBot="1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5"/>
      <c r="AP103" s="76"/>
    </row>
    <row r="104" spans="1:45" ht="14.25" customHeight="1" thickTop="1">
      <c r="A104" s="171" t="s">
        <v>673</v>
      </c>
      <c r="B104" s="62" t="s">
        <v>2472</v>
      </c>
      <c r="C104" s="62"/>
      <c r="AO104" s="2"/>
    </row>
    <row r="105" spans="1:45" s="62" customFormat="1" ht="14.25" customHeight="1">
      <c r="A105" s="171" t="s">
        <v>751</v>
      </c>
      <c r="B105" s="62" t="s">
        <v>2476</v>
      </c>
      <c r="D105" s="53"/>
    </row>
    <row r="106" spans="1:45" s="62" customFormat="1" ht="14.25" customHeight="1">
      <c r="A106" s="171" t="s">
        <v>1207</v>
      </c>
      <c r="B106" s="62" t="s">
        <v>2473</v>
      </c>
      <c r="D106" s="53"/>
    </row>
    <row r="107" spans="1:45" s="62" customFormat="1" ht="14.25" customHeight="1">
      <c r="A107" s="171" t="s">
        <v>1208</v>
      </c>
      <c r="B107" s="62" t="s">
        <v>2474</v>
      </c>
      <c r="D107" s="53"/>
    </row>
    <row r="108" spans="1:45" s="62" customFormat="1" ht="14.25" customHeight="1">
      <c r="A108" s="171" t="s">
        <v>496</v>
      </c>
      <c r="B108" s="62" t="str">
        <f>opiol</f>
        <v>ustawa z dnia 12 stycznia 1991r. o podatkach i opłatach lokalnych (Dz.U. z 2016r. poz.716 z późniejszymi zmianami).</v>
      </c>
      <c r="D108" s="53"/>
      <c r="AM108" s="1250"/>
      <c r="AN108" s="1250"/>
    </row>
    <row r="109" spans="1:45" s="62" customFormat="1" ht="14.25" customHeight="1">
      <c r="A109" s="171" t="s">
        <v>1766</v>
      </c>
      <c r="B109" s="62" t="s">
        <v>2564</v>
      </c>
      <c r="D109" s="53"/>
      <c r="AK109" s="1250"/>
      <c r="AL109" s="1250"/>
      <c r="AM109" s="1250"/>
      <c r="AN109" s="1250"/>
    </row>
    <row r="110" spans="1:45" s="62" customFormat="1" ht="14.25" customHeight="1">
      <c r="A110" s="171"/>
      <c r="B110" s="62" t="s">
        <v>2475</v>
      </c>
      <c r="D110" s="53"/>
      <c r="AO110" s="1319" t="str">
        <f ca="1">$A$1&amp;wersja&amp;INFO("wersja")</f>
        <v>IN_2018.1.15.0</v>
      </c>
      <c r="AP110" s="1251"/>
    </row>
    <row r="111" spans="1:45" ht="26.25" customHeight="1">
      <c r="AO111" s="2"/>
    </row>
    <row r="112" spans="1:45" ht="26.25" customHeight="1">
      <c r="AO112" s="2"/>
    </row>
    <row r="113" spans="41:41" ht="26.25" customHeight="1">
      <c r="AO113" s="2"/>
    </row>
  </sheetData>
  <sheetProtection password="F108" sheet="1" objects="1" scenarios="1"/>
  <sortState ref="A104:B110">
    <sortCondition ref="A104:A110"/>
  </sortState>
  <mergeCells count="192">
    <mergeCell ref="P23:R23"/>
    <mergeCell ref="P24:R24"/>
    <mergeCell ref="B28:E28"/>
    <mergeCell ref="N28:Q28"/>
    <mergeCell ref="AB28:AD28"/>
    <mergeCell ref="G24:O24"/>
    <mergeCell ref="S24:AB24"/>
    <mergeCell ref="B88:AO92"/>
    <mergeCell ref="B95:AO95"/>
    <mergeCell ref="AI81:AN81"/>
    <mergeCell ref="AI82:AN82"/>
    <mergeCell ref="B79:C80"/>
    <mergeCell ref="D79:X80"/>
    <mergeCell ref="Y79:AG79"/>
    <mergeCell ref="AI79:AN79"/>
    <mergeCell ref="Y80:AG80"/>
    <mergeCell ref="AI80:AN80"/>
    <mergeCell ref="B77:C78"/>
    <mergeCell ref="D77:X78"/>
    <mergeCell ref="Y77:AG77"/>
    <mergeCell ref="AI77:AN77"/>
    <mergeCell ref="Y78:AG78"/>
    <mergeCell ref="AI78:AN78"/>
    <mergeCell ref="B75:C76"/>
    <mergeCell ref="B96:F97"/>
    <mergeCell ref="K96:R97"/>
    <mergeCell ref="V96:AC97"/>
    <mergeCell ref="B98:F99"/>
    <mergeCell ref="K98:R99"/>
    <mergeCell ref="V98:AC99"/>
    <mergeCell ref="B81:C82"/>
    <mergeCell ref="D81:X82"/>
    <mergeCell ref="Y81:AG81"/>
    <mergeCell ref="Y82:AG82"/>
    <mergeCell ref="D75:X76"/>
    <mergeCell ref="Y75:AG75"/>
    <mergeCell ref="AI75:AN75"/>
    <mergeCell ref="Y76:AG76"/>
    <mergeCell ref="AI76:AN76"/>
    <mergeCell ref="B73:C74"/>
    <mergeCell ref="D73:X74"/>
    <mergeCell ref="Y73:AG73"/>
    <mergeCell ref="AI73:AN73"/>
    <mergeCell ref="Y74:AG74"/>
    <mergeCell ref="AI74:AN74"/>
    <mergeCell ref="B71:C72"/>
    <mergeCell ref="D71:X72"/>
    <mergeCell ref="Y71:AG71"/>
    <mergeCell ref="AI71:AN71"/>
    <mergeCell ref="Y72:AG72"/>
    <mergeCell ref="AI72:AN72"/>
    <mergeCell ref="B66:C66"/>
    <mergeCell ref="D66:AG66"/>
    <mergeCell ref="AI66:AN66"/>
    <mergeCell ref="B69:C70"/>
    <mergeCell ref="D69:X70"/>
    <mergeCell ref="Y69:AG69"/>
    <mergeCell ref="AI69:AN69"/>
    <mergeCell ref="Y70:AG70"/>
    <mergeCell ref="AI70:AN70"/>
    <mergeCell ref="B64:C64"/>
    <mergeCell ref="D64:AG64"/>
    <mergeCell ref="AI64:AN64"/>
    <mergeCell ref="B65:C65"/>
    <mergeCell ref="D65:AG65"/>
    <mergeCell ref="AI65:AN65"/>
    <mergeCell ref="B62:C62"/>
    <mergeCell ref="D62:AG62"/>
    <mergeCell ref="AI62:AN62"/>
    <mergeCell ref="B63:C63"/>
    <mergeCell ref="D63:AG63"/>
    <mergeCell ref="AI63:AN63"/>
    <mergeCell ref="B60:C60"/>
    <mergeCell ref="D60:AG60"/>
    <mergeCell ref="AI60:AN60"/>
    <mergeCell ref="B61:C61"/>
    <mergeCell ref="D61:AG61"/>
    <mergeCell ref="AI61:AN61"/>
    <mergeCell ref="B55:C55"/>
    <mergeCell ref="D55:AG55"/>
    <mergeCell ref="AI55:AN55"/>
    <mergeCell ref="D58:AG58"/>
    <mergeCell ref="AI58:AN58"/>
    <mergeCell ref="B59:C59"/>
    <mergeCell ref="D59:AG59"/>
    <mergeCell ref="AI59:AN59"/>
    <mergeCell ref="B51:AO51"/>
    <mergeCell ref="A53:AP53"/>
    <mergeCell ref="B54:C54"/>
    <mergeCell ref="D54:AG54"/>
    <mergeCell ref="AI54:AN54"/>
    <mergeCell ref="J43:O43"/>
    <mergeCell ref="Q43:S43"/>
    <mergeCell ref="T43:U43"/>
    <mergeCell ref="W43:AI43"/>
    <mergeCell ref="AK43:AM43"/>
    <mergeCell ref="AN43:AO43"/>
    <mergeCell ref="G39:N39"/>
    <mergeCell ref="S39:AO39"/>
    <mergeCell ref="Q42:S42"/>
    <mergeCell ref="T42:U42"/>
    <mergeCell ref="AK42:AM42"/>
    <mergeCell ref="AN42:AO42"/>
    <mergeCell ref="B47:AO47"/>
    <mergeCell ref="B49:AB49"/>
    <mergeCell ref="AC49:AO49"/>
    <mergeCell ref="B39:F39"/>
    <mergeCell ref="O39:R39"/>
    <mergeCell ref="G32:K32"/>
    <mergeCell ref="P32:U32"/>
    <mergeCell ref="Z32:AE32"/>
    <mergeCell ref="AJ32:AO32"/>
    <mergeCell ref="F37:N37"/>
    <mergeCell ref="R37:AA37"/>
    <mergeCell ref="AF37:AH37"/>
    <mergeCell ref="AM37:AO37"/>
    <mergeCell ref="G38:N38"/>
    <mergeCell ref="R38:AA38"/>
    <mergeCell ref="AE38:AO38"/>
    <mergeCell ref="B32:F32"/>
    <mergeCell ref="L32:O32"/>
    <mergeCell ref="V32:Y32"/>
    <mergeCell ref="AF32:AI32"/>
    <mergeCell ref="B37:E37"/>
    <mergeCell ref="B38:F38"/>
    <mergeCell ref="O38:Q38"/>
    <mergeCell ref="O37:Q37"/>
    <mergeCell ref="AB37:AE37"/>
    <mergeCell ref="AI37:AL37"/>
    <mergeCell ref="AB38:AD38"/>
    <mergeCell ref="E30:O30"/>
    <mergeCell ref="S30:U30"/>
    <mergeCell ref="Y30:AA30"/>
    <mergeCell ref="AE30:AO30"/>
    <mergeCell ref="G31:O31"/>
    <mergeCell ref="S31:AB31"/>
    <mergeCell ref="AF31:AO31"/>
    <mergeCell ref="F28:M28"/>
    <mergeCell ref="R28:AA28"/>
    <mergeCell ref="AE28:AO28"/>
    <mergeCell ref="F29:O29"/>
    <mergeCell ref="U29:Z29"/>
    <mergeCell ref="AE29:AO29"/>
    <mergeCell ref="V30:X30"/>
    <mergeCell ref="B29:E29"/>
    <mergeCell ref="P29:T29"/>
    <mergeCell ref="AA29:AD29"/>
    <mergeCell ref="B30:D30"/>
    <mergeCell ref="P30:R30"/>
    <mergeCell ref="AB30:AD30"/>
    <mergeCell ref="B31:F31"/>
    <mergeCell ref="P31:R31"/>
    <mergeCell ref="AC31:AE31"/>
    <mergeCell ref="AF24:AO24"/>
    <mergeCell ref="G25:K25"/>
    <mergeCell ref="P25:U25"/>
    <mergeCell ref="Z25:AE25"/>
    <mergeCell ref="AJ25:AO25"/>
    <mergeCell ref="F22:O22"/>
    <mergeCell ref="U22:Z22"/>
    <mergeCell ref="AE22:AO22"/>
    <mergeCell ref="E23:O23"/>
    <mergeCell ref="S23:U23"/>
    <mergeCell ref="Y23:AA23"/>
    <mergeCell ref="AE23:AO23"/>
    <mergeCell ref="V23:X23"/>
    <mergeCell ref="B22:E22"/>
    <mergeCell ref="B23:D23"/>
    <mergeCell ref="B24:F24"/>
    <mergeCell ref="B25:F25"/>
    <mergeCell ref="L25:O25"/>
    <mergeCell ref="V25:Y25"/>
    <mergeCell ref="AF25:AI25"/>
    <mergeCell ref="AC24:AE24"/>
    <mergeCell ref="AB23:AD23"/>
    <mergeCell ref="AA22:AD22"/>
    <mergeCell ref="P22:T22"/>
    <mergeCell ref="A13:F13"/>
    <mergeCell ref="G13:AP13"/>
    <mergeCell ref="B16:AO16"/>
    <mergeCell ref="F21:M21"/>
    <mergeCell ref="R21:AA21"/>
    <mergeCell ref="AE21:AO21"/>
    <mergeCell ref="F2:Y2"/>
    <mergeCell ref="F5:Y5"/>
    <mergeCell ref="A6:AP6"/>
    <mergeCell ref="A7:AP7"/>
    <mergeCell ref="A8:AP8"/>
    <mergeCell ref="A10:F12"/>
    <mergeCell ref="B21:E21"/>
    <mergeCell ref="AB21:AD21"/>
    <mergeCell ref="N21:Q21"/>
  </mergeCells>
  <conditionalFormatting sqref="AI69:AN82 AI54:AN55 AI58:AN58 AI64:AN66 AI61:AN61">
    <cfRule type="cellIs" dxfId="10" priority="6" operator="lessThan">
      <formula>0</formula>
    </cfRule>
  </conditionalFormatting>
  <conditionalFormatting sqref="AI63:AN63">
    <cfRule type="cellIs" dxfId="9" priority="5" operator="lessThan">
      <formula>0</formula>
    </cfRule>
  </conditionalFormatting>
  <conditionalFormatting sqref="AI59:AN59">
    <cfRule type="cellIs" dxfId="8" priority="4" operator="lessThan">
      <formula>0</formula>
    </cfRule>
  </conditionalFormatting>
  <conditionalFormatting sqref="AI60:AN60">
    <cfRule type="cellIs" dxfId="7" priority="3" operator="lessThan">
      <formula>0</formula>
    </cfRule>
  </conditionalFormatting>
  <conditionalFormatting sqref="AI62:AN62">
    <cfRule type="cellIs" dxfId="6" priority="2" operator="lessThan">
      <formula>0</formula>
    </cfRule>
  </conditionalFormatting>
  <conditionalFormatting sqref="AO110">
    <cfRule type="cellIs" dxfId="5" priority="1" operator="lessThan">
      <formula>0</formula>
    </cfRule>
  </conditionalFormatting>
  <printOptions horizontalCentered="1"/>
  <pageMargins left="0.19685039370078741" right="0.19685039370078741" top="0.19685039370078741" bottom="0.39370078740157483" header="0.31496062992125984" footer="0.31496062992125984"/>
  <pageSetup paperSize="9" scale="65" fitToHeight="2" orientation="portrait" r:id="rId1"/>
  <rowBreaks count="1" manualBreakCount="1">
    <brk id="56" max="4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IND">
    <tabColor rgb="FF7030A0"/>
  </sheetPr>
  <dimension ref="A1:AZ94"/>
  <sheetViews>
    <sheetView showGridLines="0" showRowColHeaders="0" view="pageBreakPreview" zoomScaleNormal="100" zoomScaleSheetLayoutView="100" workbookViewId="0">
      <selection activeCell="B16" sqref="B16:AO16"/>
    </sheetView>
  </sheetViews>
  <sheetFormatPr defaultColWidth="0" defaultRowHeight="26.25" customHeight="1"/>
  <cols>
    <col min="1" max="2" width="3" style="2" customWidth="1"/>
    <col min="3" max="3" width="4.109375" style="2" customWidth="1"/>
    <col min="4" max="4" width="1.88671875" style="2" customWidth="1"/>
    <col min="5" max="40" width="3" style="2" customWidth="1"/>
    <col min="41" max="41" width="3" style="58" customWidth="1"/>
    <col min="42" max="42" width="3" style="2" customWidth="1"/>
    <col min="43" max="43" width="0" style="2" hidden="1" customWidth="1"/>
    <col min="44" max="51" width="3" style="2" hidden="1" customWidth="1"/>
    <col min="52" max="52" width="3" style="2" customWidth="1"/>
    <col min="53" max="16384" width="3" style="2" hidden="1"/>
  </cols>
  <sheetData>
    <row r="1" spans="1:43" ht="20.25" customHeight="1" thickBot="1">
      <c r="A1" s="578" t="s">
        <v>1926</v>
      </c>
      <c r="B1" s="58"/>
      <c r="C1" s="58"/>
      <c r="D1" s="58"/>
      <c r="E1" s="58"/>
      <c r="F1" s="58"/>
      <c r="G1" s="58"/>
      <c r="H1" s="58"/>
      <c r="I1" s="58"/>
      <c r="N1" s="201"/>
      <c r="P1" s="1252"/>
      <c r="Q1" s="3"/>
      <c r="AO1" s="499" t="str">
        <f>Info!Q15</f>
        <v>Załącznik Nr 11 do Uchwały Nr XL/396/17 Rady Miejskiej w Kluczborku z dnia 27 września 2017r.</v>
      </c>
    </row>
    <row r="2" spans="1:43" ht="22.5" customHeight="1" thickTop="1">
      <c r="A2" s="1698" t="s">
        <v>2164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  <c r="P2" s="1691"/>
      <c r="Q2" s="1691"/>
      <c r="R2" s="1691"/>
      <c r="S2" s="1691"/>
      <c r="T2" s="1691"/>
      <c r="U2" s="1691"/>
      <c r="V2" s="1691"/>
      <c r="W2" s="1691"/>
      <c r="X2" s="1691"/>
      <c r="Y2" s="1691"/>
      <c r="Z2" s="1691"/>
      <c r="AA2" s="1691"/>
      <c r="AB2" s="1691"/>
      <c r="AC2" s="1691"/>
      <c r="AD2" s="1691"/>
      <c r="AE2" s="1691"/>
      <c r="AF2" s="1691"/>
      <c r="AG2" s="1691"/>
      <c r="AH2" s="1691"/>
      <c r="AI2" s="1691"/>
      <c r="AJ2" s="1691"/>
      <c r="AK2" s="1691"/>
      <c r="AL2" s="1691"/>
      <c r="AM2" s="1691"/>
      <c r="AN2" s="1691"/>
      <c r="AO2" s="1691"/>
      <c r="AP2" s="1692"/>
    </row>
    <row r="3" spans="1:43" ht="26.25" customHeight="1" thickBot="1">
      <c r="A3" s="1699"/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3"/>
      <c r="P3" s="1693"/>
      <c r="Q3" s="1693"/>
      <c r="R3" s="1693"/>
      <c r="S3" s="1693"/>
      <c r="T3" s="1693"/>
      <c r="U3" s="1693"/>
      <c r="V3" s="1693"/>
      <c r="W3" s="1693"/>
      <c r="X3" s="1693"/>
      <c r="Y3" s="1693"/>
      <c r="Z3" s="1693"/>
      <c r="AA3" s="1693"/>
      <c r="AB3" s="1693"/>
      <c r="AC3" s="1693"/>
      <c r="AD3" s="1693"/>
      <c r="AE3" s="1693"/>
      <c r="AF3" s="1693"/>
      <c r="AG3" s="1693"/>
      <c r="AH3" s="1693"/>
      <c r="AI3" s="1693"/>
      <c r="AJ3" s="1693"/>
      <c r="AK3" s="1693"/>
      <c r="AL3" s="1693"/>
      <c r="AM3" s="1693"/>
      <c r="AN3" s="1693"/>
      <c r="AO3" s="1693"/>
      <c r="AP3" s="1694"/>
    </row>
    <row r="4" spans="1:43" ht="9" customHeight="1">
      <c r="A4" s="12"/>
      <c r="B4" s="13"/>
      <c r="C4" s="13"/>
      <c r="D4" s="13"/>
      <c r="E4" s="13"/>
      <c r="F4" s="86"/>
      <c r="G4" s="86"/>
      <c r="H4" s="86"/>
      <c r="I4" s="86"/>
      <c r="J4" s="583"/>
      <c r="K4" s="583"/>
      <c r="L4" s="583"/>
      <c r="M4" s="583"/>
      <c r="N4" s="584"/>
      <c r="O4" s="583"/>
      <c r="P4" s="583"/>
      <c r="Q4" s="585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  <c r="AH4" s="583"/>
      <c r="AI4" s="583"/>
      <c r="AJ4" s="583"/>
      <c r="AK4" s="583"/>
      <c r="AL4" s="583"/>
      <c r="AM4" s="583"/>
      <c r="AN4" s="583"/>
      <c r="AO4" s="583"/>
      <c r="AP4" s="586"/>
    </row>
    <row r="5" spans="1:43" ht="21.75" customHeight="1">
      <c r="A5" s="1675" t="s">
        <v>988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76"/>
      <c r="AO5" s="1676"/>
      <c r="AP5" s="1677"/>
    </row>
    <row r="6" spans="1:43" ht="21.75" customHeight="1">
      <c r="A6" s="1775" t="s">
        <v>14</v>
      </c>
      <c r="B6" s="2477"/>
      <c r="C6" s="2477"/>
      <c r="D6" s="2477"/>
      <c r="E6" s="2477"/>
      <c r="F6" s="2477"/>
      <c r="G6" s="2477"/>
      <c r="H6" s="2477"/>
      <c r="I6" s="2477"/>
      <c r="J6" s="2477"/>
      <c r="K6" s="2477"/>
      <c r="L6" s="2477"/>
      <c r="M6" s="2477"/>
      <c r="N6" s="2477"/>
      <c r="O6" s="2477"/>
      <c r="P6" s="2477"/>
      <c r="Q6" s="2477"/>
      <c r="R6" s="2477"/>
      <c r="S6" s="2477"/>
      <c r="T6" s="2477"/>
      <c r="U6" s="2477"/>
      <c r="V6" s="2477"/>
      <c r="W6" s="2477"/>
      <c r="X6" s="2477"/>
      <c r="Y6" s="2477"/>
      <c r="Z6" s="2477"/>
      <c r="AA6" s="2477"/>
      <c r="AB6" s="2477"/>
      <c r="AC6" s="2477"/>
      <c r="AD6" s="2477"/>
      <c r="AE6" s="2477"/>
      <c r="AF6" s="2477"/>
      <c r="AG6" s="2477"/>
      <c r="AH6" s="2477"/>
      <c r="AI6" s="2477"/>
      <c r="AJ6" s="2477"/>
      <c r="AK6" s="2477"/>
      <c r="AL6" s="2477"/>
      <c r="AM6" s="2477"/>
      <c r="AN6" s="2477"/>
      <c r="AO6" s="2477"/>
      <c r="AP6" s="2478"/>
    </row>
    <row r="7" spans="1:43" ht="9" customHeight="1" thickBo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142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1253"/>
    </row>
    <row r="8" spans="1:43" ht="37.5" customHeight="1" thickBot="1">
      <c r="A8" s="69"/>
      <c r="B8" s="89" t="s">
        <v>2477</v>
      </c>
      <c r="C8" s="89"/>
      <c r="D8" s="89"/>
      <c r="E8" s="88"/>
      <c r="F8" s="14"/>
      <c r="G8" s="14"/>
      <c r="H8" s="14"/>
      <c r="I8" s="14"/>
      <c r="J8" s="14"/>
      <c r="K8" s="14"/>
      <c r="L8" s="14"/>
      <c r="M8" s="14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1254" t="s">
        <v>1870</v>
      </c>
      <c r="AH8" s="1255"/>
      <c r="AI8" s="597"/>
      <c r="AJ8" s="2479" t="str">
        <f>IF(SUM(AI23:AN31,AI34:AN49,AI52:AN53)=0,"",1)</f>
        <v/>
      </c>
      <c r="AK8" s="2480"/>
      <c r="AL8" s="2480"/>
      <c r="AM8" s="2480"/>
      <c r="AN8" s="2480"/>
      <c r="AO8" s="2481"/>
      <c r="AP8" s="1253"/>
    </row>
    <row r="9" spans="1:43" ht="9" customHeight="1" thickBo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50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623"/>
    </row>
    <row r="10" spans="1:43" ht="20.25" customHeight="1" thickTop="1" thickBot="1">
      <c r="A10" s="1256" t="s">
        <v>2478</v>
      </c>
      <c r="B10" s="1257"/>
      <c r="C10" s="1257"/>
      <c r="D10" s="1257"/>
      <c r="E10" s="1257"/>
      <c r="F10" s="1257"/>
      <c r="G10" s="1257"/>
      <c r="H10" s="1257"/>
      <c r="I10" s="1257"/>
      <c r="J10" s="1258"/>
      <c r="K10" s="1258"/>
      <c r="L10" s="1258"/>
      <c r="M10" s="1258"/>
      <c r="N10" s="1258"/>
      <c r="O10" s="1258"/>
      <c r="P10" s="1258"/>
      <c r="Q10" s="1258"/>
      <c r="R10" s="1259"/>
      <c r="S10" s="1259"/>
      <c r="T10" s="1259"/>
      <c r="U10" s="1259"/>
      <c r="V10" s="1259"/>
      <c r="W10" s="1259"/>
      <c r="X10" s="1259"/>
      <c r="Y10" s="1259"/>
      <c r="Z10" s="1259"/>
      <c r="AA10" s="1259"/>
      <c r="AB10" s="1259"/>
      <c r="AC10" s="1259"/>
      <c r="AD10" s="1259"/>
      <c r="AE10" s="1259"/>
      <c r="AF10" s="1259"/>
      <c r="AG10" s="1259"/>
      <c r="AH10" s="1259"/>
      <c r="AI10" s="1259"/>
      <c r="AJ10" s="1259"/>
      <c r="AK10" s="1259"/>
      <c r="AL10" s="1259"/>
      <c r="AM10" s="1259"/>
      <c r="AN10" s="1259"/>
      <c r="AO10" s="1259"/>
      <c r="AP10" s="1260"/>
    </row>
    <row r="11" spans="1:43" s="306" customFormat="1" ht="12.75" customHeight="1">
      <c r="A11" s="624"/>
      <c r="B11" s="952" t="s">
        <v>2479</v>
      </c>
      <c r="C11" s="1261"/>
      <c r="D11" s="1261"/>
      <c r="E11" s="375"/>
      <c r="F11" s="375"/>
      <c r="G11" s="375"/>
      <c r="H11" s="375"/>
      <c r="I11" s="375"/>
      <c r="J11" s="375"/>
      <c r="K11" s="376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952" t="s">
        <v>2185</v>
      </c>
      <c r="AH11" s="1261"/>
      <c r="AI11" s="596"/>
      <c r="AJ11" s="596"/>
      <c r="AK11" s="596"/>
      <c r="AL11" s="596"/>
      <c r="AM11" s="375"/>
      <c r="AN11" s="375"/>
      <c r="AO11" s="379"/>
      <c r="AP11" s="318"/>
    </row>
    <row r="12" spans="1:43" s="320" customFormat="1" ht="34.5" customHeight="1" thickBot="1">
      <c r="A12" s="625"/>
      <c r="B12" s="2482" t="str">
        <f>IF(IN!R21&amp;IN!AE21&amp;IN!F22="","",IN!R21&amp;" "&amp;IN!AE21&amp;" "&amp;IN!F22)</f>
        <v/>
      </c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4"/>
      <c r="AG12" s="2485" t="str">
        <f>IF(IN!F21="","",IN!F21)</f>
        <v/>
      </c>
      <c r="AH12" s="2486"/>
      <c r="AI12" s="2486"/>
      <c r="AJ12" s="2486"/>
      <c r="AK12" s="2486"/>
      <c r="AL12" s="2486"/>
      <c r="AM12" s="2486"/>
      <c r="AN12" s="2486"/>
      <c r="AO12" s="2487"/>
      <c r="AP12" s="318"/>
      <c r="AQ12" s="1323" t="str">
        <f>IF(B12="",0,1)&amp;AG12</f>
        <v>0</v>
      </c>
    </row>
    <row r="13" spans="1:43" ht="9" customHeight="1" thickBot="1">
      <c r="A13" s="1262"/>
      <c r="B13" s="619"/>
      <c r="C13" s="619"/>
      <c r="D13" s="619"/>
      <c r="E13" s="619"/>
      <c r="F13" s="619"/>
      <c r="G13" s="619"/>
      <c r="H13" s="619"/>
      <c r="I13" s="619"/>
      <c r="J13" s="620"/>
      <c r="K13" s="620"/>
      <c r="L13" s="620"/>
      <c r="M13" s="620"/>
      <c r="N13" s="621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3"/>
    </row>
    <row r="14" spans="1:43" s="32" customFormat="1" ht="24.75" customHeight="1" thickTop="1" thickBot="1">
      <c r="A14" s="67" t="s">
        <v>2480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3" s="1196" customFormat="1" ht="13.5" customHeight="1">
      <c r="A15" s="1192"/>
      <c r="B15" s="1193" t="s">
        <v>2481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1194"/>
      <c r="AP15" s="1195"/>
    </row>
    <row r="16" spans="1:43" s="32" customFormat="1" ht="33.75" customHeight="1">
      <c r="A16" s="42"/>
      <c r="B16" s="2488"/>
      <c r="C16" s="2489"/>
      <c r="D16" s="2489"/>
      <c r="E16" s="2489"/>
      <c r="F16" s="2489"/>
      <c r="G16" s="2489"/>
      <c r="H16" s="2489"/>
      <c r="I16" s="2489"/>
      <c r="J16" s="2489"/>
      <c r="K16" s="2489"/>
      <c r="L16" s="2489"/>
      <c r="M16" s="2489"/>
      <c r="N16" s="2489"/>
      <c r="O16" s="2489"/>
      <c r="P16" s="2489"/>
      <c r="Q16" s="2489"/>
      <c r="R16" s="2489"/>
      <c r="S16" s="2489"/>
      <c r="T16" s="2489"/>
      <c r="U16" s="2489"/>
      <c r="V16" s="2489"/>
      <c r="W16" s="2489"/>
      <c r="X16" s="2489"/>
      <c r="Y16" s="2489"/>
      <c r="Z16" s="2489"/>
      <c r="AA16" s="2489"/>
      <c r="AB16" s="2489"/>
      <c r="AC16" s="2489"/>
      <c r="AD16" s="2489"/>
      <c r="AE16" s="2489"/>
      <c r="AF16" s="2489"/>
      <c r="AG16" s="2489"/>
      <c r="AH16" s="2489"/>
      <c r="AI16" s="2489"/>
      <c r="AJ16" s="2489"/>
      <c r="AK16" s="2489"/>
      <c r="AL16" s="2489"/>
      <c r="AM16" s="2489"/>
      <c r="AN16" s="2489"/>
      <c r="AO16" s="2490"/>
      <c r="AP16" s="11"/>
      <c r="AQ16" s="1323">
        <f>IF(B16&amp;B18&amp;AC18&amp;B20="",0,1)</f>
        <v>0</v>
      </c>
    </row>
    <row r="17" spans="1:43" s="1196" customFormat="1" ht="13.5" customHeight="1">
      <c r="A17" s="1192"/>
      <c r="B17" s="1263" t="s">
        <v>2482</v>
      </c>
      <c r="C17" s="1264"/>
      <c r="D17" s="1264"/>
      <c r="E17" s="1264"/>
      <c r="F17" s="1264"/>
      <c r="G17" s="1264"/>
      <c r="H17" s="1264"/>
      <c r="I17" s="1264"/>
      <c r="J17" s="1264"/>
      <c r="K17" s="1264"/>
      <c r="L17" s="1264"/>
      <c r="M17" s="1264"/>
      <c r="N17" s="1264"/>
      <c r="O17" s="1264"/>
      <c r="P17" s="1264"/>
      <c r="Q17" s="1264"/>
      <c r="R17" s="1264"/>
      <c r="S17" s="1264"/>
      <c r="T17" s="1264"/>
      <c r="U17" s="1264"/>
      <c r="V17" s="1264"/>
      <c r="W17" s="1264"/>
      <c r="X17" s="1264"/>
      <c r="Y17" s="1264"/>
      <c r="Z17" s="1264"/>
      <c r="AA17" s="1264"/>
      <c r="AB17" s="1265"/>
      <c r="AC17" s="1266" t="s">
        <v>2483</v>
      </c>
      <c r="AD17" s="1264"/>
      <c r="AE17" s="1264"/>
      <c r="AF17" s="1264"/>
      <c r="AG17" s="1264"/>
      <c r="AH17" s="1264"/>
      <c r="AI17" s="1264"/>
      <c r="AJ17" s="1264"/>
      <c r="AK17" s="1264"/>
      <c r="AL17" s="1264"/>
      <c r="AM17" s="1264"/>
      <c r="AN17" s="1264"/>
      <c r="AO17" s="1267"/>
      <c r="AP17" s="1195"/>
    </row>
    <row r="18" spans="1:43" s="37" customFormat="1" ht="33.75" customHeight="1">
      <c r="A18" s="42"/>
      <c r="B18" s="2491"/>
      <c r="C18" s="2492"/>
      <c r="D18" s="2492"/>
      <c r="E18" s="2492"/>
      <c r="F18" s="2492"/>
      <c r="G18" s="2492"/>
      <c r="H18" s="2492"/>
      <c r="I18" s="2492"/>
      <c r="J18" s="2492"/>
      <c r="K18" s="2492"/>
      <c r="L18" s="2492"/>
      <c r="M18" s="2492"/>
      <c r="N18" s="2492"/>
      <c r="O18" s="2492"/>
      <c r="P18" s="2492"/>
      <c r="Q18" s="2492"/>
      <c r="R18" s="2492"/>
      <c r="S18" s="2492"/>
      <c r="T18" s="2492"/>
      <c r="U18" s="2492"/>
      <c r="V18" s="2492"/>
      <c r="W18" s="2492"/>
      <c r="X18" s="2492"/>
      <c r="Y18" s="2492"/>
      <c r="Z18" s="2492"/>
      <c r="AA18" s="2492"/>
      <c r="AB18" s="2493"/>
      <c r="AC18" s="2494"/>
      <c r="AD18" s="2492"/>
      <c r="AE18" s="2492"/>
      <c r="AF18" s="2492"/>
      <c r="AG18" s="2492"/>
      <c r="AH18" s="2492"/>
      <c r="AI18" s="2492"/>
      <c r="AJ18" s="2492"/>
      <c r="AK18" s="2492"/>
      <c r="AL18" s="2492"/>
      <c r="AM18" s="2492"/>
      <c r="AN18" s="2492"/>
      <c r="AO18" s="2495"/>
      <c r="AP18" s="11"/>
    </row>
    <row r="19" spans="1:43" s="537" customFormat="1" ht="13.5" customHeight="1">
      <c r="A19" s="1192"/>
      <c r="B19" s="1268" t="s">
        <v>2484</v>
      </c>
      <c r="C19" s="1269"/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1269"/>
      <c r="AN19" s="1269"/>
      <c r="AO19" s="1270"/>
      <c r="AP19" s="1195"/>
    </row>
    <row r="20" spans="1:43" ht="33.75" customHeight="1" thickBot="1">
      <c r="A20" s="42"/>
      <c r="B20" s="2496"/>
      <c r="C20" s="2497"/>
      <c r="D20" s="2497"/>
      <c r="E20" s="2497"/>
      <c r="F20" s="2497"/>
      <c r="G20" s="2497"/>
      <c r="H20" s="2497"/>
      <c r="I20" s="2497"/>
      <c r="J20" s="2497"/>
      <c r="K20" s="2497"/>
      <c r="L20" s="2497"/>
      <c r="M20" s="2497"/>
      <c r="N20" s="2497"/>
      <c r="O20" s="2497"/>
      <c r="P20" s="2497"/>
      <c r="Q20" s="2497"/>
      <c r="R20" s="2497"/>
      <c r="S20" s="2497"/>
      <c r="T20" s="2497"/>
      <c r="U20" s="2497"/>
      <c r="V20" s="2497"/>
      <c r="W20" s="2497"/>
      <c r="X20" s="2497"/>
      <c r="Y20" s="2497"/>
      <c r="Z20" s="2497"/>
      <c r="AA20" s="2497"/>
      <c r="AB20" s="2497"/>
      <c r="AC20" s="2497"/>
      <c r="AD20" s="2497"/>
      <c r="AE20" s="2497"/>
      <c r="AF20" s="2497"/>
      <c r="AG20" s="2497"/>
      <c r="AH20" s="2497"/>
      <c r="AI20" s="2497"/>
      <c r="AJ20" s="2497"/>
      <c r="AK20" s="2497"/>
      <c r="AL20" s="2497"/>
      <c r="AM20" s="2497"/>
      <c r="AN20" s="2497"/>
      <c r="AO20" s="2498"/>
      <c r="AP20" s="11"/>
    </row>
    <row r="21" spans="1:43" s="498" customFormat="1" ht="7.5" customHeight="1" thickBot="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 t="s">
        <v>291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1"/>
    </row>
    <row r="22" spans="1:43" ht="24.75" customHeight="1" thickTop="1" thickBot="1">
      <c r="A22" s="67" t="s">
        <v>2485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6"/>
    </row>
    <row r="23" spans="1:43" ht="33.75" customHeight="1">
      <c r="A23" s="42"/>
      <c r="B23" s="2499" t="s">
        <v>2486</v>
      </c>
      <c r="C23" s="2500"/>
      <c r="D23" s="1910" t="s">
        <v>2430</v>
      </c>
      <c r="E23" s="1910"/>
      <c r="F23" s="1910"/>
      <c r="G23" s="1910"/>
      <c r="H23" s="1910"/>
      <c r="I23" s="1910"/>
      <c r="J23" s="1910"/>
      <c r="K23" s="1910"/>
      <c r="L23" s="1910"/>
      <c r="M23" s="1910"/>
      <c r="N23" s="1910"/>
      <c r="O23" s="1910"/>
      <c r="P23" s="1910"/>
      <c r="Q23" s="1910"/>
      <c r="R23" s="1910"/>
      <c r="S23" s="1910"/>
      <c r="T23" s="1910"/>
      <c r="U23" s="1910"/>
      <c r="V23" s="1910"/>
      <c r="W23" s="1910"/>
      <c r="X23" s="1910"/>
      <c r="Y23" s="1910"/>
      <c r="Z23" s="1910"/>
      <c r="AA23" s="1910"/>
      <c r="AB23" s="1910"/>
      <c r="AC23" s="1910"/>
      <c r="AD23" s="1910"/>
      <c r="AE23" s="1910"/>
      <c r="AF23" s="1910"/>
      <c r="AG23" s="2416"/>
      <c r="AH23" s="1211" t="s">
        <v>408</v>
      </c>
      <c r="AI23" s="2501"/>
      <c r="AJ23" s="2435"/>
      <c r="AK23" s="2435"/>
      <c r="AL23" s="2435"/>
      <c r="AM23" s="2435"/>
      <c r="AN23" s="2435"/>
      <c r="AO23" s="1212" t="s">
        <v>2431</v>
      </c>
      <c r="AP23" s="1087">
        <f>COUNTIF(AI23:AN53,"&lt;0")</f>
        <v>0</v>
      </c>
      <c r="AQ23" s="1323">
        <f t="shared" ref="AQ23:AQ31" si="0">IF(AI23="",0,1)</f>
        <v>0</v>
      </c>
    </row>
    <row r="24" spans="1:43" ht="33.75" customHeight="1">
      <c r="A24" s="42"/>
      <c r="B24" s="2502" t="s">
        <v>2487</v>
      </c>
      <c r="C24" s="2503"/>
      <c r="D24" s="2401" t="s">
        <v>2488</v>
      </c>
      <c r="E24" s="2402"/>
      <c r="F24" s="2402"/>
      <c r="G24" s="2402"/>
      <c r="H24" s="2402"/>
      <c r="I24" s="2402"/>
      <c r="J24" s="2402"/>
      <c r="K24" s="2402"/>
      <c r="L24" s="2402"/>
      <c r="M24" s="2402"/>
      <c r="N24" s="2402"/>
      <c r="O24" s="2402"/>
      <c r="P24" s="2402"/>
      <c r="Q24" s="2402"/>
      <c r="R24" s="2402"/>
      <c r="S24" s="2402"/>
      <c r="T24" s="2402"/>
      <c r="U24" s="2402"/>
      <c r="V24" s="2402"/>
      <c r="W24" s="2402"/>
      <c r="X24" s="2402"/>
      <c r="Y24" s="2402"/>
      <c r="Z24" s="2402"/>
      <c r="AA24" s="2402"/>
      <c r="AB24" s="2402"/>
      <c r="AC24" s="2402"/>
      <c r="AD24" s="2402"/>
      <c r="AE24" s="2402"/>
      <c r="AF24" s="2402"/>
      <c r="AG24" s="2403"/>
      <c r="AH24" s="1271" t="s">
        <v>409</v>
      </c>
      <c r="AI24" s="2504"/>
      <c r="AJ24" s="2505"/>
      <c r="AK24" s="2505"/>
      <c r="AL24" s="2505"/>
      <c r="AM24" s="2505"/>
      <c r="AN24" s="2505"/>
      <c r="AO24" s="1214" t="s">
        <v>2431</v>
      </c>
      <c r="AP24" s="11"/>
      <c r="AQ24" s="1323">
        <f t="shared" si="0"/>
        <v>0</v>
      </c>
    </row>
    <row r="25" spans="1:43" ht="33.75" customHeight="1">
      <c r="A25" s="42"/>
      <c r="B25" s="2502" t="s">
        <v>2489</v>
      </c>
      <c r="C25" s="2503"/>
      <c r="D25" s="2401" t="s">
        <v>2490</v>
      </c>
      <c r="E25" s="2402"/>
      <c r="F25" s="2402"/>
      <c r="G25" s="2402"/>
      <c r="H25" s="2402"/>
      <c r="I25" s="2402"/>
      <c r="J25" s="2402"/>
      <c r="K25" s="2402"/>
      <c r="L25" s="2402"/>
      <c r="M25" s="2402"/>
      <c r="N25" s="2402"/>
      <c r="O25" s="2402"/>
      <c r="P25" s="2402"/>
      <c r="Q25" s="2402"/>
      <c r="R25" s="2402"/>
      <c r="S25" s="2402"/>
      <c r="T25" s="2402"/>
      <c r="U25" s="2402"/>
      <c r="V25" s="2402"/>
      <c r="W25" s="2402"/>
      <c r="X25" s="2402"/>
      <c r="Y25" s="2402"/>
      <c r="Z25" s="2402"/>
      <c r="AA25" s="2402"/>
      <c r="AB25" s="2402"/>
      <c r="AC25" s="2402"/>
      <c r="AD25" s="2402"/>
      <c r="AE25" s="2402"/>
      <c r="AF25" s="2402"/>
      <c r="AG25" s="2403"/>
      <c r="AH25" s="1271" t="s">
        <v>410</v>
      </c>
      <c r="AI25" s="2504"/>
      <c r="AJ25" s="2505"/>
      <c r="AK25" s="2505"/>
      <c r="AL25" s="2505"/>
      <c r="AM25" s="2505"/>
      <c r="AN25" s="2505"/>
      <c r="AO25" s="1214" t="s">
        <v>2431</v>
      </c>
      <c r="AP25" s="11"/>
      <c r="AQ25" s="1323">
        <f t="shared" si="0"/>
        <v>0</v>
      </c>
    </row>
    <row r="26" spans="1:43" ht="33.75" customHeight="1">
      <c r="A26" s="42"/>
      <c r="B26" s="2502" t="s">
        <v>2491</v>
      </c>
      <c r="C26" s="2503"/>
      <c r="D26" s="2406" t="s">
        <v>2435</v>
      </c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7"/>
      <c r="AF26" s="2407"/>
      <c r="AG26" s="2408"/>
      <c r="AH26" s="1272" t="s">
        <v>411</v>
      </c>
      <c r="AI26" s="2506"/>
      <c r="AJ26" s="2507"/>
      <c r="AK26" s="2507"/>
      <c r="AL26" s="2507"/>
      <c r="AM26" s="2507"/>
      <c r="AN26" s="2507"/>
      <c r="AO26" s="1214" t="s">
        <v>599</v>
      </c>
      <c r="AP26" s="11"/>
      <c r="AQ26" s="1323">
        <f t="shared" si="0"/>
        <v>0</v>
      </c>
    </row>
    <row r="27" spans="1:43" ht="33.75" customHeight="1">
      <c r="A27" s="42"/>
      <c r="B27" s="2502" t="s">
        <v>2492</v>
      </c>
      <c r="C27" s="2503"/>
      <c r="D27" s="2401" t="s">
        <v>2437</v>
      </c>
      <c r="E27" s="2402"/>
      <c r="F27" s="2402"/>
      <c r="G27" s="2402"/>
      <c r="H27" s="2402"/>
      <c r="I27" s="2402"/>
      <c r="J27" s="2402"/>
      <c r="K27" s="2402"/>
      <c r="L27" s="2402"/>
      <c r="M27" s="2402"/>
      <c r="N27" s="2402"/>
      <c r="O27" s="2402"/>
      <c r="P27" s="2402"/>
      <c r="Q27" s="2402"/>
      <c r="R27" s="2402"/>
      <c r="S27" s="2402"/>
      <c r="T27" s="2402"/>
      <c r="U27" s="2402"/>
      <c r="V27" s="2402"/>
      <c r="W27" s="2402"/>
      <c r="X27" s="2402"/>
      <c r="Y27" s="2402"/>
      <c r="Z27" s="2402"/>
      <c r="AA27" s="2402"/>
      <c r="AB27" s="2402"/>
      <c r="AC27" s="2402"/>
      <c r="AD27" s="2402"/>
      <c r="AE27" s="2402"/>
      <c r="AF27" s="2402"/>
      <c r="AG27" s="2403"/>
      <c r="AH27" s="1273" t="s">
        <v>412</v>
      </c>
      <c r="AI27" s="2506"/>
      <c r="AJ27" s="2507"/>
      <c r="AK27" s="2507"/>
      <c r="AL27" s="2507"/>
      <c r="AM27" s="2507"/>
      <c r="AN27" s="2507"/>
      <c r="AO27" s="1214" t="s">
        <v>599</v>
      </c>
      <c r="AP27" s="11"/>
      <c r="AQ27" s="1323">
        <f t="shared" si="0"/>
        <v>0</v>
      </c>
    </row>
    <row r="28" spans="1:43" ht="33.75" customHeight="1">
      <c r="A28" s="42"/>
      <c r="B28" s="2502" t="s">
        <v>2493</v>
      </c>
      <c r="C28" s="2503"/>
      <c r="D28" s="2401" t="s">
        <v>2494</v>
      </c>
      <c r="E28" s="2402"/>
      <c r="F28" s="2402"/>
      <c r="G28" s="2402"/>
      <c r="H28" s="2402"/>
      <c r="I28" s="2402"/>
      <c r="J28" s="2402"/>
      <c r="K28" s="2402"/>
      <c r="L28" s="2402"/>
      <c r="M28" s="2402"/>
      <c r="N28" s="2402"/>
      <c r="O28" s="2402"/>
      <c r="P28" s="2402"/>
      <c r="Q28" s="2402"/>
      <c r="R28" s="2402"/>
      <c r="S28" s="2402"/>
      <c r="T28" s="2402"/>
      <c r="U28" s="2402"/>
      <c r="V28" s="2402"/>
      <c r="W28" s="2402"/>
      <c r="X28" s="2402"/>
      <c r="Y28" s="2402"/>
      <c r="Z28" s="2402"/>
      <c r="AA28" s="2402"/>
      <c r="AB28" s="2402"/>
      <c r="AC28" s="2402"/>
      <c r="AD28" s="2402"/>
      <c r="AE28" s="2402"/>
      <c r="AF28" s="2402"/>
      <c r="AG28" s="2403"/>
      <c r="AH28" s="1273" t="s">
        <v>413</v>
      </c>
      <c r="AI28" s="2506"/>
      <c r="AJ28" s="2507"/>
      <c r="AK28" s="2507"/>
      <c r="AL28" s="2507"/>
      <c r="AM28" s="2507"/>
      <c r="AN28" s="2507"/>
      <c r="AO28" s="1214" t="s">
        <v>599</v>
      </c>
      <c r="AP28" s="11"/>
      <c r="AQ28" s="1323">
        <f t="shared" si="0"/>
        <v>0</v>
      </c>
    </row>
    <row r="29" spans="1:43" s="37" customFormat="1" ht="33.75" customHeight="1">
      <c r="A29" s="42"/>
      <c r="B29" s="2502" t="s">
        <v>2495</v>
      </c>
      <c r="C29" s="2503"/>
      <c r="D29" s="2401" t="s">
        <v>2566</v>
      </c>
      <c r="E29" s="2402"/>
      <c r="F29" s="2402"/>
      <c r="G29" s="2402"/>
      <c r="H29" s="2402"/>
      <c r="I29" s="2402"/>
      <c r="J29" s="2402"/>
      <c r="K29" s="2402"/>
      <c r="L29" s="2402"/>
      <c r="M29" s="2402"/>
      <c r="N29" s="2402"/>
      <c r="O29" s="2402"/>
      <c r="P29" s="2402"/>
      <c r="Q29" s="2402"/>
      <c r="R29" s="2402"/>
      <c r="S29" s="2402"/>
      <c r="T29" s="2402"/>
      <c r="U29" s="2402"/>
      <c r="V29" s="2402"/>
      <c r="W29" s="2402"/>
      <c r="X29" s="2402"/>
      <c r="Y29" s="2402"/>
      <c r="Z29" s="2402"/>
      <c r="AA29" s="2402"/>
      <c r="AB29" s="2402"/>
      <c r="AC29" s="2402"/>
      <c r="AD29" s="2402"/>
      <c r="AE29" s="2402"/>
      <c r="AF29" s="2402"/>
      <c r="AG29" s="2403"/>
      <c r="AH29" s="1273" t="s">
        <v>414</v>
      </c>
      <c r="AI29" s="2506"/>
      <c r="AJ29" s="2507"/>
      <c r="AK29" s="2507"/>
      <c r="AL29" s="2507"/>
      <c r="AM29" s="2507"/>
      <c r="AN29" s="2507"/>
      <c r="AO29" s="1214" t="s">
        <v>599</v>
      </c>
      <c r="AP29" s="11"/>
      <c r="AQ29" s="1323">
        <f t="shared" si="0"/>
        <v>0</v>
      </c>
    </row>
    <row r="30" spans="1:43" s="37" customFormat="1" ht="33.75" customHeight="1">
      <c r="A30" s="42"/>
      <c r="B30" s="2502" t="s">
        <v>2496</v>
      </c>
      <c r="C30" s="2503"/>
      <c r="D30" s="2421" t="s">
        <v>2441</v>
      </c>
      <c r="E30" s="2402"/>
      <c r="F30" s="2402"/>
      <c r="G30" s="2402"/>
      <c r="H30" s="2402"/>
      <c r="I30" s="2402"/>
      <c r="J30" s="2402"/>
      <c r="K30" s="2402"/>
      <c r="L30" s="2402"/>
      <c r="M30" s="2402"/>
      <c r="N30" s="2402"/>
      <c r="O30" s="2402"/>
      <c r="P30" s="2402"/>
      <c r="Q30" s="2402"/>
      <c r="R30" s="2402"/>
      <c r="S30" s="2402"/>
      <c r="T30" s="2402"/>
      <c r="U30" s="2402"/>
      <c r="V30" s="2402"/>
      <c r="W30" s="2402"/>
      <c r="X30" s="2402"/>
      <c r="Y30" s="2402"/>
      <c r="Z30" s="2402"/>
      <c r="AA30" s="2402"/>
      <c r="AB30" s="2402"/>
      <c r="AC30" s="2402"/>
      <c r="AD30" s="2402"/>
      <c r="AE30" s="2402"/>
      <c r="AF30" s="2402"/>
      <c r="AG30" s="2403"/>
      <c r="AH30" s="1272" t="s">
        <v>415</v>
      </c>
      <c r="AI30" s="2508"/>
      <c r="AJ30" s="2509"/>
      <c r="AK30" s="2509"/>
      <c r="AL30" s="2509"/>
      <c r="AM30" s="2509"/>
      <c r="AN30" s="2509"/>
      <c r="AO30" s="1214" t="s">
        <v>2431</v>
      </c>
      <c r="AP30" s="11"/>
      <c r="AQ30" s="1323">
        <f t="shared" si="0"/>
        <v>0</v>
      </c>
    </row>
    <row r="31" spans="1:43" s="37" customFormat="1" ht="69.75" customHeight="1" thickBot="1">
      <c r="A31" s="42"/>
      <c r="B31" s="2441" t="s">
        <v>2497</v>
      </c>
      <c r="C31" s="2442"/>
      <c r="D31" s="2510" t="s">
        <v>2443</v>
      </c>
      <c r="E31" s="2511"/>
      <c r="F31" s="2511"/>
      <c r="G31" s="2511"/>
      <c r="H31" s="2511"/>
      <c r="I31" s="2511"/>
      <c r="J31" s="2511"/>
      <c r="K31" s="2511"/>
      <c r="L31" s="2511"/>
      <c r="M31" s="2511"/>
      <c r="N31" s="2511"/>
      <c r="O31" s="2511"/>
      <c r="P31" s="2511"/>
      <c r="Q31" s="2511"/>
      <c r="R31" s="2511"/>
      <c r="S31" s="2511"/>
      <c r="T31" s="2511"/>
      <c r="U31" s="2511"/>
      <c r="V31" s="2511"/>
      <c r="W31" s="2511"/>
      <c r="X31" s="2511"/>
      <c r="Y31" s="2511"/>
      <c r="Z31" s="2511"/>
      <c r="AA31" s="2511"/>
      <c r="AB31" s="2511"/>
      <c r="AC31" s="2511"/>
      <c r="AD31" s="2511"/>
      <c r="AE31" s="2511"/>
      <c r="AF31" s="2511"/>
      <c r="AG31" s="2512"/>
      <c r="AH31" s="1209" t="s">
        <v>416</v>
      </c>
      <c r="AI31" s="2446"/>
      <c r="AJ31" s="2440"/>
      <c r="AK31" s="2440"/>
      <c r="AL31" s="2440"/>
      <c r="AM31" s="2440"/>
      <c r="AN31" s="2440"/>
      <c r="AO31" s="1210" t="s">
        <v>2431</v>
      </c>
      <c r="AP31" s="11"/>
      <c r="AQ31" s="1323">
        <f t="shared" si="0"/>
        <v>0</v>
      </c>
    </row>
    <row r="32" spans="1:43" ht="7.5" customHeight="1" thickBo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</row>
    <row r="33" spans="1:43" s="498" customFormat="1" ht="26.25" customHeight="1" thickTop="1" thickBot="1">
      <c r="A33" s="67" t="s">
        <v>2498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6"/>
    </row>
    <row r="34" spans="1:43" ht="33.75" customHeight="1">
      <c r="A34" s="42"/>
      <c r="B34" s="2513" t="s">
        <v>2499</v>
      </c>
      <c r="C34" s="2514"/>
      <c r="D34" s="2428" t="s">
        <v>2444</v>
      </c>
      <c r="E34" s="2429"/>
      <c r="F34" s="2429"/>
      <c r="G34" s="2429"/>
      <c r="H34" s="2429"/>
      <c r="I34" s="2429"/>
      <c r="J34" s="2429"/>
      <c r="K34" s="2429"/>
      <c r="L34" s="2429"/>
      <c r="M34" s="2429"/>
      <c r="N34" s="2429"/>
      <c r="O34" s="2429"/>
      <c r="P34" s="2429"/>
      <c r="Q34" s="2429"/>
      <c r="R34" s="2429"/>
      <c r="S34" s="2429"/>
      <c r="T34" s="2429"/>
      <c r="U34" s="2429"/>
      <c r="V34" s="2429"/>
      <c r="W34" s="2429"/>
      <c r="X34" s="2429"/>
      <c r="Y34" s="2431" t="s">
        <v>2445</v>
      </c>
      <c r="Z34" s="2432"/>
      <c r="AA34" s="2432"/>
      <c r="AB34" s="2432"/>
      <c r="AC34" s="2432"/>
      <c r="AD34" s="2432"/>
      <c r="AE34" s="2432"/>
      <c r="AF34" s="2432"/>
      <c r="AG34" s="2433"/>
      <c r="AH34" s="1217" t="s">
        <v>417</v>
      </c>
      <c r="AI34" s="2434"/>
      <c r="AJ34" s="2517"/>
      <c r="AK34" s="2517"/>
      <c r="AL34" s="2517"/>
      <c r="AM34" s="2517"/>
      <c r="AN34" s="2517"/>
      <c r="AO34" s="1218" t="s">
        <v>2446</v>
      </c>
      <c r="AP34" s="11"/>
      <c r="AQ34" s="1323">
        <f t="shared" ref="AQ34:AQ43" si="1">IF(AI34="",0,1)</f>
        <v>0</v>
      </c>
    </row>
    <row r="35" spans="1:43" ht="33.75" customHeight="1" thickBot="1">
      <c r="A35" s="42"/>
      <c r="B35" s="2515"/>
      <c r="C35" s="2516"/>
      <c r="D35" s="2430"/>
      <c r="E35" s="2430"/>
      <c r="F35" s="2430"/>
      <c r="G35" s="2430"/>
      <c r="H35" s="2430"/>
      <c r="I35" s="2430"/>
      <c r="J35" s="2430"/>
      <c r="K35" s="2430"/>
      <c r="L35" s="2430"/>
      <c r="M35" s="2430"/>
      <c r="N35" s="2430"/>
      <c r="O35" s="2430"/>
      <c r="P35" s="2430"/>
      <c r="Q35" s="2430"/>
      <c r="R35" s="2430"/>
      <c r="S35" s="2430"/>
      <c r="T35" s="2430"/>
      <c r="U35" s="2430"/>
      <c r="V35" s="2430"/>
      <c r="W35" s="2430"/>
      <c r="X35" s="2430"/>
      <c r="Y35" s="2436" t="s">
        <v>2500</v>
      </c>
      <c r="Z35" s="2437"/>
      <c r="AA35" s="2437"/>
      <c r="AB35" s="2437"/>
      <c r="AC35" s="2437"/>
      <c r="AD35" s="2437"/>
      <c r="AE35" s="2437"/>
      <c r="AF35" s="2437"/>
      <c r="AG35" s="2438"/>
      <c r="AH35" s="1219" t="s">
        <v>418</v>
      </c>
      <c r="AI35" s="2439"/>
      <c r="AJ35" s="2518"/>
      <c r="AK35" s="2518"/>
      <c r="AL35" s="2518"/>
      <c r="AM35" s="2518"/>
      <c r="AN35" s="2518"/>
      <c r="AO35" s="1220" t="s">
        <v>2446</v>
      </c>
      <c r="AP35" s="11"/>
      <c r="AQ35" s="1323">
        <f t="shared" si="1"/>
        <v>0</v>
      </c>
    </row>
    <row r="36" spans="1:43" ht="33.75" customHeight="1">
      <c r="A36" s="42"/>
      <c r="B36" s="2513" t="s">
        <v>2501</v>
      </c>
      <c r="C36" s="2514"/>
      <c r="D36" s="2428" t="s">
        <v>2502</v>
      </c>
      <c r="E36" s="2429"/>
      <c r="F36" s="2429"/>
      <c r="G36" s="2429"/>
      <c r="H36" s="2429"/>
      <c r="I36" s="2429"/>
      <c r="J36" s="2429"/>
      <c r="K36" s="2429"/>
      <c r="L36" s="2429"/>
      <c r="M36" s="2429"/>
      <c r="N36" s="2429"/>
      <c r="O36" s="2429"/>
      <c r="P36" s="2429"/>
      <c r="Q36" s="2429"/>
      <c r="R36" s="2429"/>
      <c r="S36" s="2429"/>
      <c r="T36" s="2429"/>
      <c r="U36" s="2429"/>
      <c r="V36" s="2429"/>
      <c r="W36" s="2429"/>
      <c r="X36" s="2429"/>
      <c r="Y36" s="2431" t="s">
        <v>2445</v>
      </c>
      <c r="Z36" s="2432"/>
      <c r="AA36" s="2432"/>
      <c r="AB36" s="2432"/>
      <c r="AC36" s="2432"/>
      <c r="AD36" s="2432"/>
      <c r="AE36" s="2432"/>
      <c r="AF36" s="2432"/>
      <c r="AG36" s="2433"/>
      <c r="AH36" s="1217" t="s">
        <v>419</v>
      </c>
      <c r="AI36" s="2434"/>
      <c r="AJ36" s="2517"/>
      <c r="AK36" s="2517"/>
      <c r="AL36" s="2517"/>
      <c r="AM36" s="2517"/>
      <c r="AN36" s="2517"/>
      <c r="AO36" s="1218" t="s">
        <v>2446</v>
      </c>
      <c r="AP36" s="11"/>
      <c r="AQ36" s="1323">
        <f t="shared" si="1"/>
        <v>0</v>
      </c>
    </row>
    <row r="37" spans="1:43" ht="33.75" customHeight="1" thickBot="1">
      <c r="A37" s="42"/>
      <c r="B37" s="2515"/>
      <c r="C37" s="2516"/>
      <c r="D37" s="2430"/>
      <c r="E37" s="2430"/>
      <c r="F37" s="2430"/>
      <c r="G37" s="2430"/>
      <c r="H37" s="2430"/>
      <c r="I37" s="2430"/>
      <c r="J37" s="2430"/>
      <c r="K37" s="2430"/>
      <c r="L37" s="2430"/>
      <c r="M37" s="2430"/>
      <c r="N37" s="2430"/>
      <c r="O37" s="2430"/>
      <c r="P37" s="2430"/>
      <c r="Q37" s="2430"/>
      <c r="R37" s="2430"/>
      <c r="S37" s="2430"/>
      <c r="T37" s="2430"/>
      <c r="U37" s="2430"/>
      <c r="V37" s="2430"/>
      <c r="W37" s="2430"/>
      <c r="X37" s="2430"/>
      <c r="Y37" s="2436" t="s">
        <v>2500</v>
      </c>
      <c r="Z37" s="2437"/>
      <c r="AA37" s="2437"/>
      <c r="AB37" s="2437"/>
      <c r="AC37" s="2437"/>
      <c r="AD37" s="2437"/>
      <c r="AE37" s="2437"/>
      <c r="AF37" s="2437"/>
      <c r="AG37" s="2438"/>
      <c r="AH37" s="1219" t="s">
        <v>420</v>
      </c>
      <c r="AI37" s="2439"/>
      <c r="AJ37" s="2518"/>
      <c r="AK37" s="2518"/>
      <c r="AL37" s="2518"/>
      <c r="AM37" s="2518"/>
      <c r="AN37" s="2518"/>
      <c r="AO37" s="1220" t="s">
        <v>2446</v>
      </c>
      <c r="AP37" s="11"/>
      <c r="AQ37" s="1323">
        <f t="shared" si="1"/>
        <v>0</v>
      </c>
    </row>
    <row r="38" spans="1:43" ht="33.75" customHeight="1">
      <c r="A38" s="42"/>
      <c r="B38" s="2513" t="s">
        <v>2503</v>
      </c>
      <c r="C38" s="2514"/>
      <c r="D38" s="2428" t="s">
        <v>2449</v>
      </c>
      <c r="E38" s="2429"/>
      <c r="F38" s="2429"/>
      <c r="G38" s="2429"/>
      <c r="H38" s="2429"/>
      <c r="I38" s="2429"/>
      <c r="J38" s="2429"/>
      <c r="K38" s="2429"/>
      <c r="L38" s="2429"/>
      <c r="M38" s="2429"/>
      <c r="N38" s="2429"/>
      <c r="O38" s="2429"/>
      <c r="P38" s="2429"/>
      <c r="Q38" s="2429"/>
      <c r="R38" s="2429"/>
      <c r="S38" s="2429"/>
      <c r="T38" s="2429"/>
      <c r="U38" s="2429"/>
      <c r="V38" s="2429"/>
      <c r="W38" s="2429"/>
      <c r="X38" s="2429"/>
      <c r="Y38" s="2431" t="s">
        <v>2445</v>
      </c>
      <c r="Z38" s="2432"/>
      <c r="AA38" s="2432"/>
      <c r="AB38" s="2432"/>
      <c r="AC38" s="2432"/>
      <c r="AD38" s="2432"/>
      <c r="AE38" s="2432"/>
      <c r="AF38" s="2432"/>
      <c r="AG38" s="2433"/>
      <c r="AH38" s="1217" t="s">
        <v>421</v>
      </c>
      <c r="AI38" s="2434"/>
      <c r="AJ38" s="2517"/>
      <c r="AK38" s="2517"/>
      <c r="AL38" s="2517"/>
      <c r="AM38" s="2517"/>
      <c r="AN38" s="2517"/>
      <c r="AO38" s="1218" t="s">
        <v>2446</v>
      </c>
      <c r="AP38" s="11"/>
      <c r="AQ38" s="1323">
        <f t="shared" si="1"/>
        <v>0</v>
      </c>
    </row>
    <row r="39" spans="1:43" ht="33.75" customHeight="1" thickBot="1">
      <c r="A39" s="42"/>
      <c r="B39" s="2515"/>
      <c r="C39" s="2516"/>
      <c r="D39" s="2430"/>
      <c r="E39" s="2430"/>
      <c r="F39" s="2430"/>
      <c r="G39" s="2430"/>
      <c r="H39" s="2430"/>
      <c r="I39" s="2430"/>
      <c r="J39" s="2430"/>
      <c r="K39" s="2430"/>
      <c r="L39" s="2430"/>
      <c r="M39" s="2430"/>
      <c r="N39" s="2430"/>
      <c r="O39" s="2430"/>
      <c r="P39" s="2430"/>
      <c r="Q39" s="2430"/>
      <c r="R39" s="2430"/>
      <c r="S39" s="2430"/>
      <c r="T39" s="2430"/>
      <c r="U39" s="2430"/>
      <c r="V39" s="2430"/>
      <c r="W39" s="2430"/>
      <c r="X39" s="2430"/>
      <c r="Y39" s="2436" t="s">
        <v>2500</v>
      </c>
      <c r="Z39" s="2437"/>
      <c r="AA39" s="2437"/>
      <c r="AB39" s="2437"/>
      <c r="AC39" s="2437"/>
      <c r="AD39" s="2437"/>
      <c r="AE39" s="2437"/>
      <c r="AF39" s="2437"/>
      <c r="AG39" s="2438"/>
      <c r="AH39" s="1219" t="s">
        <v>422</v>
      </c>
      <c r="AI39" s="2439"/>
      <c r="AJ39" s="2518"/>
      <c r="AK39" s="2518"/>
      <c r="AL39" s="2518"/>
      <c r="AM39" s="2518"/>
      <c r="AN39" s="2518"/>
      <c r="AO39" s="1221" t="s">
        <v>2450</v>
      </c>
      <c r="AP39" s="11"/>
      <c r="AQ39" s="1323">
        <f t="shared" si="1"/>
        <v>0</v>
      </c>
    </row>
    <row r="40" spans="1:43" ht="33.75" customHeight="1">
      <c r="A40" s="42"/>
      <c r="B40" s="2513" t="s">
        <v>2504</v>
      </c>
      <c r="C40" s="2514"/>
      <c r="D40" s="2428" t="s">
        <v>2505</v>
      </c>
      <c r="E40" s="2429"/>
      <c r="F40" s="2429"/>
      <c r="G40" s="2429"/>
      <c r="H40" s="2429"/>
      <c r="I40" s="2429"/>
      <c r="J40" s="2429"/>
      <c r="K40" s="2429"/>
      <c r="L40" s="2429"/>
      <c r="M40" s="2429"/>
      <c r="N40" s="2429"/>
      <c r="O40" s="2429"/>
      <c r="P40" s="2429"/>
      <c r="Q40" s="2429"/>
      <c r="R40" s="2429"/>
      <c r="S40" s="2429"/>
      <c r="T40" s="2429"/>
      <c r="U40" s="2429"/>
      <c r="V40" s="2429"/>
      <c r="W40" s="2429"/>
      <c r="X40" s="2429"/>
      <c r="Y40" s="2431" t="s">
        <v>2445</v>
      </c>
      <c r="Z40" s="2432"/>
      <c r="AA40" s="2432"/>
      <c r="AB40" s="2432"/>
      <c r="AC40" s="2432"/>
      <c r="AD40" s="2432"/>
      <c r="AE40" s="2432"/>
      <c r="AF40" s="2432"/>
      <c r="AG40" s="2433"/>
      <c r="AH40" s="1217" t="s">
        <v>423</v>
      </c>
      <c r="AI40" s="2434"/>
      <c r="AJ40" s="2517"/>
      <c r="AK40" s="2517"/>
      <c r="AL40" s="2517"/>
      <c r="AM40" s="2517"/>
      <c r="AN40" s="2517"/>
      <c r="AO40" s="1218" t="s">
        <v>2446</v>
      </c>
      <c r="AP40" s="11"/>
      <c r="AQ40" s="1323">
        <f t="shared" si="1"/>
        <v>0</v>
      </c>
    </row>
    <row r="41" spans="1:43" ht="33.75" customHeight="1" thickBot="1">
      <c r="A41" s="42"/>
      <c r="B41" s="2515"/>
      <c r="C41" s="2516"/>
      <c r="D41" s="2430"/>
      <c r="E41" s="2430"/>
      <c r="F41" s="2430"/>
      <c r="G41" s="2430"/>
      <c r="H41" s="2430"/>
      <c r="I41" s="2430"/>
      <c r="J41" s="2430"/>
      <c r="K41" s="2430"/>
      <c r="L41" s="2430"/>
      <c r="M41" s="2430"/>
      <c r="N41" s="2430"/>
      <c r="O41" s="2430"/>
      <c r="P41" s="2430"/>
      <c r="Q41" s="2430"/>
      <c r="R41" s="2430"/>
      <c r="S41" s="2430"/>
      <c r="T41" s="2430"/>
      <c r="U41" s="2430"/>
      <c r="V41" s="2430"/>
      <c r="W41" s="2430"/>
      <c r="X41" s="2430"/>
      <c r="Y41" s="2436" t="s">
        <v>2500</v>
      </c>
      <c r="Z41" s="2437"/>
      <c r="AA41" s="2437"/>
      <c r="AB41" s="2437"/>
      <c r="AC41" s="2437"/>
      <c r="AD41" s="2437"/>
      <c r="AE41" s="2437"/>
      <c r="AF41" s="2437"/>
      <c r="AG41" s="2438"/>
      <c r="AH41" s="1219" t="s">
        <v>424</v>
      </c>
      <c r="AI41" s="2439"/>
      <c r="AJ41" s="2518"/>
      <c r="AK41" s="2518"/>
      <c r="AL41" s="2518"/>
      <c r="AM41" s="2518"/>
      <c r="AN41" s="2518"/>
      <c r="AO41" s="1220" t="s">
        <v>2446</v>
      </c>
      <c r="AP41" s="11"/>
      <c r="AQ41" s="1323">
        <f t="shared" si="1"/>
        <v>0</v>
      </c>
    </row>
    <row r="42" spans="1:43" ht="33.75" customHeight="1">
      <c r="A42" s="42"/>
      <c r="B42" s="2513" t="s">
        <v>2506</v>
      </c>
      <c r="C42" s="2514"/>
      <c r="D42" s="2428" t="s">
        <v>2454</v>
      </c>
      <c r="E42" s="2429"/>
      <c r="F42" s="2429"/>
      <c r="G42" s="2429"/>
      <c r="H42" s="2429"/>
      <c r="I42" s="2429"/>
      <c r="J42" s="2429"/>
      <c r="K42" s="2429"/>
      <c r="L42" s="2429"/>
      <c r="M42" s="2429"/>
      <c r="N42" s="2429"/>
      <c r="O42" s="2429"/>
      <c r="P42" s="2429"/>
      <c r="Q42" s="2429"/>
      <c r="R42" s="2429"/>
      <c r="S42" s="2429"/>
      <c r="T42" s="2429"/>
      <c r="U42" s="2429"/>
      <c r="V42" s="2429"/>
      <c r="W42" s="2429"/>
      <c r="X42" s="2429"/>
      <c r="Y42" s="2431" t="s">
        <v>2445</v>
      </c>
      <c r="Z42" s="2432"/>
      <c r="AA42" s="2432"/>
      <c r="AB42" s="2432"/>
      <c r="AC42" s="2432"/>
      <c r="AD42" s="2432"/>
      <c r="AE42" s="2432"/>
      <c r="AF42" s="2432"/>
      <c r="AG42" s="2433"/>
      <c r="AH42" s="1217" t="s">
        <v>425</v>
      </c>
      <c r="AI42" s="2434"/>
      <c r="AJ42" s="2517"/>
      <c r="AK42" s="2517"/>
      <c r="AL42" s="2517"/>
      <c r="AM42" s="2517"/>
      <c r="AN42" s="2517"/>
      <c r="AO42" s="1218" t="s">
        <v>2446</v>
      </c>
      <c r="AP42" s="11"/>
      <c r="AQ42" s="1323">
        <f t="shared" si="1"/>
        <v>0</v>
      </c>
    </row>
    <row r="43" spans="1:43" ht="33.75" customHeight="1" thickBot="1">
      <c r="A43" s="42"/>
      <c r="B43" s="2515"/>
      <c r="C43" s="2516"/>
      <c r="D43" s="2430"/>
      <c r="E43" s="2430"/>
      <c r="F43" s="2430"/>
      <c r="G43" s="2430"/>
      <c r="H43" s="2430"/>
      <c r="I43" s="2430"/>
      <c r="J43" s="2430"/>
      <c r="K43" s="2430"/>
      <c r="L43" s="2430"/>
      <c r="M43" s="2430"/>
      <c r="N43" s="2430"/>
      <c r="O43" s="2430"/>
      <c r="P43" s="2430"/>
      <c r="Q43" s="2430"/>
      <c r="R43" s="2430"/>
      <c r="S43" s="2430"/>
      <c r="T43" s="2430"/>
      <c r="U43" s="2430"/>
      <c r="V43" s="2430"/>
      <c r="W43" s="2430"/>
      <c r="X43" s="2430"/>
      <c r="Y43" s="2436" t="s">
        <v>2500</v>
      </c>
      <c r="Z43" s="2437"/>
      <c r="AA43" s="2437"/>
      <c r="AB43" s="2437"/>
      <c r="AC43" s="2437"/>
      <c r="AD43" s="2437"/>
      <c r="AE43" s="2437"/>
      <c r="AF43" s="2437"/>
      <c r="AG43" s="2438"/>
      <c r="AH43" s="1219" t="s">
        <v>426</v>
      </c>
      <c r="AI43" s="2439"/>
      <c r="AJ43" s="2518"/>
      <c r="AK43" s="2518"/>
      <c r="AL43" s="2518"/>
      <c r="AM43" s="2518"/>
      <c r="AN43" s="2518"/>
      <c r="AO43" s="1220" t="s">
        <v>2446</v>
      </c>
      <c r="AP43" s="11"/>
      <c r="AQ43" s="1323">
        <f t="shared" si="1"/>
        <v>0</v>
      </c>
    </row>
    <row r="44" spans="1:43" ht="7.5" customHeight="1" thickBot="1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1"/>
    </row>
    <row r="45" spans="1:43" s="498" customFormat="1" ht="26.25" customHeight="1" thickTop="1" thickBot="1">
      <c r="A45" s="67" t="s">
        <v>2507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6"/>
    </row>
    <row r="46" spans="1:43" ht="33.75" customHeight="1">
      <c r="A46" s="42"/>
      <c r="B46" s="2513" t="s">
        <v>2508</v>
      </c>
      <c r="C46" s="2514"/>
      <c r="D46" s="2428" t="s">
        <v>2456</v>
      </c>
      <c r="E46" s="2429"/>
      <c r="F46" s="2429"/>
      <c r="G46" s="2429"/>
      <c r="H46" s="2429"/>
      <c r="I46" s="2429"/>
      <c r="J46" s="2429"/>
      <c r="K46" s="2429"/>
      <c r="L46" s="2429"/>
      <c r="M46" s="2429"/>
      <c r="N46" s="2429"/>
      <c r="O46" s="2429"/>
      <c r="P46" s="2429"/>
      <c r="Q46" s="2429"/>
      <c r="R46" s="2429"/>
      <c r="S46" s="2429"/>
      <c r="T46" s="2429"/>
      <c r="U46" s="2429"/>
      <c r="V46" s="2429"/>
      <c r="W46" s="2429"/>
      <c r="X46" s="2429"/>
      <c r="Y46" s="2431" t="s">
        <v>2445</v>
      </c>
      <c r="Z46" s="2432"/>
      <c r="AA46" s="2432"/>
      <c r="AB46" s="2432"/>
      <c r="AC46" s="2432"/>
      <c r="AD46" s="2432"/>
      <c r="AE46" s="2432"/>
      <c r="AF46" s="2432"/>
      <c r="AG46" s="2433"/>
      <c r="AH46" s="1217" t="s">
        <v>427</v>
      </c>
      <c r="AI46" s="2434"/>
      <c r="AJ46" s="2517"/>
      <c r="AK46" s="2517"/>
      <c r="AL46" s="2517"/>
      <c r="AM46" s="2517"/>
      <c r="AN46" s="2517"/>
      <c r="AO46" s="1218" t="s">
        <v>2446</v>
      </c>
      <c r="AP46" s="11"/>
      <c r="AQ46" s="1323">
        <f>IF(AI46="",0,1)</f>
        <v>0</v>
      </c>
    </row>
    <row r="47" spans="1:43" ht="33.75" customHeight="1" thickBot="1">
      <c r="A47" s="42"/>
      <c r="B47" s="2515"/>
      <c r="C47" s="2516"/>
      <c r="D47" s="2430"/>
      <c r="E47" s="2430"/>
      <c r="F47" s="2430"/>
      <c r="G47" s="2430"/>
      <c r="H47" s="2430"/>
      <c r="I47" s="2430"/>
      <c r="J47" s="2430"/>
      <c r="K47" s="2430"/>
      <c r="L47" s="2430"/>
      <c r="M47" s="2430"/>
      <c r="N47" s="2430"/>
      <c r="O47" s="2430"/>
      <c r="P47" s="2430"/>
      <c r="Q47" s="2430"/>
      <c r="R47" s="2430"/>
      <c r="S47" s="2430"/>
      <c r="T47" s="2430"/>
      <c r="U47" s="2430"/>
      <c r="V47" s="2430"/>
      <c r="W47" s="2430"/>
      <c r="X47" s="2430"/>
      <c r="Y47" s="2436" t="s">
        <v>2500</v>
      </c>
      <c r="Z47" s="2437"/>
      <c r="AA47" s="2437"/>
      <c r="AB47" s="2437"/>
      <c r="AC47" s="2437"/>
      <c r="AD47" s="2437"/>
      <c r="AE47" s="2437"/>
      <c r="AF47" s="2437"/>
      <c r="AG47" s="2438"/>
      <c r="AH47" s="1219" t="s">
        <v>428</v>
      </c>
      <c r="AI47" s="2439"/>
      <c r="AJ47" s="2518"/>
      <c r="AK47" s="2518"/>
      <c r="AL47" s="2518"/>
      <c r="AM47" s="2518"/>
      <c r="AN47" s="2518"/>
      <c r="AO47" s="1220" t="s">
        <v>2446</v>
      </c>
      <c r="AP47" s="11"/>
      <c r="AQ47" s="1323">
        <f>IF(AI47="",0,1)</f>
        <v>0</v>
      </c>
    </row>
    <row r="48" spans="1:43" ht="33.75" customHeight="1">
      <c r="A48" s="42"/>
      <c r="B48" s="2513" t="s">
        <v>2509</v>
      </c>
      <c r="C48" s="2514"/>
      <c r="D48" s="2428" t="s">
        <v>2458</v>
      </c>
      <c r="E48" s="2429"/>
      <c r="F48" s="2429"/>
      <c r="G48" s="2429"/>
      <c r="H48" s="2429"/>
      <c r="I48" s="2429"/>
      <c r="J48" s="2429"/>
      <c r="K48" s="2429"/>
      <c r="L48" s="2429"/>
      <c r="M48" s="2429"/>
      <c r="N48" s="2429"/>
      <c r="O48" s="2429"/>
      <c r="P48" s="2429"/>
      <c r="Q48" s="2429"/>
      <c r="R48" s="2429"/>
      <c r="S48" s="2429"/>
      <c r="T48" s="2429"/>
      <c r="U48" s="2429"/>
      <c r="V48" s="2429"/>
      <c r="W48" s="2429"/>
      <c r="X48" s="2429"/>
      <c r="Y48" s="2431" t="s">
        <v>2445</v>
      </c>
      <c r="Z48" s="2432"/>
      <c r="AA48" s="2432"/>
      <c r="AB48" s="2432"/>
      <c r="AC48" s="2432"/>
      <c r="AD48" s="2432"/>
      <c r="AE48" s="2432"/>
      <c r="AF48" s="2432"/>
      <c r="AG48" s="2433"/>
      <c r="AH48" s="1217" t="s">
        <v>429</v>
      </c>
      <c r="AI48" s="2434"/>
      <c r="AJ48" s="2517"/>
      <c r="AK48" s="2517"/>
      <c r="AL48" s="2517"/>
      <c r="AM48" s="2517"/>
      <c r="AN48" s="2517"/>
      <c r="AO48" s="1218" t="s">
        <v>2446</v>
      </c>
      <c r="AP48" s="11"/>
      <c r="AQ48" s="1323">
        <f>IF(AI48="",0,1)</f>
        <v>0</v>
      </c>
    </row>
    <row r="49" spans="1:43" ht="33.75" customHeight="1" thickBot="1">
      <c r="A49" s="42"/>
      <c r="B49" s="2515"/>
      <c r="C49" s="2516"/>
      <c r="D49" s="2430"/>
      <c r="E49" s="2430"/>
      <c r="F49" s="2430"/>
      <c r="G49" s="2430"/>
      <c r="H49" s="2430"/>
      <c r="I49" s="2430"/>
      <c r="J49" s="2430"/>
      <c r="K49" s="2430"/>
      <c r="L49" s="2430"/>
      <c r="M49" s="2430"/>
      <c r="N49" s="2430"/>
      <c r="O49" s="2430"/>
      <c r="P49" s="2430"/>
      <c r="Q49" s="2430"/>
      <c r="R49" s="2430"/>
      <c r="S49" s="2430"/>
      <c r="T49" s="2430"/>
      <c r="U49" s="2430"/>
      <c r="V49" s="2430"/>
      <c r="W49" s="2430"/>
      <c r="X49" s="2430"/>
      <c r="Y49" s="2436" t="s">
        <v>2500</v>
      </c>
      <c r="Z49" s="2437"/>
      <c r="AA49" s="2437"/>
      <c r="AB49" s="2437"/>
      <c r="AC49" s="2437"/>
      <c r="AD49" s="2437"/>
      <c r="AE49" s="2437"/>
      <c r="AF49" s="2437"/>
      <c r="AG49" s="2438"/>
      <c r="AH49" s="1219" t="s">
        <v>430</v>
      </c>
      <c r="AI49" s="2439"/>
      <c r="AJ49" s="2518"/>
      <c r="AK49" s="2518"/>
      <c r="AL49" s="2518"/>
      <c r="AM49" s="2518"/>
      <c r="AN49" s="2518"/>
      <c r="AO49" s="1220" t="s">
        <v>2446</v>
      </c>
      <c r="AP49" s="11"/>
      <c r="AQ49" s="1323">
        <f>IF(AI49="",0,1)</f>
        <v>0</v>
      </c>
    </row>
    <row r="50" spans="1:43" ht="7.5" customHeight="1" thickBot="1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1"/>
    </row>
    <row r="51" spans="1:43" ht="26.25" customHeight="1" thickTop="1" thickBot="1">
      <c r="A51" s="2376" t="s">
        <v>2510</v>
      </c>
      <c r="B51" s="2377"/>
      <c r="C51" s="2377"/>
      <c r="D51" s="2377"/>
      <c r="E51" s="2377"/>
      <c r="F51" s="2377"/>
      <c r="G51" s="2377"/>
      <c r="H51" s="2377"/>
      <c r="I51" s="2377"/>
      <c r="J51" s="2377"/>
      <c r="K51" s="2377"/>
      <c r="L51" s="2377"/>
      <c r="M51" s="2377"/>
      <c r="N51" s="2377"/>
      <c r="O51" s="2377"/>
      <c r="P51" s="2377"/>
      <c r="Q51" s="2377"/>
      <c r="R51" s="2377"/>
      <c r="S51" s="2377"/>
      <c r="T51" s="2377"/>
      <c r="U51" s="2377"/>
      <c r="V51" s="2377"/>
      <c r="W51" s="2377"/>
      <c r="X51" s="2377"/>
      <c r="Y51" s="2377"/>
      <c r="Z51" s="2377"/>
      <c r="AA51" s="2377"/>
      <c r="AB51" s="2377"/>
      <c r="AC51" s="2377"/>
      <c r="AD51" s="2377"/>
      <c r="AE51" s="2377"/>
      <c r="AF51" s="2377"/>
      <c r="AG51" s="2377"/>
      <c r="AH51" s="2377"/>
      <c r="AI51" s="2377"/>
      <c r="AJ51" s="2377"/>
      <c r="AK51" s="2378"/>
      <c r="AL51" s="2377"/>
      <c r="AM51" s="2377"/>
      <c r="AN51" s="2377"/>
      <c r="AO51" s="2377"/>
      <c r="AP51" s="2379"/>
    </row>
    <row r="52" spans="1:43" ht="33.75" customHeight="1">
      <c r="A52" s="42"/>
      <c r="B52" s="2526" t="s">
        <v>2511</v>
      </c>
      <c r="C52" s="2527"/>
      <c r="D52" s="2382" t="s">
        <v>2425</v>
      </c>
      <c r="E52" s="2528"/>
      <c r="F52" s="2528"/>
      <c r="G52" s="2528"/>
      <c r="H52" s="2528"/>
      <c r="I52" s="2528"/>
      <c r="J52" s="2528"/>
      <c r="K52" s="2528"/>
      <c r="L52" s="2528"/>
      <c r="M52" s="2528"/>
      <c r="N52" s="2528"/>
      <c r="O52" s="2528"/>
      <c r="P52" s="2528"/>
      <c r="Q52" s="2528"/>
      <c r="R52" s="2528"/>
      <c r="S52" s="2528"/>
      <c r="T52" s="2528"/>
      <c r="U52" s="2528"/>
      <c r="V52" s="2528"/>
      <c r="W52" s="2528"/>
      <c r="X52" s="2528"/>
      <c r="Y52" s="2528"/>
      <c r="Z52" s="2528"/>
      <c r="AA52" s="2528"/>
      <c r="AB52" s="2528"/>
      <c r="AC52" s="2528"/>
      <c r="AD52" s="2528"/>
      <c r="AE52" s="2528"/>
      <c r="AF52" s="2528"/>
      <c r="AG52" s="2529"/>
      <c r="AH52" s="1207" t="s">
        <v>431</v>
      </c>
      <c r="AI52" s="2501"/>
      <c r="AJ52" s="2517"/>
      <c r="AK52" s="2517"/>
      <c r="AL52" s="2517"/>
      <c r="AM52" s="2517"/>
      <c r="AN52" s="2517"/>
      <c r="AO52" s="1208" t="s">
        <v>1144</v>
      </c>
      <c r="AP52" s="11"/>
      <c r="AQ52" s="1323">
        <f>IF(AI52="",0,1)</f>
        <v>0</v>
      </c>
    </row>
    <row r="53" spans="1:43" ht="33.75" customHeight="1" thickBot="1">
      <c r="A53" s="42"/>
      <c r="B53" s="2530" t="s">
        <v>2512</v>
      </c>
      <c r="C53" s="2531"/>
      <c r="D53" s="2411" t="s">
        <v>1919</v>
      </c>
      <c r="E53" s="2532"/>
      <c r="F53" s="2532"/>
      <c r="G53" s="2532"/>
      <c r="H53" s="2532"/>
      <c r="I53" s="2532"/>
      <c r="J53" s="2532"/>
      <c r="K53" s="2532"/>
      <c r="L53" s="2532"/>
      <c r="M53" s="2532"/>
      <c r="N53" s="2532"/>
      <c r="O53" s="2532"/>
      <c r="P53" s="2532"/>
      <c r="Q53" s="2532"/>
      <c r="R53" s="2532"/>
      <c r="S53" s="2532"/>
      <c r="T53" s="2532"/>
      <c r="U53" s="2532"/>
      <c r="V53" s="2532"/>
      <c r="W53" s="2532"/>
      <c r="X53" s="2532"/>
      <c r="Y53" s="2532"/>
      <c r="Z53" s="2532"/>
      <c r="AA53" s="2532"/>
      <c r="AB53" s="2532"/>
      <c r="AC53" s="2532"/>
      <c r="AD53" s="2532"/>
      <c r="AE53" s="2532"/>
      <c r="AF53" s="2532"/>
      <c r="AG53" s="2533"/>
      <c r="AH53" s="1209" t="s">
        <v>432</v>
      </c>
      <c r="AI53" s="2446"/>
      <c r="AJ53" s="2518"/>
      <c r="AK53" s="2518"/>
      <c r="AL53" s="2518"/>
      <c r="AM53" s="2518"/>
      <c r="AN53" s="2518"/>
      <c r="AO53" s="1210" t="s">
        <v>1144</v>
      </c>
      <c r="AP53" s="11"/>
      <c r="AQ53" s="1323">
        <f>IF(AI53="",0,1)</f>
        <v>0</v>
      </c>
    </row>
    <row r="54" spans="1:43" ht="7.5" customHeight="1" thickBot="1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1"/>
    </row>
    <row r="55" spans="1:43" s="37" customFormat="1" ht="5.25" customHeight="1" thickTop="1">
      <c r="A55" s="1222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6"/>
    </row>
    <row r="56" spans="1:43" s="320" customFormat="1" ht="18.75" customHeight="1">
      <c r="A56" s="1223" t="s">
        <v>2513</v>
      </c>
      <c r="B56" s="1274"/>
      <c r="C56" s="1274"/>
      <c r="D56" s="1274"/>
      <c r="E56" s="1274"/>
      <c r="F56" s="1274"/>
      <c r="G56" s="1274"/>
      <c r="H56" s="501"/>
      <c r="I56" s="501"/>
      <c r="J56" s="501"/>
      <c r="K56" s="776"/>
      <c r="L56" s="1224" t="s">
        <v>1787</v>
      </c>
      <c r="M56" s="1278"/>
      <c r="N56" s="1276"/>
      <c r="O56" s="1277"/>
      <c r="P56" s="776"/>
      <c r="Q56" s="1224" t="s">
        <v>1788</v>
      </c>
      <c r="R56" s="1226"/>
      <c r="S56" s="1226"/>
      <c r="T56" s="1226"/>
      <c r="U56" s="1226"/>
      <c r="V56" s="1226"/>
      <c r="W56" s="1226"/>
      <c r="X56" s="1226"/>
      <c r="Y56" s="776"/>
      <c r="Z56" s="1224" t="s">
        <v>1789</v>
      </c>
      <c r="AA56" s="1226"/>
      <c r="AB56" s="1226"/>
      <c r="AC56" s="1226"/>
      <c r="AD56" s="1226"/>
      <c r="AE56" s="1226"/>
      <c r="AF56" s="1226"/>
      <c r="AG56" s="776"/>
      <c r="AH56" s="1224" t="s">
        <v>1790</v>
      </c>
      <c r="AI56" s="500"/>
      <c r="AJ56" s="500"/>
      <c r="AK56" s="500"/>
      <c r="AL56" s="500"/>
      <c r="AM56" s="500"/>
      <c r="AN56" s="500"/>
      <c r="AO56" s="500"/>
      <c r="AP56" s="811">
        <f>IF(K56&amp;P56&amp;Y56&amp;AG56="",0,1)</f>
        <v>0</v>
      </c>
      <c r="AQ56" s="1323">
        <f>IF(K56&amp;P56&amp;Y56&amp;AG56="",0,1)</f>
        <v>0</v>
      </c>
    </row>
    <row r="57" spans="1:43" ht="7.5" customHeight="1" thickBo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1"/>
    </row>
    <row r="58" spans="1:43" ht="24" customHeight="1" thickTop="1" thickBot="1">
      <c r="A58" s="2376" t="s">
        <v>2514</v>
      </c>
      <c r="B58" s="2377"/>
      <c r="C58" s="2377"/>
      <c r="D58" s="2377"/>
      <c r="E58" s="2377"/>
      <c r="F58" s="2377"/>
      <c r="G58" s="2377"/>
      <c r="H58" s="2377"/>
      <c r="I58" s="2377"/>
      <c r="J58" s="2377"/>
      <c r="K58" s="2377"/>
      <c r="L58" s="2377"/>
      <c r="M58" s="2377"/>
      <c r="N58" s="2377"/>
      <c r="O58" s="2377"/>
      <c r="P58" s="2377"/>
      <c r="Q58" s="2377"/>
      <c r="R58" s="2377"/>
      <c r="S58" s="2377"/>
      <c r="T58" s="2377"/>
      <c r="U58" s="2377"/>
      <c r="V58" s="2377"/>
      <c r="W58" s="2377"/>
      <c r="X58" s="2377"/>
      <c r="Y58" s="2377"/>
      <c r="Z58" s="2377"/>
      <c r="AA58" s="2377"/>
      <c r="AB58" s="2377"/>
      <c r="AC58" s="2377"/>
      <c r="AD58" s="2377"/>
      <c r="AE58" s="2377"/>
      <c r="AF58" s="2377"/>
      <c r="AG58" s="2377"/>
      <c r="AH58" s="2377"/>
      <c r="AI58" s="2377"/>
      <c r="AJ58" s="2377"/>
      <c r="AK58" s="2378"/>
      <c r="AL58" s="2377"/>
      <c r="AM58" s="2377"/>
      <c r="AN58" s="2377"/>
      <c r="AO58" s="2377"/>
      <c r="AP58" s="2379"/>
    </row>
    <row r="59" spans="1:43" ht="33.75" customHeight="1">
      <c r="A59" s="42"/>
      <c r="B59" s="2467"/>
      <c r="C59" s="2519"/>
      <c r="D59" s="2519"/>
      <c r="E59" s="2519"/>
      <c r="F59" s="2519"/>
      <c r="G59" s="2519"/>
      <c r="H59" s="2519"/>
      <c r="I59" s="2519"/>
      <c r="J59" s="2519"/>
      <c r="K59" s="2519"/>
      <c r="L59" s="2519"/>
      <c r="M59" s="2519"/>
      <c r="N59" s="2519"/>
      <c r="O59" s="2519"/>
      <c r="P59" s="2519"/>
      <c r="Q59" s="2519"/>
      <c r="R59" s="2519"/>
      <c r="S59" s="2519"/>
      <c r="T59" s="2519"/>
      <c r="U59" s="2519"/>
      <c r="V59" s="2519"/>
      <c r="W59" s="2519"/>
      <c r="X59" s="2519"/>
      <c r="Y59" s="2519"/>
      <c r="Z59" s="2519"/>
      <c r="AA59" s="2519"/>
      <c r="AB59" s="2519"/>
      <c r="AC59" s="2519"/>
      <c r="AD59" s="2519"/>
      <c r="AE59" s="2519"/>
      <c r="AF59" s="2519"/>
      <c r="AG59" s="2519"/>
      <c r="AH59" s="2519"/>
      <c r="AI59" s="2519"/>
      <c r="AJ59" s="2519"/>
      <c r="AK59" s="2519"/>
      <c r="AL59" s="2519"/>
      <c r="AM59" s="2519"/>
      <c r="AN59" s="2519"/>
      <c r="AO59" s="2520"/>
      <c r="AP59" s="11"/>
      <c r="AQ59" s="1323">
        <f>IF(B59="",0,1)</f>
        <v>0</v>
      </c>
    </row>
    <row r="60" spans="1:43" ht="33.75" customHeight="1">
      <c r="A60" s="42"/>
      <c r="B60" s="2470"/>
      <c r="C60" s="2521"/>
      <c r="D60" s="2521"/>
      <c r="E60" s="2521"/>
      <c r="F60" s="2521"/>
      <c r="G60" s="2521"/>
      <c r="H60" s="2521"/>
      <c r="I60" s="2521"/>
      <c r="J60" s="2521"/>
      <c r="K60" s="2521"/>
      <c r="L60" s="2521"/>
      <c r="M60" s="2521"/>
      <c r="N60" s="2521"/>
      <c r="O60" s="2521"/>
      <c r="P60" s="2521"/>
      <c r="Q60" s="2521"/>
      <c r="R60" s="2521"/>
      <c r="S60" s="2521"/>
      <c r="T60" s="2521"/>
      <c r="U60" s="2521"/>
      <c r="V60" s="2521"/>
      <c r="W60" s="2521"/>
      <c r="X60" s="2521"/>
      <c r="Y60" s="2521"/>
      <c r="Z60" s="2521"/>
      <c r="AA60" s="2521"/>
      <c r="AB60" s="2521"/>
      <c r="AC60" s="2521"/>
      <c r="AD60" s="2521"/>
      <c r="AE60" s="2521"/>
      <c r="AF60" s="2521"/>
      <c r="AG60" s="2521"/>
      <c r="AH60" s="2521"/>
      <c r="AI60" s="2521"/>
      <c r="AJ60" s="2521"/>
      <c r="AK60" s="2521"/>
      <c r="AL60" s="2521"/>
      <c r="AM60" s="2521"/>
      <c r="AN60" s="2521"/>
      <c r="AO60" s="2522"/>
      <c r="AP60" s="11"/>
    </row>
    <row r="61" spans="1:43" ht="33.75" customHeight="1">
      <c r="A61" s="42"/>
      <c r="B61" s="2470"/>
      <c r="C61" s="2521"/>
      <c r="D61" s="2521"/>
      <c r="E61" s="2521"/>
      <c r="F61" s="2521"/>
      <c r="G61" s="2521"/>
      <c r="H61" s="2521"/>
      <c r="I61" s="2521"/>
      <c r="J61" s="2521"/>
      <c r="K61" s="2521"/>
      <c r="L61" s="2521"/>
      <c r="M61" s="2521"/>
      <c r="N61" s="2521"/>
      <c r="O61" s="2521"/>
      <c r="P61" s="2521"/>
      <c r="Q61" s="2521"/>
      <c r="R61" s="2521"/>
      <c r="S61" s="2521"/>
      <c r="T61" s="2521"/>
      <c r="U61" s="2521"/>
      <c r="V61" s="2521"/>
      <c r="W61" s="2521"/>
      <c r="X61" s="2521"/>
      <c r="Y61" s="2521"/>
      <c r="Z61" s="2521"/>
      <c r="AA61" s="2521"/>
      <c r="AB61" s="2521"/>
      <c r="AC61" s="2521"/>
      <c r="AD61" s="2521"/>
      <c r="AE61" s="2521"/>
      <c r="AF61" s="2521"/>
      <c r="AG61" s="2521"/>
      <c r="AH61" s="2521"/>
      <c r="AI61" s="2521"/>
      <c r="AJ61" s="2521"/>
      <c r="AK61" s="2521"/>
      <c r="AL61" s="2521"/>
      <c r="AM61" s="2521"/>
      <c r="AN61" s="2521"/>
      <c r="AO61" s="2522"/>
      <c r="AP61" s="11"/>
    </row>
    <row r="62" spans="1:43" ht="33.75" customHeight="1">
      <c r="A62" s="42"/>
      <c r="B62" s="2470"/>
      <c r="C62" s="2521"/>
      <c r="D62" s="2521"/>
      <c r="E62" s="2521"/>
      <c r="F62" s="2521"/>
      <c r="G62" s="2521"/>
      <c r="H62" s="2521"/>
      <c r="I62" s="2521"/>
      <c r="J62" s="2521"/>
      <c r="K62" s="2521"/>
      <c r="L62" s="2521"/>
      <c r="M62" s="2521"/>
      <c r="N62" s="2521"/>
      <c r="O62" s="2521"/>
      <c r="P62" s="2521"/>
      <c r="Q62" s="2521"/>
      <c r="R62" s="2521"/>
      <c r="S62" s="2521"/>
      <c r="T62" s="2521"/>
      <c r="U62" s="2521"/>
      <c r="V62" s="2521"/>
      <c r="W62" s="2521"/>
      <c r="X62" s="2521"/>
      <c r="Y62" s="2521"/>
      <c r="Z62" s="2521"/>
      <c r="AA62" s="2521"/>
      <c r="AB62" s="2521"/>
      <c r="AC62" s="2521"/>
      <c r="AD62" s="2521"/>
      <c r="AE62" s="2521"/>
      <c r="AF62" s="2521"/>
      <c r="AG62" s="2521"/>
      <c r="AH62" s="2521"/>
      <c r="AI62" s="2521"/>
      <c r="AJ62" s="2521"/>
      <c r="AK62" s="2521"/>
      <c r="AL62" s="2521"/>
      <c r="AM62" s="2521"/>
      <c r="AN62" s="2521"/>
      <c r="AO62" s="2522"/>
      <c r="AP62" s="11"/>
    </row>
    <row r="63" spans="1:43" ht="33.75" customHeight="1" thickBot="1">
      <c r="A63" s="42"/>
      <c r="B63" s="2523"/>
      <c r="C63" s="2524"/>
      <c r="D63" s="2524"/>
      <c r="E63" s="2524"/>
      <c r="F63" s="2524"/>
      <c r="G63" s="2524"/>
      <c r="H63" s="2524"/>
      <c r="I63" s="2524"/>
      <c r="J63" s="2524"/>
      <c r="K63" s="2524"/>
      <c r="L63" s="2524"/>
      <c r="M63" s="2524"/>
      <c r="N63" s="2524"/>
      <c r="O63" s="2524"/>
      <c r="P63" s="2524"/>
      <c r="Q63" s="2524"/>
      <c r="R63" s="2524"/>
      <c r="S63" s="2524"/>
      <c r="T63" s="2524"/>
      <c r="U63" s="2524"/>
      <c r="V63" s="2524"/>
      <c r="W63" s="2524"/>
      <c r="X63" s="2524"/>
      <c r="Y63" s="2524"/>
      <c r="Z63" s="2524"/>
      <c r="AA63" s="2524"/>
      <c r="AB63" s="2524"/>
      <c r="AC63" s="2524"/>
      <c r="AD63" s="2524"/>
      <c r="AE63" s="2524"/>
      <c r="AF63" s="2524"/>
      <c r="AG63" s="2524"/>
      <c r="AH63" s="2524"/>
      <c r="AI63" s="2524"/>
      <c r="AJ63" s="2524"/>
      <c r="AK63" s="2524"/>
      <c r="AL63" s="2524"/>
      <c r="AM63" s="2524"/>
      <c r="AN63" s="2524"/>
      <c r="AO63" s="2525"/>
      <c r="AP63" s="11"/>
    </row>
    <row r="64" spans="1:43" ht="5.25" customHeight="1" thickBot="1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1"/>
    </row>
    <row r="65" spans="41:41" ht="26.25" customHeight="1" thickTop="1">
      <c r="AO65" s="2"/>
    </row>
    <row r="66" spans="41:41" ht="26.25" customHeight="1">
      <c r="AO66" s="2"/>
    </row>
    <row r="67" spans="41:41" ht="26.25" customHeight="1">
      <c r="AO67" s="2"/>
    </row>
    <row r="68" spans="41:41" ht="26.25" customHeight="1">
      <c r="AO68" s="2"/>
    </row>
    <row r="69" spans="41:41" ht="26.25" customHeight="1">
      <c r="AO69" s="2"/>
    </row>
    <row r="70" spans="41:41" ht="26.25" customHeight="1">
      <c r="AO70" s="2"/>
    </row>
    <row r="71" spans="41:41" ht="26.25" customHeight="1">
      <c r="AO71" s="2"/>
    </row>
    <row r="72" spans="41:41" ht="26.25" customHeight="1">
      <c r="AO72" s="2"/>
    </row>
    <row r="73" spans="41:41" ht="26.25" customHeight="1">
      <c r="AO73" s="2"/>
    </row>
    <row r="74" spans="41:41" ht="26.25" customHeight="1">
      <c r="AO74" s="2"/>
    </row>
    <row r="75" spans="41:41" ht="26.25" customHeight="1">
      <c r="AO75" s="2"/>
    </row>
    <row r="76" spans="41:41" ht="26.25" customHeight="1">
      <c r="AO76" s="2"/>
    </row>
    <row r="77" spans="41:41" ht="26.25" customHeight="1">
      <c r="AO77" s="2"/>
    </row>
    <row r="78" spans="41:41" ht="26.25" customHeight="1">
      <c r="AO78" s="2"/>
    </row>
    <row r="79" spans="41:41" ht="26.25" customHeight="1">
      <c r="AO79" s="2"/>
    </row>
    <row r="80" spans="41:41" ht="26.25" customHeight="1">
      <c r="AO80" s="2"/>
    </row>
    <row r="81" spans="1:42" ht="26.25" customHeight="1">
      <c r="AO81" s="2"/>
    </row>
    <row r="82" spans="1:42" ht="26.25" customHeight="1">
      <c r="AO82" s="2"/>
    </row>
    <row r="83" spans="1:42" ht="26.25" customHeight="1">
      <c r="AO83" s="2"/>
    </row>
    <row r="84" spans="1:42" ht="26.25" customHeight="1">
      <c r="AO84" s="2"/>
    </row>
    <row r="85" spans="1:42" ht="26.25" customHeight="1">
      <c r="AO85" s="2"/>
    </row>
    <row r="86" spans="1:42" ht="26.25" customHeight="1">
      <c r="AO86" s="2"/>
    </row>
    <row r="87" spans="1:42" s="62" customFormat="1" ht="15.75" customHeight="1">
      <c r="A87" s="171" t="s">
        <v>673</v>
      </c>
      <c r="B87" s="62" t="s">
        <v>2515</v>
      </c>
    </row>
    <row r="88" spans="1:42" s="62" customFormat="1" ht="15.75" customHeight="1">
      <c r="A88" s="171" t="s">
        <v>751</v>
      </c>
      <c r="B88" s="62" t="s">
        <v>2474</v>
      </c>
    </row>
    <row r="89" spans="1:42" s="62" customFormat="1" ht="15.75" customHeight="1">
      <c r="A89" s="171" t="s">
        <v>1207</v>
      </c>
      <c r="B89" s="62" t="str">
        <f>opiol</f>
        <v>ustawa z dnia 12 stycznia 1991r. o podatkach i opłatach lokalnych (Dz.U. z 2016r. poz.716 z późniejszymi zmianami).</v>
      </c>
    </row>
    <row r="90" spans="1:42" s="62" customFormat="1" ht="15.75" customHeight="1">
      <c r="A90" s="171" t="s">
        <v>1208</v>
      </c>
      <c r="B90" s="62" t="s">
        <v>2565</v>
      </c>
    </row>
    <row r="91" spans="1:42" s="62" customFormat="1" ht="15.75" customHeight="1">
      <c r="A91" s="171"/>
      <c r="B91" s="62" t="s">
        <v>1851</v>
      </c>
    </row>
    <row r="92" spans="1:42" s="62" customFormat="1" ht="15.75" customHeight="1">
      <c r="A92" s="171" t="s">
        <v>496</v>
      </c>
      <c r="B92" s="62" t="s">
        <v>2476</v>
      </c>
      <c r="AO92" s="1319" t="str">
        <f ca="1">$A$1&amp;wersja&amp;INFO("wersja")</f>
        <v>IND_2018.1.15.0</v>
      </c>
      <c r="AP92" s="1251"/>
    </row>
    <row r="93" spans="1:42" s="62" customFormat="1" ht="15.75" customHeight="1">
      <c r="A93" s="1275"/>
      <c r="B93" s="53"/>
      <c r="C93" s="53"/>
      <c r="D93" s="53"/>
    </row>
    <row r="94" spans="1:42" ht="26.25" customHeight="1">
      <c r="AO94" s="2"/>
    </row>
  </sheetData>
  <sheetProtection password="F108" sheet="1" objects="1" scenarios="1"/>
  <mergeCells count="88">
    <mergeCell ref="A58:AP58"/>
    <mergeCell ref="B59:AO63"/>
    <mergeCell ref="A51:AP51"/>
    <mergeCell ref="B52:C52"/>
    <mergeCell ref="D52:AG52"/>
    <mergeCell ref="AI52:AN52"/>
    <mergeCell ref="B53:C53"/>
    <mergeCell ref="D53:AG53"/>
    <mergeCell ref="AI53:AN53"/>
    <mergeCell ref="B48:C49"/>
    <mergeCell ref="D48:X49"/>
    <mergeCell ref="Y48:AG48"/>
    <mergeCell ref="AI48:AN48"/>
    <mergeCell ref="Y49:AG49"/>
    <mergeCell ref="AI49:AN49"/>
    <mergeCell ref="B46:C47"/>
    <mergeCell ref="D46:X47"/>
    <mergeCell ref="Y46:AG46"/>
    <mergeCell ref="AI46:AN46"/>
    <mergeCell ref="Y47:AG47"/>
    <mergeCell ref="AI47:AN47"/>
    <mergeCell ref="B42:C43"/>
    <mergeCell ref="D42:X43"/>
    <mergeCell ref="Y42:AG42"/>
    <mergeCell ref="AI42:AN42"/>
    <mergeCell ref="Y43:AG43"/>
    <mergeCell ref="AI43:AN43"/>
    <mergeCell ref="B40:C41"/>
    <mergeCell ref="D40:X41"/>
    <mergeCell ref="Y40:AG40"/>
    <mergeCell ref="AI40:AN40"/>
    <mergeCell ref="Y41:AG41"/>
    <mergeCell ref="AI41:AN41"/>
    <mergeCell ref="B38:C39"/>
    <mergeCell ref="D38:X39"/>
    <mergeCell ref="Y38:AG38"/>
    <mergeCell ref="AI38:AN38"/>
    <mergeCell ref="Y39:AG39"/>
    <mergeCell ref="AI39:AN39"/>
    <mergeCell ref="B36:C37"/>
    <mergeCell ref="D36:X37"/>
    <mergeCell ref="Y36:AG36"/>
    <mergeCell ref="AI36:AN36"/>
    <mergeCell ref="Y37:AG37"/>
    <mergeCell ref="AI37:AN37"/>
    <mergeCell ref="B34:C35"/>
    <mergeCell ref="D34:X35"/>
    <mergeCell ref="Y34:AG34"/>
    <mergeCell ref="AI34:AN34"/>
    <mergeCell ref="Y35:AG35"/>
    <mergeCell ref="AI35:AN35"/>
    <mergeCell ref="B30:C30"/>
    <mergeCell ref="D30:AG30"/>
    <mergeCell ref="AI30:AN30"/>
    <mergeCell ref="B31:C31"/>
    <mergeCell ref="D31:AG31"/>
    <mergeCell ref="AI31:AN31"/>
    <mergeCell ref="B28:C28"/>
    <mergeCell ref="D28:AG28"/>
    <mergeCell ref="AI28:AN28"/>
    <mergeCell ref="B29:C29"/>
    <mergeCell ref="D29:AG29"/>
    <mergeCell ref="AI29:AN29"/>
    <mergeCell ref="B26:C26"/>
    <mergeCell ref="D26:AG26"/>
    <mergeCell ref="AI26:AN26"/>
    <mergeCell ref="B27:C27"/>
    <mergeCell ref="D27:AG27"/>
    <mergeCell ref="AI27:AN27"/>
    <mergeCell ref="B24:C24"/>
    <mergeCell ref="D24:AG24"/>
    <mergeCell ref="AI24:AN24"/>
    <mergeCell ref="B25:C25"/>
    <mergeCell ref="D25:AG25"/>
    <mergeCell ref="AI25:AN25"/>
    <mergeCell ref="B16:AO16"/>
    <mergeCell ref="B18:AB18"/>
    <mergeCell ref="AC18:AO18"/>
    <mergeCell ref="B20:AO20"/>
    <mergeCell ref="B23:C23"/>
    <mergeCell ref="D23:AG23"/>
    <mergeCell ref="AI23:AN23"/>
    <mergeCell ref="A2:AP3"/>
    <mergeCell ref="A5:AP5"/>
    <mergeCell ref="A6:AP6"/>
    <mergeCell ref="AJ8:AO8"/>
    <mergeCell ref="B12:AF12"/>
    <mergeCell ref="AG12:AO12"/>
  </mergeCells>
  <conditionalFormatting sqref="AI23:AN26 AI29:AN31">
    <cfRule type="cellIs" dxfId="4" priority="3" operator="lessThan">
      <formula>0</formula>
    </cfRule>
  </conditionalFormatting>
  <conditionalFormatting sqref="AI34:AN43 AI52:AN53 AI46:AN49">
    <cfRule type="cellIs" dxfId="3" priority="4" operator="lessThan">
      <formula>0</formula>
    </cfRule>
  </conditionalFormatting>
  <conditionalFormatting sqref="AI27:AN28">
    <cfRule type="cellIs" dxfId="2" priority="2" operator="lessThan">
      <formula>0</formula>
    </cfRule>
  </conditionalFormatting>
  <conditionalFormatting sqref="AO92">
    <cfRule type="cellIs" dxfId="1" priority="1" operator="lessThan">
      <formula>0</formula>
    </cfRule>
  </conditionalFormatting>
  <printOptions horizontalCentered="1"/>
  <pageMargins left="0.19685039370078741" right="0.19685039370078741" top="0.19685039370078741" bottom="0.39370078740157483" header="0.19685039370078741" footer="0.39370078740157483"/>
  <pageSetup paperSize="9" scale="66" fitToHeight="2" orientation="portrait" r:id="rId1"/>
  <rowBreaks count="1" manualBreakCount="1">
    <brk id="44" max="4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WSP">
    <tabColor theme="9" tint="-0.249977111117893"/>
  </sheetPr>
  <dimension ref="A1:AX94"/>
  <sheetViews>
    <sheetView showGridLines="0" showRowColHeaders="0" view="pageBreakPreview" zoomScaleSheetLayoutView="100" workbookViewId="0">
      <selection activeCell="B12" sqref="B12:AG12"/>
    </sheetView>
  </sheetViews>
  <sheetFormatPr defaultColWidth="3" defaultRowHeight="15"/>
  <cols>
    <col min="1" max="42" width="3" style="118"/>
    <col min="43" max="16383" width="0" style="118" hidden="1" customWidth="1"/>
    <col min="16384" max="16384" width="3" style="118"/>
  </cols>
  <sheetData>
    <row r="1" spans="1:50" s="2" customFormat="1" ht="20.25" customHeight="1" thickBot="1">
      <c r="A1" s="965" t="s">
        <v>660</v>
      </c>
      <c r="B1" s="966"/>
      <c r="C1" s="966"/>
      <c r="D1" s="966"/>
      <c r="E1" s="966"/>
      <c r="F1" s="966"/>
      <c r="G1" s="966"/>
      <c r="H1" s="498"/>
      <c r="I1" s="498"/>
      <c r="J1" s="498"/>
      <c r="K1" s="498"/>
      <c r="L1" s="967"/>
      <c r="M1" s="498"/>
      <c r="N1" s="498"/>
      <c r="O1" s="499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968" t="str">
        <f>Info!Q16</f>
        <v>Załącznik Nr 12 do Uchwały Nr XL/396/17 Rady Miejskiej w Kluczborku z dnia 27 września 2017r.</v>
      </c>
      <c r="AP1" s="498"/>
      <c r="AQ1" s="341"/>
      <c r="AR1" s="341"/>
      <c r="AS1" s="341"/>
      <c r="AT1" s="341"/>
      <c r="AU1" s="341"/>
      <c r="AV1" s="341"/>
      <c r="AW1" s="341"/>
      <c r="AX1" s="341"/>
    </row>
    <row r="2" spans="1:50" s="2" customFormat="1" ht="22.5" customHeight="1" thickTop="1">
      <c r="A2" s="1698" t="s">
        <v>2164</v>
      </c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  <c r="P2" s="1691"/>
      <c r="Q2" s="1691"/>
      <c r="R2" s="1691"/>
      <c r="S2" s="1691"/>
      <c r="T2" s="1691"/>
      <c r="U2" s="1691"/>
      <c r="V2" s="1691"/>
      <c r="W2" s="1691"/>
      <c r="X2" s="1691"/>
      <c r="Y2" s="1691"/>
      <c r="Z2" s="1691"/>
      <c r="AA2" s="1691"/>
      <c r="AB2" s="1691"/>
      <c r="AC2" s="1691"/>
      <c r="AD2" s="1691"/>
      <c r="AE2" s="1691"/>
      <c r="AF2" s="1691"/>
      <c r="AG2" s="1691"/>
      <c r="AH2" s="1691"/>
      <c r="AI2" s="1691"/>
      <c r="AJ2" s="1691"/>
      <c r="AK2" s="1691"/>
      <c r="AL2" s="1691"/>
      <c r="AM2" s="1691"/>
      <c r="AN2" s="1691"/>
      <c r="AO2" s="1691"/>
      <c r="AP2" s="1692"/>
    </row>
    <row r="3" spans="1:50" s="2" customFormat="1" ht="26.25" customHeight="1" thickBot="1">
      <c r="A3" s="1699"/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3"/>
      <c r="P3" s="1693"/>
      <c r="Q3" s="1693"/>
      <c r="R3" s="1693"/>
      <c r="S3" s="1693"/>
      <c r="T3" s="1693"/>
      <c r="U3" s="1693"/>
      <c r="V3" s="1693"/>
      <c r="W3" s="1693"/>
      <c r="X3" s="1693"/>
      <c r="Y3" s="1693"/>
      <c r="Z3" s="1693"/>
      <c r="AA3" s="1693"/>
      <c r="AB3" s="1693"/>
      <c r="AC3" s="1693"/>
      <c r="AD3" s="1693"/>
      <c r="AE3" s="1693"/>
      <c r="AF3" s="1693"/>
      <c r="AG3" s="1693"/>
      <c r="AH3" s="1693"/>
      <c r="AI3" s="1693"/>
      <c r="AJ3" s="1693"/>
      <c r="AK3" s="1693"/>
      <c r="AL3" s="1693"/>
      <c r="AM3" s="1693"/>
      <c r="AN3" s="1693"/>
      <c r="AO3" s="1693"/>
      <c r="AP3" s="1694"/>
    </row>
    <row r="4" spans="1:50" s="2" customFormat="1" ht="9" customHeight="1">
      <c r="A4" s="580"/>
      <c r="B4" s="581"/>
      <c r="C4" s="581"/>
      <c r="D4" s="969"/>
      <c r="E4" s="969"/>
      <c r="F4" s="969"/>
      <c r="G4" s="969"/>
      <c r="H4" s="583"/>
      <c r="I4" s="583"/>
      <c r="J4" s="583"/>
      <c r="K4" s="583"/>
      <c r="L4" s="584"/>
      <c r="M4" s="583"/>
      <c r="N4" s="583"/>
      <c r="O4" s="585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  <c r="AH4" s="583"/>
      <c r="AI4" s="583"/>
      <c r="AJ4" s="583"/>
      <c r="AK4" s="583"/>
      <c r="AL4" s="583"/>
      <c r="AM4" s="583"/>
      <c r="AN4" s="583"/>
      <c r="AO4" s="583"/>
      <c r="AP4" s="970"/>
    </row>
    <row r="5" spans="1:50" s="1" customFormat="1" ht="21.75" customHeight="1">
      <c r="A5" s="1675" t="s">
        <v>988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76"/>
      <c r="AO5" s="1676"/>
      <c r="AP5" s="1677"/>
    </row>
    <row r="6" spans="1:50" s="1" customFormat="1" ht="21.75" customHeight="1">
      <c r="A6" s="2534" t="s">
        <v>14</v>
      </c>
      <c r="B6" s="2535"/>
      <c r="C6" s="2535"/>
      <c r="D6" s="2535"/>
      <c r="E6" s="2535"/>
      <c r="F6" s="2535"/>
      <c r="G6" s="2535"/>
      <c r="H6" s="2535"/>
      <c r="I6" s="2535"/>
      <c r="J6" s="2535"/>
      <c r="K6" s="2535"/>
      <c r="L6" s="2535"/>
      <c r="M6" s="2535"/>
      <c r="N6" s="2535"/>
      <c r="O6" s="2535"/>
      <c r="P6" s="2535"/>
      <c r="Q6" s="2535"/>
      <c r="R6" s="2535"/>
      <c r="S6" s="2535"/>
      <c r="T6" s="2535"/>
      <c r="U6" s="2535"/>
      <c r="V6" s="2535"/>
      <c r="W6" s="2535"/>
      <c r="X6" s="2535"/>
      <c r="Y6" s="2535"/>
      <c r="Z6" s="2535"/>
      <c r="AA6" s="2535"/>
      <c r="AB6" s="2535"/>
      <c r="AC6" s="2535"/>
      <c r="AD6" s="2535"/>
      <c r="AE6" s="2535"/>
      <c r="AF6" s="2535"/>
      <c r="AG6" s="2535"/>
      <c r="AH6" s="2535"/>
      <c r="AI6" s="2535"/>
      <c r="AJ6" s="2535"/>
      <c r="AK6" s="2535"/>
      <c r="AL6" s="2535"/>
      <c r="AM6" s="2535"/>
      <c r="AN6" s="2535"/>
      <c r="AO6" s="2535"/>
      <c r="AP6" s="2536"/>
    </row>
    <row r="7" spans="1:50" s="2" customFormat="1" ht="9" customHeight="1" thickBot="1">
      <c r="A7" s="587"/>
      <c r="B7" s="588"/>
      <c r="C7" s="588"/>
      <c r="D7" s="588"/>
      <c r="E7" s="588"/>
      <c r="F7" s="588"/>
      <c r="G7" s="588"/>
      <c r="H7" s="588"/>
      <c r="I7" s="588"/>
      <c r="J7" s="588"/>
      <c r="K7" s="589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971"/>
    </row>
    <row r="8" spans="1:50" s="2" customFormat="1" ht="39" customHeight="1" thickBot="1">
      <c r="A8" s="987"/>
      <c r="B8" s="988" t="s">
        <v>1941</v>
      </c>
      <c r="C8" s="588"/>
      <c r="D8" s="583"/>
      <c r="E8" s="583"/>
      <c r="F8" s="583"/>
      <c r="G8" s="583"/>
      <c r="H8" s="583"/>
      <c r="I8" s="583"/>
      <c r="J8" s="583"/>
      <c r="K8" s="583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953" t="s">
        <v>1870</v>
      </c>
      <c r="AJ8" s="597"/>
      <c r="AK8" s="954"/>
      <c r="AL8" s="1779" t="str">
        <f>IF(F19&amp;R19&amp;AE19="","",1)</f>
        <v/>
      </c>
      <c r="AM8" s="1779"/>
      <c r="AN8" s="1779"/>
      <c r="AO8" s="2232"/>
      <c r="AP8" s="11"/>
    </row>
    <row r="9" spans="1:50" s="2" customFormat="1" ht="9" customHeight="1" thickBot="1">
      <c r="A9" s="984"/>
      <c r="B9" s="985"/>
      <c r="C9" s="985"/>
      <c r="D9" s="985"/>
      <c r="E9" s="985"/>
      <c r="F9" s="985"/>
      <c r="G9" s="985"/>
      <c r="H9" s="985"/>
      <c r="I9" s="985"/>
      <c r="J9" s="985"/>
      <c r="K9" s="620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986"/>
    </row>
    <row r="10" spans="1:50" s="2" customFormat="1" ht="20.25" customHeight="1" thickTop="1" thickBot="1">
      <c r="A10" s="972" t="s">
        <v>1933</v>
      </c>
      <c r="B10" s="989"/>
      <c r="C10" s="989"/>
      <c r="D10" s="989"/>
      <c r="E10" s="989"/>
      <c r="F10" s="989"/>
      <c r="G10" s="989"/>
      <c r="H10" s="990"/>
      <c r="I10" s="990"/>
      <c r="J10" s="990"/>
      <c r="K10" s="990"/>
      <c r="L10" s="990"/>
      <c r="M10" s="990"/>
      <c r="N10" s="990"/>
      <c r="O10" s="990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991"/>
    </row>
    <row r="11" spans="1:50" s="306" customFormat="1" ht="12.75" customHeight="1">
      <c r="A11" s="624"/>
      <c r="B11" s="952" t="s">
        <v>1666</v>
      </c>
      <c r="C11" s="375"/>
      <c r="D11" s="375"/>
      <c r="E11" s="375"/>
      <c r="F11" s="375"/>
      <c r="G11" s="375"/>
      <c r="H11" s="375"/>
      <c r="I11" s="376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952" t="s">
        <v>2185</v>
      </c>
      <c r="AI11" s="596"/>
      <c r="AJ11" s="596"/>
      <c r="AK11" s="596"/>
      <c r="AL11" s="596"/>
      <c r="AM11" s="375"/>
      <c r="AN11" s="375"/>
      <c r="AO11" s="379"/>
      <c r="AP11" s="318"/>
    </row>
    <row r="12" spans="1:50" s="320" customFormat="1" ht="34.5" customHeight="1" thickBot="1">
      <c r="A12" s="625"/>
      <c r="B12" s="1750"/>
      <c r="C12" s="2537"/>
      <c r="D12" s="2537"/>
      <c r="E12" s="2537"/>
      <c r="F12" s="2537"/>
      <c r="G12" s="2537"/>
      <c r="H12" s="2537"/>
      <c r="I12" s="2537"/>
      <c r="J12" s="2537"/>
      <c r="K12" s="2537"/>
      <c r="L12" s="2537"/>
      <c r="M12" s="2537"/>
      <c r="N12" s="2537"/>
      <c r="O12" s="2537"/>
      <c r="P12" s="2537"/>
      <c r="Q12" s="2537"/>
      <c r="R12" s="2537"/>
      <c r="S12" s="2537"/>
      <c r="T12" s="2537"/>
      <c r="U12" s="2537"/>
      <c r="V12" s="2537"/>
      <c r="W12" s="2537"/>
      <c r="X12" s="2537"/>
      <c r="Y12" s="2537"/>
      <c r="Z12" s="2537"/>
      <c r="AA12" s="2537"/>
      <c r="AB12" s="2537"/>
      <c r="AC12" s="2537"/>
      <c r="AD12" s="2537"/>
      <c r="AE12" s="2537"/>
      <c r="AF12" s="2537"/>
      <c r="AG12" s="2538"/>
      <c r="AH12" s="1750"/>
      <c r="AI12" s="2537"/>
      <c r="AJ12" s="2537"/>
      <c r="AK12" s="2537"/>
      <c r="AL12" s="2537"/>
      <c r="AM12" s="2537"/>
      <c r="AN12" s="2537"/>
      <c r="AO12" s="2538"/>
      <c r="AP12" s="318"/>
    </row>
    <row r="13" spans="1:50" s="2" customFormat="1" ht="9" customHeight="1" thickBot="1">
      <c r="A13" s="618"/>
      <c r="B13" s="619"/>
      <c r="C13" s="619"/>
      <c r="D13" s="619"/>
      <c r="E13" s="619"/>
      <c r="F13" s="619"/>
      <c r="G13" s="619"/>
      <c r="H13" s="620"/>
      <c r="I13" s="620"/>
      <c r="J13" s="620"/>
      <c r="K13" s="620"/>
      <c r="L13" s="621"/>
      <c r="M13" s="620"/>
      <c r="N13" s="620"/>
      <c r="O13" s="622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/>
      <c r="AP13" s="623"/>
    </row>
    <row r="14" spans="1:50" s="4" customFormat="1" ht="28.5" customHeight="1" thickTop="1">
      <c r="A14" s="972" t="s">
        <v>1934</v>
      </c>
      <c r="B14" s="973"/>
      <c r="C14" s="973"/>
      <c r="D14" s="973"/>
      <c r="E14" s="973"/>
      <c r="F14" s="973"/>
      <c r="G14" s="973"/>
      <c r="H14" s="973"/>
      <c r="I14" s="973"/>
      <c r="J14" s="973"/>
      <c r="K14" s="973"/>
      <c r="L14" s="973"/>
      <c r="M14" s="973"/>
      <c r="N14" s="973"/>
      <c r="O14" s="973"/>
      <c r="P14" s="973"/>
      <c r="Q14" s="973"/>
      <c r="R14" s="973"/>
      <c r="S14" s="973"/>
      <c r="T14" s="973"/>
      <c r="U14" s="973"/>
      <c r="V14" s="973"/>
      <c r="W14" s="973"/>
      <c r="X14" s="973"/>
      <c r="Y14" s="973"/>
      <c r="Z14" s="973"/>
      <c r="AA14" s="973"/>
      <c r="AB14" s="973"/>
      <c r="AC14" s="973"/>
      <c r="AD14" s="973"/>
      <c r="AE14" s="973"/>
      <c r="AF14" s="973"/>
      <c r="AG14" s="973"/>
      <c r="AH14" s="973"/>
      <c r="AI14" s="973"/>
      <c r="AJ14" s="973"/>
      <c r="AK14" s="973"/>
      <c r="AL14" s="973"/>
      <c r="AM14" s="973"/>
      <c r="AN14" s="973"/>
      <c r="AO14" s="973"/>
      <c r="AP14" s="974"/>
    </row>
    <row r="15" spans="1:50" s="4" customFormat="1" ht="23.25" customHeight="1" thickBot="1">
      <c r="A15" s="975"/>
      <c r="B15" s="976" t="s">
        <v>1935</v>
      </c>
      <c r="C15" s="977"/>
      <c r="D15" s="977"/>
      <c r="E15" s="977"/>
      <c r="F15" s="977"/>
      <c r="G15" s="977"/>
      <c r="H15" s="977"/>
      <c r="I15" s="977"/>
      <c r="J15" s="977"/>
      <c r="K15" s="977"/>
      <c r="L15" s="977"/>
      <c r="M15" s="977"/>
      <c r="N15" s="977"/>
      <c r="O15" s="977"/>
      <c r="P15" s="977"/>
      <c r="Q15" s="977"/>
      <c r="R15" s="977"/>
      <c r="S15" s="977"/>
      <c r="T15" s="977"/>
      <c r="U15" s="977"/>
      <c r="V15" s="977"/>
      <c r="W15" s="977"/>
      <c r="X15" s="977"/>
      <c r="Y15" s="977"/>
      <c r="Z15" s="977"/>
      <c r="AA15" s="977"/>
      <c r="AB15" s="977"/>
      <c r="AC15" s="977"/>
      <c r="AD15" s="977"/>
      <c r="AE15" s="977"/>
      <c r="AF15" s="977"/>
      <c r="AG15" s="977"/>
      <c r="AH15" s="977"/>
      <c r="AI15" s="977"/>
      <c r="AJ15" s="977"/>
      <c r="AK15" s="977"/>
      <c r="AL15" s="977"/>
      <c r="AM15" s="977"/>
      <c r="AN15" s="977"/>
      <c r="AO15" s="977"/>
      <c r="AP15" s="978"/>
    </row>
    <row r="16" spans="1:50" s="4" customFormat="1" ht="15" customHeight="1">
      <c r="A16" s="929"/>
      <c r="B16" s="951" t="s">
        <v>2011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289"/>
      <c r="AP16" s="39"/>
    </row>
    <row r="17" spans="1:43" s="4" customFormat="1" ht="18.75" customHeight="1">
      <c r="A17" s="929"/>
      <c r="B17" s="284"/>
      <c r="C17" s="285"/>
      <c r="D17" s="285"/>
      <c r="E17" s="285"/>
      <c r="F17" s="285"/>
      <c r="G17" s="776"/>
      <c r="H17" s="221" t="s">
        <v>1727</v>
      </c>
      <c r="I17" s="221"/>
      <c r="J17" s="221"/>
      <c r="K17" s="285"/>
      <c r="L17" s="285"/>
      <c r="M17" s="285"/>
      <c r="N17" s="776"/>
      <c r="O17" s="221" t="s">
        <v>1728</v>
      </c>
      <c r="P17" s="221"/>
      <c r="Q17" s="285"/>
      <c r="R17" s="285"/>
      <c r="S17" s="285"/>
      <c r="T17" s="285"/>
      <c r="U17" s="776"/>
      <c r="V17" s="221" t="s">
        <v>1729</v>
      </c>
      <c r="W17" s="33"/>
      <c r="X17" s="33"/>
      <c r="Y17" s="33"/>
      <c r="Z17" s="33"/>
      <c r="AA17" s="285"/>
      <c r="AB17" s="285"/>
      <c r="AC17" s="285"/>
      <c r="AD17" s="285"/>
      <c r="AE17" s="285"/>
      <c r="AF17" s="285"/>
      <c r="AG17" s="285"/>
      <c r="AH17" s="285"/>
      <c r="AI17" s="33"/>
      <c r="AJ17" s="33"/>
      <c r="AK17" s="33"/>
      <c r="AL17" s="33"/>
      <c r="AM17" s="33"/>
      <c r="AN17" s="33"/>
      <c r="AO17" s="290"/>
      <c r="AP17" s="841">
        <f>IF(OR(G17="×",N17="×",U17="×"),1,0)</f>
        <v>0</v>
      </c>
    </row>
    <row r="18" spans="1:43" s="4" customFormat="1" ht="5.25" customHeight="1" thickBot="1">
      <c r="A18" s="929"/>
      <c r="B18" s="284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290"/>
      <c r="AP18" s="39"/>
    </row>
    <row r="19" spans="1:43" s="601" customFormat="1" ht="39" customHeight="1">
      <c r="A19" s="12"/>
      <c r="B19" s="2310" t="s">
        <v>2186</v>
      </c>
      <c r="C19" s="2311"/>
      <c r="D19" s="2311"/>
      <c r="E19" s="2311"/>
      <c r="F19" s="2294"/>
      <c r="G19" s="2565"/>
      <c r="H19" s="2565"/>
      <c r="I19" s="2565"/>
      <c r="J19" s="2565"/>
      <c r="K19" s="2565"/>
      <c r="L19" s="2565"/>
      <c r="M19" s="2566"/>
      <c r="N19" s="2312" t="s">
        <v>2187</v>
      </c>
      <c r="O19" s="2311"/>
      <c r="P19" s="2311"/>
      <c r="Q19" s="2311"/>
      <c r="R19" s="2291"/>
      <c r="S19" s="2291"/>
      <c r="T19" s="2291"/>
      <c r="U19" s="2291"/>
      <c r="V19" s="2291"/>
      <c r="W19" s="2291"/>
      <c r="X19" s="2291"/>
      <c r="Y19" s="2291"/>
      <c r="Z19" s="2291"/>
      <c r="AA19" s="2550"/>
      <c r="AB19" s="2312" t="s">
        <v>2188</v>
      </c>
      <c r="AC19" s="2311"/>
      <c r="AD19" s="2311"/>
      <c r="AE19" s="2294"/>
      <c r="AF19" s="2565"/>
      <c r="AG19" s="2565"/>
      <c r="AH19" s="2565"/>
      <c r="AI19" s="2565"/>
      <c r="AJ19" s="2565"/>
      <c r="AK19" s="2565"/>
      <c r="AL19" s="2565"/>
      <c r="AM19" s="2565"/>
      <c r="AN19" s="2565"/>
      <c r="AO19" s="2567"/>
      <c r="AP19" s="11"/>
      <c r="AQ19" s="1323">
        <f>IF(F19&amp;AE19&amp;R19="",0,1)</f>
        <v>0</v>
      </c>
    </row>
    <row r="20" spans="1:43" s="601" customFormat="1" ht="39" customHeight="1">
      <c r="A20" s="12"/>
      <c r="B20" s="2340" t="s">
        <v>2189</v>
      </c>
      <c r="C20" s="2339"/>
      <c r="D20" s="2339"/>
      <c r="E20" s="2339"/>
      <c r="F20" s="2568"/>
      <c r="G20" s="2569"/>
      <c r="H20" s="2569"/>
      <c r="I20" s="2569"/>
      <c r="J20" s="2569"/>
      <c r="K20" s="2569"/>
      <c r="L20" s="2569"/>
      <c r="M20" s="2569"/>
      <c r="N20" s="2569"/>
      <c r="O20" s="2570"/>
      <c r="P20" s="2338" t="s">
        <v>2190</v>
      </c>
      <c r="Q20" s="2339"/>
      <c r="R20" s="2339"/>
      <c r="S20" s="2339"/>
      <c r="T20" s="2339"/>
      <c r="U20" s="2330"/>
      <c r="V20" s="2571"/>
      <c r="W20" s="2571"/>
      <c r="X20" s="2571"/>
      <c r="Y20" s="2571"/>
      <c r="Z20" s="2572"/>
      <c r="AA20" s="2338" t="s">
        <v>2191</v>
      </c>
      <c r="AB20" s="2339"/>
      <c r="AC20" s="2339"/>
      <c r="AD20" s="2339"/>
      <c r="AE20" s="2333"/>
      <c r="AF20" s="2539"/>
      <c r="AG20" s="2539"/>
      <c r="AH20" s="2539"/>
      <c r="AI20" s="2539"/>
      <c r="AJ20" s="2539"/>
      <c r="AK20" s="2539"/>
      <c r="AL20" s="2539"/>
      <c r="AM20" s="2539"/>
      <c r="AN20" s="2539"/>
      <c r="AO20" s="2573"/>
      <c r="AP20" s="11"/>
      <c r="AQ20" s="1323">
        <f>IF(F20&amp;AE20&amp;U20="",0,1)</f>
        <v>0</v>
      </c>
    </row>
    <row r="21" spans="1:43" s="601" customFormat="1" ht="39" customHeight="1">
      <c r="A21" s="12"/>
      <c r="B21" s="2341" t="s">
        <v>2192</v>
      </c>
      <c r="C21" s="2339"/>
      <c r="D21" s="2339"/>
      <c r="E21" s="2333"/>
      <c r="F21" s="2333"/>
      <c r="G21" s="2333"/>
      <c r="H21" s="2333"/>
      <c r="I21" s="2333"/>
      <c r="J21" s="2333"/>
      <c r="K21" s="2333"/>
      <c r="L21" s="2333"/>
      <c r="M21" s="2333"/>
      <c r="N21" s="2333"/>
      <c r="O21" s="2575"/>
      <c r="P21" s="2338" t="s">
        <v>2193</v>
      </c>
      <c r="Q21" s="2339"/>
      <c r="R21" s="2339"/>
      <c r="S21" s="2313"/>
      <c r="T21" s="2541"/>
      <c r="U21" s="2574"/>
      <c r="V21" s="2338" t="s">
        <v>2194</v>
      </c>
      <c r="W21" s="2339"/>
      <c r="X21" s="2339"/>
      <c r="Y21" s="2313"/>
      <c r="Z21" s="2541"/>
      <c r="AA21" s="2574"/>
      <c r="AB21" s="2338" t="s">
        <v>2195</v>
      </c>
      <c r="AC21" s="2339"/>
      <c r="AD21" s="2339"/>
      <c r="AE21" s="2313"/>
      <c r="AF21" s="2541"/>
      <c r="AG21" s="2541"/>
      <c r="AH21" s="2541"/>
      <c r="AI21" s="2541"/>
      <c r="AJ21" s="2541"/>
      <c r="AK21" s="2541"/>
      <c r="AL21" s="2541"/>
      <c r="AM21" s="2541"/>
      <c r="AN21" s="2541"/>
      <c r="AO21" s="2542"/>
      <c r="AP21" s="11"/>
      <c r="AQ21" s="1323">
        <f>IF(E21&amp;S21&amp;Y21&amp;AE21="",0,1)</f>
        <v>0</v>
      </c>
    </row>
    <row r="22" spans="1:43" s="601" customFormat="1" ht="39" customHeight="1">
      <c r="A22" s="12"/>
      <c r="B22" s="2341" t="s">
        <v>1956</v>
      </c>
      <c r="C22" s="2339"/>
      <c r="D22" s="2339"/>
      <c r="E22" s="2339"/>
      <c r="F22" s="2339"/>
      <c r="G22" s="2313"/>
      <c r="H22" s="2541"/>
      <c r="I22" s="2541"/>
      <c r="J22" s="2541"/>
      <c r="K22" s="2541"/>
      <c r="L22" s="2541"/>
      <c r="M22" s="2541"/>
      <c r="N22" s="2541"/>
      <c r="O22" s="2574"/>
      <c r="P22" s="2338" t="s">
        <v>1957</v>
      </c>
      <c r="Q22" s="2339"/>
      <c r="R22" s="2339"/>
      <c r="S22" s="2333"/>
      <c r="T22" s="2539"/>
      <c r="U22" s="2539"/>
      <c r="V22" s="2539"/>
      <c r="W22" s="2539"/>
      <c r="X22" s="2539"/>
      <c r="Y22" s="2539"/>
      <c r="Z22" s="2539"/>
      <c r="AA22" s="2539"/>
      <c r="AB22" s="2540"/>
      <c r="AC22" s="2338" t="s">
        <v>1958</v>
      </c>
      <c r="AD22" s="2339"/>
      <c r="AE22" s="2339"/>
      <c r="AF22" s="2313"/>
      <c r="AG22" s="2541"/>
      <c r="AH22" s="2541"/>
      <c r="AI22" s="2541"/>
      <c r="AJ22" s="2541"/>
      <c r="AK22" s="2541"/>
      <c r="AL22" s="2541"/>
      <c r="AM22" s="2541"/>
      <c r="AN22" s="2541"/>
      <c r="AO22" s="2542"/>
      <c r="AP22" s="11"/>
      <c r="AQ22" s="1323">
        <f>IF(G22&amp;S22&amp;AF22="",0,1)</f>
        <v>0</v>
      </c>
    </row>
    <row r="23" spans="1:43" s="601" customFormat="1" ht="39" customHeight="1" thickBot="1">
      <c r="A23" s="12"/>
      <c r="B23" s="2342" t="s">
        <v>2196</v>
      </c>
      <c r="C23" s="2343"/>
      <c r="D23" s="2343"/>
      <c r="E23" s="2343"/>
      <c r="F23" s="2343"/>
      <c r="G23" s="2316"/>
      <c r="H23" s="2543"/>
      <c r="I23" s="2543"/>
      <c r="J23" s="2543"/>
      <c r="K23" s="2544"/>
      <c r="L23" s="2344" t="s">
        <v>2197</v>
      </c>
      <c r="M23" s="2343"/>
      <c r="N23" s="2343"/>
      <c r="O23" s="2343"/>
      <c r="P23" s="2319"/>
      <c r="Q23" s="2545"/>
      <c r="R23" s="2545"/>
      <c r="S23" s="2545"/>
      <c r="T23" s="2545"/>
      <c r="U23" s="2546"/>
      <c r="V23" s="2344" t="s">
        <v>2198</v>
      </c>
      <c r="W23" s="2343"/>
      <c r="X23" s="2343"/>
      <c r="Y23" s="2343"/>
      <c r="Z23" s="2322"/>
      <c r="AA23" s="2547"/>
      <c r="AB23" s="2547"/>
      <c r="AC23" s="2547"/>
      <c r="AD23" s="2547"/>
      <c r="AE23" s="2548"/>
      <c r="AF23" s="2344" t="s">
        <v>2569</v>
      </c>
      <c r="AG23" s="2343"/>
      <c r="AH23" s="2343"/>
      <c r="AI23" s="2343"/>
      <c r="AJ23" s="2319"/>
      <c r="AK23" s="2545"/>
      <c r="AL23" s="2545"/>
      <c r="AM23" s="2545"/>
      <c r="AN23" s="2545"/>
      <c r="AO23" s="2549"/>
      <c r="AP23" s="11"/>
      <c r="AQ23" s="1323">
        <f>IF(G23&amp;P23&amp;Z23&amp;AJ23="",0,1)</f>
        <v>0</v>
      </c>
    </row>
    <row r="24" spans="1:43" s="449" customFormat="1" ht="23.25" customHeight="1" thickBot="1">
      <c r="A24" s="38"/>
      <c r="B24" s="598" t="s">
        <v>2361</v>
      </c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866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0"/>
      <c r="AI24" s="930"/>
      <c r="AJ24" s="930"/>
      <c r="AK24" s="930"/>
      <c r="AL24" s="930"/>
      <c r="AM24" s="930"/>
      <c r="AN24" s="930"/>
      <c r="AO24" s="930"/>
      <c r="AP24" s="99"/>
    </row>
    <row r="25" spans="1:43" ht="39" customHeight="1">
      <c r="A25" s="12"/>
      <c r="B25" s="2310" t="s">
        <v>1959</v>
      </c>
      <c r="C25" s="2311"/>
      <c r="D25" s="2311"/>
      <c r="E25" s="2311"/>
      <c r="F25" s="2345"/>
      <c r="G25" s="2554"/>
      <c r="H25" s="2554"/>
      <c r="I25" s="2554"/>
      <c r="J25" s="2554"/>
      <c r="K25" s="2554"/>
      <c r="L25" s="2554"/>
      <c r="M25" s="2554"/>
      <c r="N25" s="2555"/>
      <c r="O25" s="2354" t="s">
        <v>1960</v>
      </c>
      <c r="P25" s="2311"/>
      <c r="Q25" s="2311"/>
      <c r="R25" s="2345"/>
      <c r="S25" s="2554"/>
      <c r="T25" s="2554"/>
      <c r="U25" s="2554"/>
      <c r="V25" s="2554"/>
      <c r="W25" s="2554"/>
      <c r="X25" s="2554"/>
      <c r="Y25" s="2554"/>
      <c r="Z25" s="2554"/>
      <c r="AA25" s="2555"/>
      <c r="AB25" s="2354" t="s">
        <v>1961</v>
      </c>
      <c r="AC25" s="2311"/>
      <c r="AD25" s="2311"/>
      <c r="AE25" s="2311"/>
      <c r="AF25" s="2289"/>
      <c r="AG25" s="2554"/>
      <c r="AH25" s="2555"/>
      <c r="AI25" s="2354" t="s">
        <v>1962</v>
      </c>
      <c r="AJ25" s="2311"/>
      <c r="AK25" s="2311"/>
      <c r="AL25" s="2311"/>
      <c r="AM25" s="2289"/>
      <c r="AN25" s="2554"/>
      <c r="AO25" s="2556"/>
      <c r="AP25" s="11"/>
      <c r="AQ25" s="1323">
        <f>IF(F25&amp;R25&amp;AF25&amp;AM25="",0,1)</f>
        <v>0</v>
      </c>
    </row>
    <row r="26" spans="1:43" ht="39" customHeight="1">
      <c r="A26" s="12"/>
      <c r="B26" s="2341" t="s">
        <v>1963</v>
      </c>
      <c r="C26" s="2339"/>
      <c r="D26" s="2339"/>
      <c r="E26" s="2339"/>
      <c r="F26" s="2339"/>
      <c r="G26" s="2349"/>
      <c r="H26" s="2557"/>
      <c r="I26" s="2557"/>
      <c r="J26" s="2557"/>
      <c r="K26" s="2557"/>
      <c r="L26" s="2557"/>
      <c r="M26" s="2557"/>
      <c r="N26" s="2558"/>
      <c r="O26" s="2338" t="s">
        <v>1964</v>
      </c>
      <c r="P26" s="2339"/>
      <c r="Q26" s="2339"/>
      <c r="R26" s="2352"/>
      <c r="S26" s="2557"/>
      <c r="T26" s="2557"/>
      <c r="U26" s="2557"/>
      <c r="V26" s="2557"/>
      <c r="W26" s="2557"/>
      <c r="X26" s="2557"/>
      <c r="Y26" s="2557"/>
      <c r="Z26" s="2557"/>
      <c r="AA26" s="2558"/>
      <c r="AB26" s="2338" t="s">
        <v>1965</v>
      </c>
      <c r="AC26" s="2339"/>
      <c r="AD26" s="2339"/>
      <c r="AE26" s="2352"/>
      <c r="AF26" s="2557"/>
      <c r="AG26" s="2557"/>
      <c r="AH26" s="2557"/>
      <c r="AI26" s="2557"/>
      <c r="AJ26" s="2557"/>
      <c r="AK26" s="2557"/>
      <c r="AL26" s="2557"/>
      <c r="AM26" s="2557"/>
      <c r="AN26" s="2557"/>
      <c r="AO26" s="2559"/>
      <c r="AP26" s="11"/>
      <c r="AQ26" s="1323">
        <f>IF(G26&amp;R26&amp;AE26="",0,1)</f>
        <v>0</v>
      </c>
    </row>
    <row r="27" spans="1:43" ht="39" customHeight="1" thickBot="1">
      <c r="A27" s="12"/>
      <c r="B27" s="2342" t="s">
        <v>1966</v>
      </c>
      <c r="C27" s="2343"/>
      <c r="D27" s="2343"/>
      <c r="E27" s="2343"/>
      <c r="F27" s="2343"/>
      <c r="G27" s="2355"/>
      <c r="H27" s="2560"/>
      <c r="I27" s="2560"/>
      <c r="J27" s="2560"/>
      <c r="K27" s="2560"/>
      <c r="L27" s="2560"/>
      <c r="M27" s="2560"/>
      <c r="N27" s="2561"/>
      <c r="O27" s="2344" t="s">
        <v>1967</v>
      </c>
      <c r="P27" s="2343"/>
      <c r="Q27" s="2343"/>
      <c r="R27" s="2343"/>
      <c r="S27" s="2358"/>
      <c r="T27" s="2560"/>
      <c r="U27" s="2560"/>
      <c r="V27" s="2560"/>
      <c r="W27" s="2560"/>
      <c r="X27" s="2560"/>
      <c r="Y27" s="2560"/>
      <c r="Z27" s="2560"/>
      <c r="AA27" s="2560"/>
      <c r="AB27" s="2560"/>
      <c r="AC27" s="2560"/>
      <c r="AD27" s="2560"/>
      <c r="AE27" s="2560"/>
      <c r="AF27" s="2560"/>
      <c r="AG27" s="2560"/>
      <c r="AH27" s="2560"/>
      <c r="AI27" s="2560"/>
      <c r="AJ27" s="2560"/>
      <c r="AK27" s="2560"/>
      <c r="AL27" s="2560"/>
      <c r="AM27" s="2560"/>
      <c r="AN27" s="2560"/>
      <c r="AO27" s="2564"/>
      <c r="AP27" s="11"/>
      <c r="AQ27" s="1323">
        <f>IF(G27&amp;S27="",0,1)</f>
        <v>0</v>
      </c>
    </row>
    <row r="28" spans="1:43" s="37" customFormat="1" ht="23.25" customHeight="1">
      <c r="A28" s="580"/>
      <c r="B28" s="598" t="s">
        <v>1936</v>
      </c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  <c r="AO28" s="583"/>
      <c r="AP28" s="586"/>
    </row>
    <row r="29" spans="1:43" s="320" customFormat="1" ht="18.75" customHeight="1">
      <c r="A29" s="319"/>
      <c r="B29" s="501"/>
      <c r="C29" s="501"/>
      <c r="D29" s="501"/>
      <c r="E29" s="776"/>
      <c r="F29" s="2551" t="s">
        <v>1787</v>
      </c>
      <c r="G29" s="2552"/>
      <c r="H29" s="2552"/>
      <c r="I29" s="2552"/>
      <c r="J29" s="2552"/>
      <c r="K29" s="2552"/>
      <c r="L29" s="2552"/>
      <c r="M29" s="2553"/>
      <c r="N29" s="791"/>
      <c r="O29" s="2551" t="s">
        <v>1788</v>
      </c>
      <c r="P29" s="2562"/>
      <c r="Q29" s="2562"/>
      <c r="R29" s="2562"/>
      <c r="S29" s="2562"/>
      <c r="T29" s="2562"/>
      <c r="U29" s="2562"/>
      <c r="V29" s="2563"/>
      <c r="W29" s="791"/>
      <c r="X29" s="2551" t="s">
        <v>1789</v>
      </c>
      <c r="Y29" s="2552"/>
      <c r="Z29" s="2552"/>
      <c r="AA29" s="2552"/>
      <c r="AB29" s="2552"/>
      <c r="AC29" s="2552"/>
      <c r="AD29" s="2552"/>
      <c r="AE29" s="2553"/>
      <c r="AF29" s="791"/>
      <c r="AG29" s="2551" t="s">
        <v>1790</v>
      </c>
      <c r="AH29" s="2552"/>
      <c r="AI29" s="2552"/>
      <c r="AJ29" s="2552"/>
      <c r="AK29" s="2552"/>
      <c r="AL29" s="2552"/>
      <c r="AM29" s="2552"/>
      <c r="AN29" s="2552"/>
      <c r="AO29" s="500"/>
      <c r="AP29" s="318"/>
    </row>
    <row r="30" spans="1:43" s="320" customFormat="1" ht="7.5" customHeight="1" thickBot="1">
      <c r="A30" s="599"/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0"/>
      <c r="AA30" s="600"/>
      <c r="AB30" s="600"/>
      <c r="AC30" s="600"/>
      <c r="AD30" s="600"/>
      <c r="AE30" s="600"/>
      <c r="AF30" s="600"/>
      <c r="AG30" s="600"/>
      <c r="AH30" s="600"/>
      <c r="AI30" s="600"/>
      <c r="AJ30" s="600"/>
      <c r="AK30" s="600"/>
      <c r="AL30" s="600"/>
      <c r="AM30" s="600"/>
      <c r="AN30" s="600"/>
      <c r="AO30" s="600"/>
      <c r="AP30" s="630"/>
    </row>
    <row r="31" spans="1:43" s="4" customFormat="1" ht="23.25" customHeight="1" thickBot="1">
      <c r="A31" s="38"/>
      <c r="B31" s="598" t="s">
        <v>1937</v>
      </c>
      <c r="C31" s="930"/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930"/>
      <c r="S31" s="930"/>
      <c r="T31" s="930"/>
      <c r="U31" s="930"/>
      <c r="V31" s="930"/>
      <c r="W31" s="930"/>
      <c r="X31" s="930"/>
      <c r="Y31" s="930"/>
      <c r="Z31" s="930"/>
      <c r="AA31" s="930"/>
      <c r="AB31" s="930"/>
      <c r="AC31" s="930"/>
      <c r="AD31" s="930"/>
      <c r="AE31" s="930"/>
      <c r="AF31" s="930"/>
      <c r="AG31" s="930"/>
      <c r="AH31" s="930"/>
      <c r="AI31" s="930"/>
      <c r="AJ31" s="930"/>
      <c r="AK31" s="930"/>
      <c r="AL31" s="930"/>
      <c r="AM31" s="930"/>
      <c r="AN31" s="930"/>
      <c r="AO31" s="930"/>
      <c r="AP31" s="39"/>
    </row>
    <row r="32" spans="1:43" s="4" customFormat="1" ht="15" customHeight="1">
      <c r="A32" s="929"/>
      <c r="B32" s="951" t="s">
        <v>2012</v>
      </c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536"/>
      <c r="AF32" s="536"/>
      <c r="AG32" s="536"/>
      <c r="AH32" s="536"/>
      <c r="AI32" s="536"/>
      <c r="AJ32" s="536"/>
      <c r="AK32" s="536"/>
      <c r="AL32" s="536"/>
      <c r="AM32" s="536"/>
      <c r="AN32" s="536"/>
      <c r="AO32" s="289"/>
      <c r="AP32" s="39"/>
    </row>
    <row r="33" spans="1:43" s="4" customFormat="1" ht="18.75" customHeight="1">
      <c r="A33" s="929"/>
      <c r="B33" s="284"/>
      <c r="C33" s="285"/>
      <c r="D33" s="285"/>
      <c r="E33" s="285"/>
      <c r="F33" s="285"/>
      <c r="G33" s="776"/>
      <c r="H33" s="221" t="s">
        <v>1727</v>
      </c>
      <c r="I33" s="221"/>
      <c r="J33" s="221"/>
      <c r="K33" s="285"/>
      <c r="L33" s="285"/>
      <c r="M33" s="285"/>
      <c r="N33" s="776"/>
      <c r="O33" s="221" t="s">
        <v>1728</v>
      </c>
      <c r="P33" s="221"/>
      <c r="Q33" s="285"/>
      <c r="R33" s="285"/>
      <c r="S33" s="285"/>
      <c r="T33" s="285"/>
      <c r="U33" s="776"/>
      <c r="V33" s="221" t="s">
        <v>1729</v>
      </c>
      <c r="W33" s="33"/>
      <c r="X33" s="33"/>
      <c r="Y33" s="33"/>
      <c r="Z33" s="33"/>
      <c r="AA33" s="285"/>
      <c r="AB33" s="285"/>
      <c r="AC33" s="285"/>
      <c r="AD33" s="285"/>
      <c r="AE33" s="285"/>
      <c r="AF33" s="285"/>
      <c r="AG33" s="285"/>
      <c r="AH33" s="285"/>
      <c r="AI33" s="33"/>
      <c r="AJ33" s="33"/>
      <c r="AK33" s="33"/>
      <c r="AL33" s="33"/>
      <c r="AM33" s="33"/>
      <c r="AN33" s="33"/>
      <c r="AO33" s="290"/>
      <c r="AP33" s="841">
        <f>IF(OR(G33="×",N33="×",U33="×"),1,0)</f>
        <v>0</v>
      </c>
    </row>
    <row r="34" spans="1:43" s="4" customFormat="1" ht="5.25" customHeight="1" thickBot="1">
      <c r="A34" s="929"/>
      <c r="B34" s="284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290"/>
      <c r="AP34" s="39"/>
    </row>
    <row r="35" spans="1:43" s="601" customFormat="1" ht="39" customHeight="1">
      <c r="A35" s="12"/>
      <c r="B35" s="2310" t="s">
        <v>2199</v>
      </c>
      <c r="C35" s="2311"/>
      <c r="D35" s="2311"/>
      <c r="E35" s="2311"/>
      <c r="F35" s="2294"/>
      <c r="G35" s="2565"/>
      <c r="H35" s="2565"/>
      <c r="I35" s="2565"/>
      <c r="J35" s="2565"/>
      <c r="K35" s="2565"/>
      <c r="L35" s="2565"/>
      <c r="M35" s="2566"/>
      <c r="N35" s="2312" t="s">
        <v>2200</v>
      </c>
      <c r="O35" s="2311"/>
      <c r="P35" s="2311"/>
      <c r="Q35" s="2311"/>
      <c r="R35" s="2291"/>
      <c r="S35" s="2291"/>
      <c r="T35" s="2291"/>
      <c r="U35" s="2291"/>
      <c r="V35" s="2291"/>
      <c r="W35" s="2291"/>
      <c r="X35" s="2291"/>
      <c r="Y35" s="2291"/>
      <c r="Z35" s="2291"/>
      <c r="AA35" s="2550"/>
      <c r="AB35" s="2312" t="s">
        <v>2201</v>
      </c>
      <c r="AC35" s="2311"/>
      <c r="AD35" s="2311"/>
      <c r="AE35" s="2294"/>
      <c r="AF35" s="2565"/>
      <c r="AG35" s="2565"/>
      <c r="AH35" s="2565"/>
      <c r="AI35" s="2565"/>
      <c r="AJ35" s="2565"/>
      <c r="AK35" s="2565"/>
      <c r="AL35" s="2565"/>
      <c r="AM35" s="2565"/>
      <c r="AN35" s="2565"/>
      <c r="AO35" s="2567"/>
      <c r="AP35" s="11"/>
      <c r="AQ35" s="1323">
        <f>IF(F35&amp;AE35&amp;R35="",0,1)</f>
        <v>0</v>
      </c>
    </row>
    <row r="36" spans="1:43" s="601" customFormat="1" ht="39" customHeight="1">
      <c r="A36" s="12"/>
      <c r="B36" s="2340" t="s">
        <v>2202</v>
      </c>
      <c r="C36" s="2339"/>
      <c r="D36" s="2339"/>
      <c r="E36" s="2339"/>
      <c r="F36" s="2568"/>
      <c r="G36" s="2569"/>
      <c r="H36" s="2569"/>
      <c r="I36" s="2569"/>
      <c r="J36" s="2569"/>
      <c r="K36" s="2569"/>
      <c r="L36" s="2569"/>
      <c r="M36" s="2569"/>
      <c r="N36" s="2569"/>
      <c r="O36" s="2570"/>
      <c r="P36" s="2338" t="s">
        <v>2203</v>
      </c>
      <c r="Q36" s="2339"/>
      <c r="R36" s="2339"/>
      <c r="S36" s="2339"/>
      <c r="T36" s="2339"/>
      <c r="U36" s="2330"/>
      <c r="V36" s="2571"/>
      <c r="W36" s="2571"/>
      <c r="X36" s="2571"/>
      <c r="Y36" s="2571"/>
      <c r="Z36" s="2572"/>
      <c r="AA36" s="2338" t="s">
        <v>2204</v>
      </c>
      <c r="AB36" s="2339"/>
      <c r="AC36" s="2339"/>
      <c r="AD36" s="2339"/>
      <c r="AE36" s="2333"/>
      <c r="AF36" s="2539"/>
      <c r="AG36" s="2539"/>
      <c r="AH36" s="2539"/>
      <c r="AI36" s="2539"/>
      <c r="AJ36" s="2539"/>
      <c r="AK36" s="2539"/>
      <c r="AL36" s="2539"/>
      <c r="AM36" s="2539"/>
      <c r="AN36" s="2539"/>
      <c r="AO36" s="2573"/>
      <c r="AP36" s="11"/>
      <c r="AQ36" s="1323">
        <f>IF(F36&amp;AE36&amp;U36="",0,1)</f>
        <v>0</v>
      </c>
    </row>
    <row r="37" spans="1:43" s="601" customFormat="1" ht="39" customHeight="1">
      <c r="A37" s="12"/>
      <c r="B37" s="2341" t="s">
        <v>2205</v>
      </c>
      <c r="C37" s="2339"/>
      <c r="D37" s="2339"/>
      <c r="E37" s="2333"/>
      <c r="F37" s="2333"/>
      <c r="G37" s="2333"/>
      <c r="H37" s="2333"/>
      <c r="I37" s="2333"/>
      <c r="J37" s="2333"/>
      <c r="K37" s="2333"/>
      <c r="L37" s="2333"/>
      <c r="M37" s="2333"/>
      <c r="N37" s="2333"/>
      <c r="O37" s="2575"/>
      <c r="P37" s="2338" t="s">
        <v>2206</v>
      </c>
      <c r="Q37" s="2339"/>
      <c r="R37" s="2339"/>
      <c r="S37" s="2313"/>
      <c r="T37" s="2541"/>
      <c r="U37" s="2574"/>
      <c r="V37" s="2338" t="s">
        <v>2207</v>
      </c>
      <c r="W37" s="2339"/>
      <c r="X37" s="2339"/>
      <c r="Y37" s="2313"/>
      <c r="Z37" s="2541"/>
      <c r="AA37" s="2574"/>
      <c r="AB37" s="2338" t="s">
        <v>2208</v>
      </c>
      <c r="AC37" s="2339"/>
      <c r="AD37" s="2339"/>
      <c r="AE37" s="2313"/>
      <c r="AF37" s="2541"/>
      <c r="AG37" s="2541"/>
      <c r="AH37" s="2541"/>
      <c r="AI37" s="2541"/>
      <c r="AJ37" s="2541"/>
      <c r="AK37" s="2541"/>
      <c r="AL37" s="2541"/>
      <c r="AM37" s="2541"/>
      <c r="AN37" s="2541"/>
      <c r="AO37" s="2542"/>
      <c r="AP37" s="11"/>
      <c r="AQ37" s="1323">
        <f>IF(E37&amp;S37&amp;Y37&amp;AE37="",0,1)</f>
        <v>0</v>
      </c>
    </row>
    <row r="38" spans="1:43" s="601" customFormat="1" ht="39" customHeight="1">
      <c r="A38" s="12"/>
      <c r="B38" s="2341" t="s">
        <v>1968</v>
      </c>
      <c r="C38" s="2339"/>
      <c r="D38" s="2339"/>
      <c r="E38" s="2339"/>
      <c r="F38" s="2339"/>
      <c r="G38" s="2313"/>
      <c r="H38" s="2541"/>
      <c r="I38" s="2541"/>
      <c r="J38" s="2541"/>
      <c r="K38" s="2541"/>
      <c r="L38" s="2541"/>
      <c r="M38" s="2541"/>
      <c r="N38" s="2541"/>
      <c r="O38" s="2574"/>
      <c r="P38" s="2338" t="s">
        <v>1969</v>
      </c>
      <c r="Q38" s="2339"/>
      <c r="R38" s="2339"/>
      <c r="S38" s="2333"/>
      <c r="T38" s="2539"/>
      <c r="U38" s="2539"/>
      <c r="V38" s="2539"/>
      <c r="W38" s="2539"/>
      <c r="X38" s="2539"/>
      <c r="Y38" s="2539"/>
      <c r="Z38" s="2539"/>
      <c r="AA38" s="2539"/>
      <c r="AB38" s="2540"/>
      <c r="AC38" s="2338" t="s">
        <v>1970</v>
      </c>
      <c r="AD38" s="2339"/>
      <c r="AE38" s="2339"/>
      <c r="AF38" s="2313"/>
      <c r="AG38" s="2541"/>
      <c r="AH38" s="2541"/>
      <c r="AI38" s="2541"/>
      <c r="AJ38" s="2541"/>
      <c r="AK38" s="2541"/>
      <c r="AL38" s="2541"/>
      <c r="AM38" s="2541"/>
      <c r="AN38" s="2541"/>
      <c r="AO38" s="2542"/>
      <c r="AP38" s="11"/>
      <c r="AQ38" s="1323">
        <f>IF(G38&amp;S38&amp;AF38="",0,1)</f>
        <v>0</v>
      </c>
    </row>
    <row r="39" spans="1:43" s="601" customFormat="1" ht="39" customHeight="1" thickBot="1">
      <c r="A39" s="12"/>
      <c r="B39" s="2342" t="s">
        <v>2209</v>
      </c>
      <c r="C39" s="2343"/>
      <c r="D39" s="2343"/>
      <c r="E39" s="2343"/>
      <c r="F39" s="2343"/>
      <c r="G39" s="2316"/>
      <c r="H39" s="2543"/>
      <c r="I39" s="2543"/>
      <c r="J39" s="2543"/>
      <c r="K39" s="2544"/>
      <c r="L39" s="2344" t="s">
        <v>2210</v>
      </c>
      <c r="M39" s="2343"/>
      <c r="N39" s="2343"/>
      <c r="O39" s="2343"/>
      <c r="P39" s="2319"/>
      <c r="Q39" s="2545"/>
      <c r="R39" s="2545"/>
      <c r="S39" s="2545"/>
      <c r="T39" s="2545"/>
      <c r="U39" s="2546"/>
      <c r="V39" s="2344" t="s">
        <v>2211</v>
      </c>
      <c r="W39" s="2343"/>
      <c r="X39" s="2343"/>
      <c r="Y39" s="2343"/>
      <c r="Z39" s="2322"/>
      <c r="AA39" s="2547"/>
      <c r="AB39" s="2547"/>
      <c r="AC39" s="2547"/>
      <c r="AD39" s="2547"/>
      <c r="AE39" s="2548"/>
      <c r="AF39" s="2344" t="s">
        <v>2570</v>
      </c>
      <c r="AG39" s="2343"/>
      <c r="AH39" s="2343"/>
      <c r="AI39" s="2343"/>
      <c r="AJ39" s="2319"/>
      <c r="AK39" s="2545"/>
      <c r="AL39" s="2545"/>
      <c r="AM39" s="2545"/>
      <c r="AN39" s="2545"/>
      <c r="AO39" s="2549"/>
      <c r="AP39" s="11"/>
      <c r="AQ39" s="1323">
        <f>IF(G39&amp;P39&amp;Z39&amp;AJ39="",0,1)</f>
        <v>0</v>
      </c>
    </row>
    <row r="40" spans="1:43" s="449" customFormat="1" ht="23.25" customHeight="1" thickBot="1">
      <c r="A40" s="38"/>
      <c r="B40" s="598" t="s">
        <v>2362</v>
      </c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  <c r="S40" s="930"/>
      <c r="T40" s="930"/>
      <c r="U40" s="866"/>
      <c r="V40" s="930"/>
      <c r="W40" s="930"/>
      <c r="X40" s="930"/>
      <c r="Y40" s="930"/>
      <c r="Z40" s="930"/>
      <c r="AA40" s="930"/>
      <c r="AB40" s="930"/>
      <c r="AC40" s="930"/>
      <c r="AD40" s="930"/>
      <c r="AE40" s="930"/>
      <c r="AF40" s="930"/>
      <c r="AG40" s="930"/>
      <c r="AH40" s="930"/>
      <c r="AI40" s="930"/>
      <c r="AJ40" s="930"/>
      <c r="AK40" s="930"/>
      <c r="AL40" s="930"/>
      <c r="AM40" s="930"/>
      <c r="AN40" s="930"/>
      <c r="AO40" s="930"/>
      <c r="AP40" s="99"/>
    </row>
    <row r="41" spans="1:43" ht="39" customHeight="1">
      <c r="A41" s="12"/>
      <c r="B41" s="2310" t="s">
        <v>1971</v>
      </c>
      <c r="C41" s="2311"/>
      <c r="D41" s="2311"/>
      <c r="E41" s="2311"/>
      <c r="F41" s="2345"/>
      <c r="G41" s="2554"/>
      <c r="H41" s="2554"/>
      <c r="I41" s="2554"/>
      <c r="J41" s="2554"/>
      <c r="K41" s="2554"/>
      <c r="L41" s="2554"/>
      <c r="M41" s="2554"/>
      <c r="N41" s="2555"/>
      <c r="O41" s="2354" t="s">
        <v>1972</v>
      </c>
      <c r="P41" s="2311"/>
      <c r="Q41" s="2311"/>
      <c r="R41" s="2345"/>
      <c r="S41" s="2554"/>
      <c r="T41" s="2554"/>
      <c r="U41" s="2554"/>
      <c r="V41" s="2554"/>
      <c r="W41" s="2554"/>
      <c r="X41" s="2554"/>
      <c r="Y41" s="2554"/>
      <c r="Z41" s="2554"/>
      <c r="AA41" s="2555"/>
      <c r="AB41" s="2354" t="s">
        <v>1973</v>
      </c>
      <c r="AC41" s="2311"/>
      <c r="AD41" s="2311"/>
      <c r="AE41" s="2311"/>
      <c r="AF41" s="2289"/>
      <c r="AG41" s="2554"/>
      <c r="AH41" s="2555"/>
      <c r="AI41" s="2354" t="s">
        <v>1974</v>
      </c>
      <c r="AJ41" s="2311"/>
      <c r="AK41" s="2311"/>
      <c r="AL41" s="2311"/>
      <c r="AM41" s="2289"/>
      <c r="AN41" s="2554"/>
      <c r="AO41" s="2556"/>
      <c r="AP41" s="11"/>
      <c r="AQ41" s="1323">
        <f>IF(F41&amp;R41&amp;AF41&amp;AM41="",0,1)</f>
        <v>0</v>
      </c>
    </row>
    <row r="42" spans="1:43" ht="39" customHeight="1">
      <c r="A42" s="12"/>
      <c r="B42" s="2341" t="s">
        <v>1975</v>
      </c>
      <c r="C42" s="2339"/>
      <c r="D42" s="2339"/>
      <c r="E42" s="2339"/>
      <c r="F42" s="2339"/>
      <c r="G42" s="2349"/>
      <c r="H42" s="2557"/>
      <c r="I42" s="2557"/>
      <c r="J42" s="2557"/>
      <c r="K42" s="2557"/>
      <c r="L42" s="2557"/>
      <c r="M42" s="2557"/>
      <c r="N42" s="2558"/>
      <c r="O42" s="2338" t="s">
        <v>1976</v>
      </c>
      <c r="P42" s="2339"/>
      <c r="Q42" s="2339"/>
      <c r="R42" s="2352"/>
      <c r="S42" s="2557"/>
      <c r="T42" s="2557"/>
      <c r="U42" s="2557"/>
      <c r="V42" s="2557"/>
      <c r="W42" s="2557"/>
      <c r="X42" s="2557"/>
      <c r="Y42" s="2557"/>
      <c r="Z42" s="2557"/>
      <c r="AA42" s="2558"/>
      <c r="AB42" s="2338" t="s">
        <v>1977</v>
      </c>
      <c r="AC42" s="2339"/>
      <c r="AD42" s="2339"/>
      <c r="AE42" s="2352"/>
      <c r="AF42" s="2557"/>
      <c r="AG42" s="2557"/>
      <c r="AH42" s="2557"/>
      <c r="AI42" s="2557"/>
      <c r="AJ42" s="2557"/>
      <c r="AK42" s="2557"/>
      <c r="AL42" s="2557"/>
      <c r="AM42" s="2557"/>
      <c r="AN42" s="2557"/>
      <c r="AO42" s="2559"/>
      <c r="AP42" s="11"/>
      <c r="AQ42" s="1323">
        <f>IF(G42&amp;R42&amp;AE42="",0,1)</f>
        <v>0</v>
      </c>
    </row>
    <row r="43" spans="1:43" ht="39" customHeight="1" thickBot="1">
      <c r="A43" s="12"/>
      <c r="B43" s="2342" t="s">
        <v>1978</v>
      </c>
      <c r="C43" s="2343"/>
      <c r="D43" s="2343"/>
      <c r="E43" s="2343"/>
      <c r="F43" s="2343"/>
      <c r="G43" s="2355"/>
      <c r="H43" s="2560"/>
      <c r="I43" s="2560"/>
      <c r="J43" s="2560"/>
      <c r="K43" s="2560"/>
      <c r="L43" s="2560"/>
      <c r="M43" s="2560"/>
      <c r="N43" s="2561"/>
      <c r="O43" s="2344" t="s">
        <v>1979</v>
      </c>
      <c r="P43" s="2343"/>
      <c r="Q43" s="2343"/>
      <c r="R43" s="2343"/>
      <c r="S43" s="2358"/>
      <c r="T43" s="2560"/>
      <c r="U43" s="2560"/>
      <c r="V43" s="2560"/>
      <c r="W43" s="2560"/>
      <c r="X43" s="2560"/>
      <c r="Y43" s="2560"/>
      <c r="Z43" s="2560"/>
      <c r="AA43" s="2560"/>
      <c r="AB43" s="2560"/>
      <c r="AC43" s="2560"/>
      <c r="AD43" s="2560"/>
      <c r="AE43" s="2560"/>
      <c r="AF43" s="2560"/>
      <c r="AG43" s="2560"/>
      <c r="AH43" s="2560"/>
      <c r="AI43" s="2560"/>
      <c r="AJ43" s="2560"/>
      <c r="AK43" s="2560"/>
      <c r="AL43" s="2560"/>
      <c r="AM43" s="2560"/>
      <c r="AN43" s="2560"/>
      <c r="AO43" s="2564"/>
      <c r="AP43" s="11"/>
      <c r="AQ43" s="1323">
        <f>IF(G43&amp;S43="",0,1)</f>
        <v>0</v>
      </c>
    </row>
    <row r="44" spans="1:43" s="37" customFormat="1" ht="23.25" customHeight="1">
      <c r="A44" s="580"/>
      <c r="B44" s="598" t="s">
        <v>1942</v>
      </c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  <c r="AO44" s="583"/>
      <c r="AP44" s="586"/>
    </row>
    <row r="45" spans="1:43" s="320" customFormat="1" ht="18.75" customHeight="1">
      <c r="A45" s="319"/>
      <c r="B45" s="501"/>
      <c r="C45" s="501"/>
      <c r="D45" s="501"/>
      <c r="E45" s="776"/>
      <c r="F45" s="2551" t="s">
        <v>1787</v>
      </c>
      <c r="G45" s="2552"/>
      <c r="H45" s="2552"/>
      <c r="I45" s="2552"/>
      <c r="J45" s="2552"/>
      <c r="K45" s="2552"/>
      <c r="L45" s="2552"/>
      <c r="M45" s="2553"/>
      <c r="N45" s="791"/>
      <c r="O45" s="2551" t="s">
        <v>1788</v>
      </c>
      <c r="P45" s="2562"/>
      <c r="Q45" s="2562"/>
      <c r="R45" s="2562"/>
      <c r="S45" s="2562"/>
      <c r="T45" s="2562"/>
      <c r="U45" s="2562"/>
      <c r="V45" s="2563"/>
      <c r="W45" s="791"/>
      <c r="X45" s="2551" t="s">
        <v>1789</v>
      </c>
      <c r="Y45" s="2552"/>
      <c r="Z45" s="2552"/>
      <c r="AA45" s="2552"/>
      <c r="AB45" s="2552"/>
      <c r="AC45" s="2552"/>
      <c r="AD45" s="2552"/>
      <c r="AE45" s="2553"/>
      <c r="AF45" s="791"/>
      <c r="AG45" s="2551" t="s">
        <v>1790</v>
      </c>
      <c r="AH45" s="2552"/>
      <c r="AI45" s="2552"/>
      <c r="AJ45" s="2552"/>
      <c r="AK45" s="2552"/>
      <c r="AL45" s="2552"/>
      <c r="AM45" s="2552"/>
      <c r="AN45" s="2552"/>
      <c r="AO45" s="500"/>
      <c r="AP45" s="318"/>
    </row>
    <row r="46" spans="1:43" s="320" customFormat="1" ht="7.5" customHeight="1" thickBot="1">
      <c r="A46" s="981"/>
      <c r="B46" s="982"/>
      <c r="C46" s="982"/>
      <c r="D46" s="982"/>
      <c r="E46" s="982"/>
      <c r="F46" s="982"/>
      <c r="G46" s="982"/>
      <c r="H46" s="982"/>
      <c r="I46" s="982"/>
      <c r="J46" s="982"/>
      <c r="K46" s="982"/>
      <c r="L46" s="982"/>
      <c r="M46" s="982"/>
      <c r="N46" s="982"/>
      <c r="O46" s="982"/>
      <c r="P46" s="982"/>
      <c r="Q46" s="982"/>
      <c r="R46" s="982"/>
      <c r="S46" s="982"/>
      <c r="T46" s="982"/>
      <c r="U46" s="982"/>
      <c r="V46" s="982"/>
      <c r="W46" s="982"/>
      <c r="X46" s="982"/>
      <c r="Y46" s="982"/>
      <c r="Z46" s="982"/>
      <c r="AA46" s="982"/>
      <c r="AB46" s="982"/>
      <c r="AC46" s="982"/>
      <c r="AD46" s="982"/>
      <c r="AE46" s="982"/>
      <c r="AF46" s="982"/>
      <c r="AG46" s="982"/>
      <c r="AH46" s="982"/>
      <c r="AI46" s="982"/>
      <c r="AJ46" s="982"/>
      <c r="AK46" s="982"/>
      <c r="AL46" s="982"/>
      <c r="AM46" s="982"/>
      <c r="AN46" s="982"/>
      <c r="AO46" s="982"/>
      <c r="AP46" s="983"/>
    </row>
    <row r="47" spans="1:43" s="114" customFormat="1" ht="9" customHeight="1" thickTop="1">
      <c r="A47" s="595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01"/>
      <c r="U47" s="102"/>
      <c r="V47" s="103"/>
      <c r="W47" s="130"/>
      <c r="X47" s="130"/>
      <c r="Y47" s="130"/>
      <c r="Z47" s="130"/>
      <c r="AA47" s="130"/>
      <c r="AB47" s="130"/>
      <c r="AC47" s="130"/>
      <c r="AD47" s="130"/>
      <c r="AE47" s="979"/>
      <c r="AF47" s="980"/>
      <c r="AG47" s="980"/>
      <c r="AH47" s="980"/>
      <c r="AI47" s="980"/>
      <c r="AJ47" s="980"/>
      <c r="AK47" s="980"/>
      <c r="AL47" s="980"/>
      <c r="AM47" s="980"/>
      <c r="AN47" s="980"/>
      <c r="AO47" s="980"/>
      <c r="AP47" s="631"/>
    </row>
    <row r="48" spans="1:43" s="4" customFormat="1" ht="23.25" customHeight="1" thickBot="1">
      <c r="A48" s="38"/>
      <c r="B48" s="598" t="s">
        <v>1938</v>
      </c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930"/>
      <c r="Z48" s="930"/>
      <c r="AA48" s="930"/>
      <c r="AB48" s="930"/>
      <c r="AC48" s="930"/>
      <c r="AD48" s="930"/>
      <c r="AE48" s="977"/>
      <c r="AF48" s="977"/>
      <c r="AG48" s="977"/>
      <c r="AH48" s="977"/>
      <c r="AI48" s="977"/>
      <c r="AJ48" s="977"/>
      <c r="AK48" s="977"/>
      <c r="AL48" s="977"/>
      <c r="AM48" s="977"/>
      <c r="AN48" s="977"/>
      <c r="AO48" s="977"/>
      <c r="AP48" s="978"/>
    </row>
    <row r="49" spans="1:43" s="4" customFormat="1" ht="15" customHeight="1">
      <c r="A49" s="929"/>
      <c r="B49" s="951" t="s">
        <v>2013</v>
      </c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536"/>
      <c r="AF49" s="536"/>
      <c r="AG49" s="536"/>
      <c r="AH49" s="536"/>
      <c r="AI49" s="536"/>
      <c r="AJ49" s="536"/>
      <c r="AK49" s="536"/>
      <c r="AL49" s="536"/>
      <c r="AM49" s="536"/>
      <c r="AN49" s="536"/>
      <c r="AO49" s="289"/>
      <c r="AP49" s="39"/>
    </row>
    <row r="50" spans="1:43" s="4" customFormat="1" ht="18.75" customHeight="1">
      <c r="A50" s="929"/>
      <c r="B50" s="284"/>
      <c r="C50" s="285"/>
      <c r="D50" s="285"/>
      <c r="E50" s="285"/>
      <c r="F50" s="285"/>
      <c r="G50" s="776"/>
      <c r="H50" s="221" t="s">
        <v>1727</v>
      </c>
      <c r="I50" s="221"/>
      <c r="J50" s="221"/>
      <c r="K50" s="285"/>
      <c r="L50" s="285"/>
      <c r="M50" s="285"/>
      <c r="N50" s="776"/>
      <c r="O50" s="221" t="s">
        <v>1728</v>
      </c>
      <c r="P50" s="221"/>
      <c r="Q50" s="285"/>
      <c r="R50" s="285"/>
      <c r="S50" s="285"/>
      <c r="T50" s="285"/>
      <c r="U50" s="776"/>
      <c r="V50" s="221" t="s">
        <v>1729</v>
      </c>
      <c r="W50" s="33"/>
      <c r="X50" s="33"/>
      <c r="Y50" s="33"/>
      <c r="Z50" s="33"/>
      <c r="AA50" s="285"/>
      <c r="AB50" s="285"/>
      <c r="AC50" s="285"/>
      <c r="AD50" s="285"/>
      <c r="AE50" s="285"/>
      <c r="AF50" s="285"/>
      <c r="AG50" s="285"/>
      <c r="AH50" s="285"/>
      <c r="AI50" s="33"/>
      <c r="AJ50" s="33"/>
      <c r="AK50" s="33"/>
      <c r="AL50" s="33"/>
      <c r="AM50" s="33"/>
      <c r="AN50" s="33"/>
      <c r="AO50" s="290"/>
      <c r="AP50" s="841">
        <f>IF(OR(G50="×",N50="×",U50="×"),1,0)</f>
        <v>0</v>
      </c>
    </row>
    <row r="51" spans="1:43" s="4" customFormat="1" ht="5.25" customHeight="1" thickBot="1">
      <c r="A51" s="929"/>
      <c r="B51" s="284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290"/>
      <c r="AP51" s="39"/>
    </row>
    <row r="52" spans="1:43" s="601" customFormat="1" ht="39" customHeight="1">
      <c r="A52" s="12"/>
      <c r="B52" s="2310" t="s">
        <v>2212</v>
      </c>
      <c r="C52" s="2311"/>
      <c r="D52" s="2311"/>
      <c r="E52" s="2311"/>
      <c r="F52" s="2294"/>
      <c r="G52" s="2565"/>
      <c r="H52" s="2565"/>
      <c r="I52" s="2565"/>
      <c r="J52" s="2565"/>
      <c r="K52" s="2565"/>
      <c r="L52" s="2565"/>
      <c r="M52" s="2566"/>
      <c r="N52" s="2312" t="s">
        <v>2213</v>
      </c>
      <c r="O52" s="2311"/>
      <c r="P52" s="2311"/>
      <c r="Q52" s="2311"/>
      <c r="R52" s="2291"/>
      <c r="S52" s="2291"/>
      <c r="T52" s="2291"/>
      <c r="U52" s="2291"/>
      <c r="V52" s="2291"/>
      <c r="W52" s="2291"/>
      <c r="X52" s="2291"/>
      <c r="Y52" s="2291"/>
      <c r="Z52" s="2291"/>
      <c r="AA52" s="2550"/>
      <c r="AB52" s="2312" t="s">
        <v>2214</v>
      </c>
      <c r="AC52" s="2311"/>
      <c r="AD52" s="2311"/>
      <c r="AE52" s="2294"/>
      <c r="AF52" s="2565"/>
      <c r="AG52" s="2565"/>
      <c r="AH52" s="2565"/>
      <c r="AI52" s="2565"/>
      <c r="AJ52" s="2565"/>
      <c r="AK52" s="2565"/>
      <c r="AL52" s="2565"/>
      <c r="AM52" s="2565"/>
      <c r="AN52" s="2565"/>
      <c r="AO52" s="2567"/>
      <c r="AP52" s="11"/>
      <c r="AQ52" s="1323">
        <f>IF(F52&amp;AE52&amp;R52="",0,1)</f>
        <v>0</v>
      </c>
    </row>
    <row r="53" spans="1:43" s="601" customFormat="1" ht="39" customHeight="1">
      <c r="A53" s="12"/>
      <c r="B53" s="2340" t="s">
        <v>2215</v>
      </c>
      <c r="C53" s="2339"/>
      <c r="D53" s="2339"/>
      <c r="E53" s="2339"/>
      <c r="F53" s="2568"/>
      <c r="G53" s="2569"/>
      <c r="H53" s="2569"/>
      <c r="I53" s="2569"/>
      <c r="J53" s="2569"/>
      <c r="K53" s="2569"/>
      <c r="L53" s="2569"/>
      <c r="M53" s="2569"/>
      <c r="N53" s="2569"/>
      <c r="O53" s="2570"/>
      <c r="P53" s="2338" t="s">
        <v>2216</v>
      </c>
      <c r="Q53" s="2339"/>
      <c r="R53" s="2339"/>
      <c r="S53" s="2339"/>
      <c r="T53" s="2339"/>
      <c r="U53" s="2330"/>
      <c r="V53" s="2571"/>
      <c r="W53" s="2571"/>
      <c r="X53" s="2571"/>
      <c r="Y53" s="2571"/>
      <c r="Z53" s="2572"/>
      <c r="AA53" s="2338" t="s">
        <v>2217</v>
      </c>
      <c r="AB53" s="2339"/>
      <c r="AC53" s="2339"/>
      <c r="AD53" s="2339"/>
      <c r="AE53" s="2333"/>
      <c r="AF53" s="2539"/>
      <c r="AG53" s="2539"/>
      <c r="AH53" s="2539"/>
      <c r="AI53" s="2539"/>
      <c r="AJ53" s="2539"/>
      <c r="AK53" s="2539"/>
      <c r="AL53" s="2539"/>
      <c r="AM53" s="2539"/>
      <c r="AN53" s="2539"/>
      <c r="AO53" s="2573"/>
      <c r="AP53" s="11"/>
      <c r="AQ53" s="1323">
        <f>IF(F53&amp;AE53&amp;U53="",0,1)</f>
        <v>0</v>
      </c>
    </row>
    <row r="54" spans="1:43" s="601" customFormat="1" ht="39" customHeight="1">
      <c r="A54" s="12"/>
      <c r="B54" s="2341" t="s">
        <v>2218</v>
      </c>
      <c r="C54" s="2339"/>
      <c r="D54" s="2339"/>
      <c r="E54" s="2333"/>
      <c r="F54" s="2333"/>
      <c r="G54" s="2333"/>
      <c r="H54" s="2333"/>
      <c r="I54" s="2333"/>
      <c r="J54" s="2333"/>
      <c r="K54" s="2333"/>
      <c r="L54" s="2333"/>
      <c r="M54" s="2333"/>
      <c r="N54" s="2333"/>
      <c r="O54" s="2575"/>
      <c r="P54" s="2338" t="s">
        <v>2219</v>
      </c>
      <c r="Q54" s="2339"/>
      <c r="R54" s="2339"/>
      <c r="S54" s="2313"/>
      <c r="T54" s="2541"/>
      <c r="U54" s="2574"/>
      <c r="V54" s="2338" t="s">
        <v>2220</v>
      </c>
      <c r="W54" s="2339"/>
      <c r="X54" s="2339"/>
      <c r="Y54" s="2313"/>
      <c r="Z54" s="2541"/>
      <c r="AA54" s="2574"/>
      <c r="AB54" s="2338" t="s">
        <v>2221</v>
      </c>
      <c r="AC54" s="2339"/>
      <c r="AD54" s="2339"/>
      <c r="AE54" s="2313"/>
      <c r="AF54" s="2541"/>
      <c r="AG54" s="2541"/>
      <c r="AH54" s="2541"/>
      <c r="AI54" s="2541"/>
      <c r="AJ54" s="2541"/>
      <c r="AK54" s="2541"/>
      <c r="AL54" s="2541"/>
      <c r="AM54" s="2541"/>
      <c r="AN54" s="2541"/>
      <c r="AO54" s="2542"/>
      <c r="AP54" s="11"/>
      <c r="AQ54" s="1323">
        <f>IF(E54&amp;S54&amp;Y54&amp;AE54="",0,1)</f>
        <v>0</v>
      </c>
    </row>
    <row r="55" spans="1:43" s="601" customFormat="1" ht="39" customHeight="1">
      <c r="A55" s="12"/>
      <c r="B55" s="2341" t="s">
        <v>1980</v>
      </c>
      <c r="C55" s="2339"/>
      <c r="D55" s="2339"/>
      <c r="E55" s="2339"/>
      <c r="F55" s="2339"/>
      <c r="G55" s="2313"/>
      <c r="H55" s="2541"/>
      <c r="I55" s="2541"/>
      <c r="J55" s="2541"/>
      <c r="K55" s="2541"/>
      <c r="L55" s="2541"/>
      <c r="M55" s="2541"/>
      <c r="N55" s="2541"/>
      <c r="O55" s="2574"/>
      <c r="P55" s="2338" t="s">
        <v>1981</v>
      </c>
      <c r="Q55" s="2339"/>
      <c r="R55" s="2339"/>
      <c r="S55" s="2333"/>
      <c r="T55" s="2539"/>
      <c r="U55" s="2539"/>
      <c r="V55" s="2539"/>
      <c r="W55" s="2539"/>
      <c r="X55" s="2539"/>
      <c r="Y55" s="2539"/>
      <c r="Z55" s="2539"/>
      <c r="AA55" s="2539"/>
      <c r="AB55" s="2540"/>
      <c r="AC55" s="2338" t="s">
        <v>1982</v>
      </c>
      <c r="AD55" s="2339"/>
      <c r="AE55" s="2339"/>
      <c r="AF55" s="2313"/>
      <c r="AG55" s="2541"/>
      <c r="AH55" s="2541"/>
      <c r="AI55" s="2541"/>
      <c r="AJ55" s="2541"/>
      <c r="AK55" s="2541"/>
      <c r="AL55" s="2541"/>
      <c r="AM55" s="2541"/>
      <c r="AN55" s="2541"/>
      <c r="AO55" s="2542"/>
      <c r="AP55" s="11"/>
      <c r="AQ55" s="1323">
        <f>IF(G55&amp;S55&amp;AF55="",0,1)</f>
        <v>0</v>
      </c>
    </row>
    <row r="56" spans="1:43" s="601" customFormat="1" ht="39" customHeight="1" thickBot="1">
      <c r="A56" s="12"/>
      <c r="B56" s="2342" t="s">
        <v>2222</v>
      </c>
      <c r="C56" s="2343"/>
      <c r="D56" s="2343"/>
      <c r="E56" s="2343"/>
      <c r="F56" s="2343"/>
      <c r="G56" s="2316"/>
      <c r="H56" s="2543"/>
      <c r="I56" s="2543"/>
      <c r="J56" s="2543"/>
      <c r="K56" s="2544"/>
      <c r="L56" s="2344" t="s">
        <v>2223</v>
      </c>
      <c r="M56" s="2343"/>
      <c r="N56" s="2343"/>
      <c r="O56" s="2343"/>
      <c r="P56" s="2319"/>
      <c r="Q56" s="2545"/>
      <c r="R56" s="2545"/>
      <c r="S56" s="2545"/>
      <c r="T56" s="2545"/>
      <c r="U56" s="2546"/>
      <c r="V56" s="2344" t="s">
        <v>2224</v>
      </c>
      <c r="W56" s="2343"/>
      <c r="X56" s="2343"/>
      <c r="Y56" s="2343"/>
      <c r="Z56" s="2322"/>
      <c r="AA56" s="2547"/>
      <c r="AB56" s="2547"/>
      <c r="AC56" s="2547"/>
      <c r="AD56" s="2547"/>
      <c r="AE56" s="2548"/>
      <c r="AF56" s="2344" t="s">
        <v>2571</v>
      </c>
      <c r="AG56" s="2343"/>
      <c r="AH56" s="2343"/>
      <c r="AI56" s="2343"/>
      <c r="AJ56" s="2319"/>
      <c r="AK56" s="2545"/>
      <c r="AL56" s="2545"/>
      <c r="AM56" s="2545"/>
      <c r="AN56" s="2545"/>
      <c r="AO56" s="2549"/>
      <c r="AP56" s="11"/>
      <c r="AQ56" s="1323">
        <f>IF(G56&amp;P56&amp;Z56&amp;AJ56="",0,1)</f>
        <v>0</v>
      </c>
    </row>
    <row r="57" spans="1:43" s="449" customFormat="1" ht="23.25" customHeight="1" thickBot="1">
      <c r="A57" s="38"/>
      <c r="B57" s="598" t="s">
        <v>2363</v>
      </c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866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0"/>
      <c r="AI57" s="930"/>
      <c r="AJ57" s="930"/>
      <c r="AK57" s="930"/>
      <c r="AL57" s="930"/>
      <c r="AM57" s="930"/>
      <c r="AN57" s="930"/>
      <c r="AO57" s="930"/>
      <c r="AP57" s="99"/>
    </row>
    <row r="58" spans="1:43" ht="39" customHeight="1">
      <c r="A58" s="12"/>
      <c r="B58" s="2310" t="s">
        <v>1983</v>
      </c>
      <c r="C58" s="2311"/>
      <c r="D58" s="2311"/>
      <c r="E58" s="2311"/>
      <c r="F58" s="2345"/>
      <c r="G58" s="2554"/>
      <c r="H58" s="2554"/>
      <c r="I58" s="2554"/>
      <c r="J58" s="2554"/>
      <c r="K58" s="2554"/>
      <c r="L58" s="2554"/>
      <c r="M58" s="2554"/>
      <c r="N58" s="2555"/>
      <c r="O58" s="2354" t="s">
        <v>1984</v>
      </c>
      <c r="P58" s="2311"/>
      <c r="Q58" s="2311"/>
      <c r="R58" s="2345"/>
      <c r="S58" s="2554"/>
      <c r="T58" s="2554"/>
      <c r="U58" s="2554"/>
      <c r="V58" s="2554"/>
      <c r="W58" s="2554"/>
      <c r="X58" s="2554"/>
      <c r="Y58" s="2554"/>
      <c r="Z58" s="2554"/>
      <c r="AA58" s="2555"/>
      <c r="AB58" s="2354" t="s">
        <v>1985</v>
      </c>
      <c r="AC58" s="2311"/>
      <c r="AD58" s="2311"/>
      <c r="AE58" s="2311"/>
      <c r="AF58" s="2289"/>
      <c r="AG58" s="2554"/>
      <c r="AH58" s="2555"/>
      <c r="AI58" s="2354" t="s">
        <v>1986</v>
      </c>
      <c r="AJ58" s="2311"/>
      <c r="AK58" s="2311"/>
      <c r="AL58" s="2311"/>
      <c r="AM58" s="2289"/>
      <c r="AN58" s="2554"/>
      <c r="AO58" s="2556"/>
      <c r="AP58" s="11"/>
      <c r="AQ58" s="1323">
        <f>IF(F58&amp;R58&amp;AF58&amp;AM58="",0,1)</f>
        <v>0</v>
      </c>
    </row>
    <row r="59" spans="1:43" ht="39" customHeight="1">
      <c r="A59" s="12"/>
      <c r="B59" s="2341" t="s">
        <v>1987</v>
      </c>
      <c r="C59" s="2339"/>
      <c r="D59" s="2339"/>
      <c r="E59" s="2339"/>
      <c r="F59" s="2339"/>
      <c r="G59" s="2349"/>
      <c r="H59" s="2557"/>
      <c r="I59" s="2557"/>
      <c r="J59" s="2557"/>
      <c r="K59" s="2557"/>
      <c r="L59" s="2557"/>
      <c r="M59" s="2557"/>
      <c r="N59" s="2558"/>
      <c r="O59" s="2338" t="s">
        <v>1988</v>
      </c>
      <c r="P59" s="2339"/>
      <c r="Q59" s="2339"/>
      <c r="R59" s="2352"/>
      <c r="S59" s="2557"/>
      <c r="T59" s="2557"/>
      <c r="U59" s="2557"/>
      <c r="V59" s="2557"/>
      <c r="W59" s="2557"/>
      <c r="X59" s="2557"/>
      <c r="Y59" s="2557"/>
      <c r="Z59" s="2557"/>
      <c r="AA59" s="2558"/>
      <c r="AB59" s="2338" t="s">
        <v>1989</v>
      </c>
      <c r="AC59" s="2339"/>
      <c r="AD59" s="2339"/>
      <c r="AE59" s="2352"/>
      <c r="AF59" s="2557"/>
      <c r="AG59" s="2557"/>
      <c r="AH59" s="2557"/>
      <c r="AI59" s="2557"/>
      <c r="AJ59" s="2557"/>
      <c r="AK59" s="2557"/>
      <c r="AL59" s="2557"/>
      <c r="AM59" s="2557"/>
      <c r="AN59" s="2557"/>
      <c r="AO59" s="2559"/>
      <c r="AP59" s="11"/>
      <c r="AQ59" s="1323">
        <f>IF(G59&amp;R59&amp;AE59="",0,1)</f>
        <v>0</v>
      </c>
    </row>
    <row r="60" spans="1:43" ht="39" customHeight="1" thickBot="1">
      <c r="A60" s="12"/>
      <c r="B60" s="2342" t="s">
        <v>1990</v>
      </c>
      <c r="C60" s="2343"/>
      <c r="D60" s="2343"/>
      <c r="E60" s="2343"/>
      <c r="F60" s="2343"/>
      <c r="G60" s="2355"/>
      <c r="H60" s="2560"/>
      <c r="I60" s="2560"/>
      <c r="J60" s="2560"/>
      <c r="K60" s="2560"/>
      <c r="L60" s="2560"/>
      <c r="M60" s="2560"/>
      <c r="N60" s="2561"/>
      <c r="O60" s="2344" t="s">
        <v>1991</v>
      </c>
      <c r="P60" s="2343"/>
      <c r="Q60" s="2343"/>
      <c r="R60" s="2343"/>
      <c r="S60" s="2358"/>
      <c r="T60" s="2560"/>
      <c r="U60" s="2560"/>
      <c r="V60" s="2560"/>
      <c r="W60" s="2560"/>
      <c r="X60" s="2560"/>
      <c r="Y60" s="2560"/>
      <c r="Z60" s="2560"/>
      <c r="AA60" s="2560"/>
      <c r="AB60" s="2560"/>
      <c r="AC60" s="2560"/>
      <c r="AD60" s="2560"/>
      <c r="AE60" s="2560"/>
      <c r="AF60" s="2560"/>
      <c r="AG60" s="2560"/>
      <c r="AH60" s="2560"/>
      <c r="AI60" s="2560"/>
      <c r="AJ60" s="2560"/>
      <c r="AK60" s="2560"/>
      <c r="AL60" s="2560"/>
      <c r="AM60" s="2560"/>
      <c r="AN60" s="2560"/>
      <c r="AO60" s="2564"/>
      <c r="AP60" s="11"/>
      <c r="AQ60" s="1323">
        <f>IF(G60&amp;S60="",0,1)</f>
        <v>0</v>
      </c>
    </row>
    <row r="61" spans="1:43" s="37" customFormat="1" ht="23.25" customHeight="1">
      <c r="A61" s="580"/>
      <c r="B61" s="598" t="s">
        <v>1943</v>
      </c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  <c r="AO61" s="583"/>
      <c r="AP61" s="586"/>
    </row>
    <row r="62" spans="1:43" s="320" customFormat="1" ht="18.75" customHeight="1">
      <c r="A62" s="319"/>
      <c r="B62" s="501"/>
      <c r="C62" s="501"/>
      <c r="D62" s="501"/>
      <c r="E62" s="776"/>
      <c r="F62" s="2551" t="s">
        <v>1787</v>
      </c>
      <c r="G62" s="2552"/>
      <c r="H62" s="2552"/>
      <c r="I62" s="2552"/>
      <c r="J62" s="2552"/>
      <c r="K62" s="2552"/>
      <c r="L62" s="2552"/>
      <c r="M62" s="2553"/>
      <c r="N62" s="791"/>
      <c r="O62" s="2551" t="s">
        <v>1788</v>
      </c>
      <c r="P62" s="2562"/>
      <c r="Q62" s="2562"/>
      <c r="R62" s="2562"/>
      <c r="S62" s="2562"/>
      <c r="T62" s="2562"/>
      <c r="U62" s="2562"/>
      <c r="V62" s="2563"/>
      <c r="W62" s="791"/>
      <c r="X62" s="2551" t="s">
        <v>1789</v>
      </c>
      <c r="Y62" s="2552"/>
      <c r="Z62" s="2552"/>
      <c r="AA62" s="2552"/>
      <c r="AB62" s="2552"/>
      <c r="AC62" s="2552"/>
      <c r="AD62" s="2552"/>
      <c r="AE62" s="2553"/>
      <c r="AF62" s="791"/>
      <c r="AG62" s="2551" t="s">
        <v>1790</v>
      </c>
      <c r="AH62" s="2552"/>
      <c r="AI62" s="2552"/>
      <c r="AJ62" s="2552"/>
      <c r="AK62" s="2552"/>
      <c r="AL62" s="2552"/>
      <c r="AM62" s="2552"/>
      <c r="AN62" s="2552"/>
      <c r="AO62" s="500"/>
      <c r="AP62" s="318"/>
    </row>
    <row r="63" spans="1:43" s="320" customFormat="1" ht="7.5" customHeight="1" thickBot="1">
      <c r="A63" s="599"/>
      <c r="B63" s="600"/>
      <c r="C63" s="600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630"/>
    </row>
    <row r="64" spans="1:43" s="4" customFormat="1" ht="23.25" customHeight="1" thickBot="1">
      <c r="A64" s="38"/>
      <c r="B64" s="598" t="s">
        <v>1939</v>
      </c>
      <c r="C64" s="930"/>
      <c r="D64" s="930"/>
      <c r="E64" s="930"/>
      <c r="F64" s="930"/>
      <c r="G64" s="930"/>
      <c r="H64" s="930"/>
      <c r="I64" s="930"/>
      <c r="J64" s="930"/>
      <c r="K64" s="930"/>
      <c r="L64" s="930"/>
      <c r="M64" s="930"/>
      <c r="N64" s="930"/>
      <c r="O64" s="930"/>
      <c r="P64" s="930"/>
      <c r="Q64" s="930"/>
      <c r="R64" s="930"/>
      <c r="S64" s="930"/>
      <c r="T64" s="930"/>
      <c r="U64" s="930"/>
      <c r="V64" s="930"/>
      <c r="W64" s="930"/>
      <c r="X64" s="930"/>
      <c r="Y64" s="930"/>
      <c r="Z64" s="930"/>
      <c r="AA64" s="930"/>
      <c r="AB64" s="930"/>
      <c r="AC64" s="930"/>
      <c r="AD64" s="930"/>
      <c r="AE64" s="930"/>
      <c r="AF64" s="930"/>
      <c r="AG64" s="930"/>
      <c r="AH64" s="930"/>
      <c r="AI64" s="930"/>
      <c r="AJ64" s="930"/>
      <c r="AK64" s="930"/>
      <c r="AL64" s="930"/>
      <c r="AM64" s="930"/>
      <c r="AN64" s="930"/>
      <c r="AO64" s="930"/>
      <c r="AP64" s="39"/>
    </row>
    <row r="65" spans="1:43" s="4" customFormat="1" ht="15" customHeight="1">
      <c r="A65" s="929"/>
      <c r="B65" s="951" t="s">
        <v>2014</v>
      </c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536"/>
      <c r="AF65" s="536"/>
      <c r="AG65" s="536"/>
      <c r="AH65" s="536"/>
      <c r="AI65" s="536"/>
      <c r="AJ65" s="536"/>
      <c r="AK65" s="536"/>
      <c r="AL65" s="536"/>
      <c r="AM65" s="536"/>
      <c r="AN65" s="536"/>
      <c r="AO65" s="289"/>
      <c r="AP65" s="39"/>
    </row>
    <row r="66" spans="1:43" s="4" customFormat="1" ht="18.75" customHeight="1">
      <c r="A66" s="929"/>
      <c r="B66" s="284"/>
      <c r="C66" s="285"/>
      <c r="D66" s="285"/>
      <c r="E66" s="285"/>
      <c r="F66" s="285"/>
      <c r="G66" s="776"/>
      <c r="H66" s="221" t="s">
        <v>1727</v>
      </c>
      <c r="I66" s="221"/>
      <c r="J66" s="221"/>
      <c r="K66" s="285"/>
      <c r="L66" s="285"/>
      <c r="M66" s="285"/>
      <c r="N66" s="776"/>
      <c r="O66" s="221" t="s">
        <v>1728</v>
      </c>
      <c r="P66" s="221"/>
      <c r="Q66" s="285"/>
      <c r="R66" s="285"/>
      <c r="S66" s="285"/>
      <c r="T66" s="285"/>
      <c r="U66" s="776"/>
      <c r="V66" s="221" t="s">
        <v>1729</v>
      </c>
      <c r="W66" s="33"/>
      <c r="X66" s="33"/>
      <c r="Y66" s="33"/>
      <c r="Z66" s="33"/>
      <c r="AA66" s="285"/>
      <c r="AB66" s="285"/>
      <c r="AC66" s="285"/>
      <c r="AD66" s="285"/>
      <c r="AE66" s="285"/>
      <c r="AF66" s="285"/>
      <c r="AG66" s="285"/>
      <c r="AH66" s="285"/>
      <c r="AI66" s="33"/>
      <c r="AJ66" s="33"/>
      <c r="AK66" s="33"/>
      <c r="AL66" s="33"/>
      <c r="AM66" s="33"/>
      <c r="AN66" s="33"/>
      <c r="AO66" s="290"/>
      <c r="AP66" s="841">
        <f>IF(OR(G66="×",N66="×",U66="×"),1,0)</f>
        <v>0</v>
      </c>
    </row>
    <row r="67" spans="1:43" s="4" customFormat="1" ht="5.25" customHeight="1" thickBot="1">
      <c r="A67" s="929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290"/>
      <c r="AP67" s="39"/>
    </row>
    <row r="68" spans="1:43" s="601" customFormat="1" ht="39" customHeight="1">
      <c r="A68" s="12"/>
      <c r="B68" s="2310" t="s">
        <v>2225</v>
      </c>
      <c r="C68" s="2311"/>
      <c r="D68" s="2311"/>
      <c r="E68" s="2311"/>
      <c r="F68" s="2294"/>
      <c r="G68" s="2565"/>
      <c r="H68" s="2565"/>
      <c r="I68" s="2565"/>
      <c r="J68" s="2565"/>
      <c r="K68" s="2565"/>
      <c r="L68" s="2565"/>
      <c r="M68" s="2566"/>
      <c r="N68" s="2312" t="s">
        <v>2226</v>
      </c>
      <c r="O68" s="2311"/>
      <c r="P68" s="2311"/>
      <c r="Q68" s="2311"/>
      <c r="R68" s="2291"/>
      <c r="S68" s="2291"/>
      <c r="T68" s="2291"/>
      <c r="U68" s="2291"/>
      <c r="V68" s="2291"/>
      <c r="W68" s="2291"/>
      <c r="X68" s="2291"/>
      <c r="Y68" s="2291"/>
      <c r="Z68" s="2291"/>
      <c r="AA68" s="2550"/>
      <c r="AB68" s="2312" t="s">
        <v>2227</v>
      </c>
      <c r="AC68" s="2311"/>
      <c r="AD68" s="2311"/>
      <c r="AE68" s="2294"/>
      <c r="AF68" s="2565"/>
      <c r="AG68" s="2565"/>
      <c r="AH68" s="2565"/>
      <c r="AI68" s="2565"/>
      <c r="AJ68" s="2565"/>
      <c r="AK68" s="2565"/>
      <c r="AL68" s="2565"/>
      <c r="AM68" s="2565"/>
      <c r="AN68" s="2565"/>
      <c r="AO68" s="2567"/>
      <c r="AP68" s="11"/>
      <c r="AQ68" s="1323">
        <f>IF(F68&amp;AE68&amp;R68="",0,1)</f>
        <v>0</v>
      </c>
    </row>
    <row r="69" spans="1:43" s="601" customFormat="1" ht="39" customHeight="1">
      <c r="A69" s="12"/>
      <c r="B69" s="2340" t="s">
        <v>2228</v>
      </c>
      <c r="C69" s="2339"/>
      <c r="D69" s="2339"/>
      <c r="E69" s="2339"/>
      <c r="F69" s="2568"/>
      <c r="G69" s="2569"/>
      <c r="H69" s="2569"/>
      <c r="I69" s="2569"/>
      <c r="J69" s="2569"/>
      <c r="K69" s="2569"/>
      <c r="L69" s="2569"/>
      <c r="M69" s="2569"/>
      <c r="N69" s="2569"/>
      <c r="O69" s="2570"/>
      <c r="P69" s="2338" t="s">
        <v>2229</v>
      </c>
      <c r="Q69" s="2339"/>
      <c r="R69" s="2339"/>
      <c r="S69" s="2339"/>
      <c r="T69" s="2339"/>
      <c r="U69" s="2330"/>
      <c r="V69" s="2571"/>
      <c r="W69" s="2571"/>
      <c r="X69" s="2571"/>
      <c r="Y69" s="2571"/>
      <c r="Z69" s="2572"/>
      <c r="AA69" s="2338" t="s">
        <v>2230</v>
      </c>
      <c r="AB69" s="2339"/>
      <c r="AC69" s="2339"/>
      <c r="AD69" s="2339"/>
      <c r="AE69" s="2333"/>
      <c r="AF69" s="2539"/>
      <c r="AG69" s="2539"/>
      <c r="AH69" s="2539"/>
      <c r="AI69" s="2539"/>
      <c r="AJ69" s="2539"/>
      <c r="AK69" s="2539"/>
      <c r="AL69" s="2539"/>
      <c r="AM69" s="2539"/>
      <c r="AN69" s="2539"/>
      <c r="AO69" s="2573"/>
      <c r="AP69" s="11"/>
      <c r="AQ69" s="1323">
        <f>IF(F69&amp;AE69&amp;U69="",0,1)</f>
        <v>0</v>
      </c>
    </row>
    <row r="70" spans="1:43" s="601" customFormat="1" ht="39" customHeight="1">
      <c r="A70" s="12"/>
      <c r="B70" s="2341" t="s">
        <v>2231</v>
      </c>
      <c r="C70" s="2339"/>
      <c r="D70" s="2339"/>
      <c r="E70" s="2333"/>
      <c r="F70" s="2333"/>
      <c r="G70" s="2333"/>
      <c r="H70" s="2333"/>
      <c r="I70" s="2333"/>
      <c r="J70" s="2333"/>
      <c r="K70" s="2333"/>
      <c r="L70" s="2333"/>
      <c r="M70" s="2333"/>
      <c r="N70" s="2333"/>
      <c r="O70" s="2575"/>
      <c r="P70" s="2338" t="s">
        <v>2232</v>
      </c>
      <c r="Q70" s="2339"/>
      <c r="R70" s="2339"/>
      <c r="S70" s="2313"/>
      <c r="T70" s="2541"/>
      <c r="U70" s="2574"/>
      <c r="V70" s="2338" t="s">
        <v>2233</v>
      </c>
      <c r="W70" s="2339"/>
      <c r="X70" s="2339"/>
      <c r="Y70" s="2313"/>
      <c r="Z70" s="2541"/>
      <c r="AA70" s="2574"/>
      <c r="AB70" s="2338" t="s">
        <v>2234</v>
      </c>
      <c r="AC70" s="2339"/>
      <c r="AD70" s="2339"/>
      <c r="AE70" s="2313"/>
      <c r="AF70" s="2541"/>
      <c r="AG70" s="2541"/>
      <c r="AH70" s="2541"/>
      <c r="AI70" s="2541"/>
      <c r="AJ70" s="2541"/>
      <c r="AK70" s="2541"/>
      <c r="AL70" s="2541"/>
      <c r="AM70" s="2541"/>
      <c r="AN70" s="2541"/>
      <c r="AO70" s="2542"/>
      <c r="AP70" s="11"/>
      <c r="AQ70" s="1323">
        <f>IF(E70&amp;S70&amp;Y70&amp;AE70="",0,1)</f>
        <v>0</v>
      </c>
    </row>
    <row r="71" spans="1:43" s="601" customFormat="1" ht="39" customHeight="1">
      <c r="A71" s="12"/>
      <c r="B71" s="2341" t="s">
        <v>2235</v>
      </c>
      <c r="C71" s="2339"/>
      <c r="D71" s="2339"/>
      <c r="E71" s="2339"/>
      <c r="F71" s="2339"/>
      <c r="G71" s="2313"/>
      <c r="H71" s="2541"/>
      <c r="I71" s="2541"/>
      <c r="J71" s="2541"/>
      <c r="K71" s="2541"/>
      <c r="L71" s="2541"/>
      <c r="M71" s="2541"/>
      <c r="N71" s="2541"/>
      <c r="O71" s="2574"/>
      <c r="P71" s="2338" t="s">
        <v>2236</v>
      </c>
      <c r="Q71" s="2339"/>
      <c r="R71" s="2339"/>
      <c r="S71" s="2333"/>
      <c r="T71" s="2539"/>
      <c r="U71" s="2539"/>
      <c r="V71" s="2539"/>
      <c r="W71" s="2539"/>
      <c r="X71" s="2539"/>
      <c r="Y71" s="2539"/>
      <c r="Z71" s="2539"/>
      <c r="AA71" s="2539"/>
      <c r="AB71" s="2540"/>
      <c r="AC71" s="2338" t="s">
        <v>2237</v>
      </c>
      <c r="AD71" s="2339"/>
      <c r="AE71" s="2339"/>
      <c r="AF71" s="2313"/>
      <c r="AG71" s="2541"/>
      <c r="AH71" s="2541"/>
      <c r="AI71" s="2541"/>
      <c r="AJ71" s="2541"/>
      <c r="AK71" s="2541"/>
      <c r="AL71" s="2541"/>
      <c r="AM71" s="2541"/>
      <c r="AN71" s="2541"/>
      <c r="AO71" s="2542"/>
      <c r="AP71" s="11"/>
      <c r="AQ71" s="1323">
        <f>IF(G71&amp;S71&amp;AF71="",0,1)</f>
        <v>0</v>
      </c>
    </row>
    <row r="72" spans="1:43" s="601" customFormat="1" ht="39" customHeight="1" thickBot="1">
      <c r="A72" s="12"/>
      <c r="B72" s="2342" t="s">
        <v>2238</v>
      </c>
      <c r="C72" s="2343"/>
      <c r="D72" s="2343"/>
      <c r="E72" s="2343"/>
      <c r="F72" s="2343"/>
      <c r="G72" s="2316"/>
      <c r="H72" s="2543"/>
      <c r="I72" s="2543"/>
      <c r="J72" s="2543"/>
      <c r="K72" s="2544"/>
      <c r="L72" s="2344" t="s">
        <v>2239</v>
      </c>
      <c r="M72" s="2343"/>
      <c r="N72" s="2343"/>
      <c r="O72" s="2343"/>
      <c r="P72" s="2319"/>
      <c r="Q72" s="2545"/>
      <c r="R72" s="2545"/>
      <c r="S72" s="2545"/>
      <c r="T72" s="2545"/>
      <c r="U72" s="2546"/>
      <c r="V72" s="2344" t="s">
        <v>2240</v>
      </c>
      <c r="W72" s="2343"/>
      <c r="X72" s="2343"/>
      <c r="Y72" s="2343"/>
      <c r="Z72" s="2322"/>
      <c r="AA72" s="2547"/>
      <c r="AB72" s="2547"/>
      <c r="AC72" s="2547"/>
      <c r="AD72" s="2547"/>
      <c r="AE72" s="2548"/>
      <c r="AF72" s="2344" t="s">
        <v>2572</v>
      </c>
      <c r="AG72" s="2343"/>
      <c r="AH72" s="2343"/>
      <c r="AI72" s="2343"/>
      <c r="AJ72" s="2319"/>
      <c r="AK72" s="2545"/>
      <c r="AL72" s="2545"/>
      <c r="AM72" s="2545"/>
      <c r="AN72" s="2545"/>
      <c r="AO72" s="2549"/>
      <c r="AP72" s="11"/>
      <c r="AQ72" s="1323">
        <f>IF(G72&amp;P72&amp;Z72&amp;AJ72="",0,1)</f>
        <v>0</v>
      </c>
    </row>
    <row r="73" spans="1:43" s="449" customFormat="1" ht="23.25" customHeight="1" thickBot="1">
      <c r="A73" s="38"/>
      <c r="B73" s="598" t="s">
        <v>2364</v>
      </c>
      <c r="C73" s="930"/>
      <c r="D73" s="930"/>
      <c r="E73" s="930"/>
      <c r="F73" s="930"/>
      <c r="G73" s="930"/>
      <c r="H73" s="930"/>
      <c r="I73" s="930"/>
      <c r="J73" s="930"/>
      <c r="K73" s="930"/>
      <c r="L73" s="930"/>
      <c r="M73" s="930"/>
      <c r="N73" s="930"/>
      <c r="O73" s="930"/>
      <c r="P73" s="930"/>
      <c r="Q73" s="930"/>
      <c r="R73" s="930"/>
      <c r="S73" s="930"/>
      <c r="T73" s="930"/>
      <c r="U73" s="866"/>
      <c r="V73" s="930"/>
      <c r="W73" s="930"/>
      <c r="X73" s="930"/>
      <c r="Y73" s="930"/>
      <c r="Z73" s="930"/>
      <c r="AA73" s="930"/>
      <c r="AB73" s="930"/>
      <c r="AC73" s="930"/>
      <c r="AD73" s="930"/>
      <c r="AE73" s="930"/>
      <c r="AF73" s="930"/>
      <c r="AG73" s="930"/>
      <c r="AH73" s="930"/>
      <c r="AI73" s="930"/>
      <c r="AJ73" s="930"/>
      <c r="AK73" s="930"/>
      <c r="AL73" s="930"/>
      <c r="AM73" s="930"/>
      <c r="AN73" s="930"/>
      <c r="AO73" s="930"/>
      <c r="AP73" s="99"/>
    </row>
    <row r="74" spans="1:43" ht="39" customHeight="1">
      <c r="A74" s="12"/>
      <c r="B74" s="641" t="s">
        <v>2241</v>
      </c>
      <c r="C74" s="626"/>
      <c r="D74" s="946"/>
      <c r="E74" s="946"/>
      <c r="F74" s="2345"/>
      <c r="G74" s="2554"/>
      <c r="H74" s="2554"/>
      <c r="I74" s="2554"/>
      <c r="J74" s="2554"/>
      <c r="K74" s="2554"/>
      <c r="L74" s="2554"/>
      <c r="M74" s="2554"/>
      <c r="N74" s="2555"/>
      <c r="O74" s="640" t="s">
        <v>2242</v>
      </c>
      <c r="P74" s="626"/>
      <c r="Q74" s="946"/>
      <c r="R74" s="2345"/>
      <c r="S74" s="2554"/>
      <c r="T74" s="2554"/>
      <c r="U74" s="2554"/>
      <c r="V74" s="2554"/>
      <c r="W74" s="2554"/>
      <c r="X74" s="2554"/>
      <c r="Y74" s="2554"/>
      <c r="Z74" s="2554"/>
      <c r="AA74" s="2555"/>
      <c r="AB74" s="640" t="s">
        <v>2243</v>
      </c>
      <c r="AC74" s="626"/>
      <c r="AD74" s="947"/>
      <c r="AE74" s="947"/>
      <c r="AF74" s="2289"/>
      <c r="AG74" s="2554"/>
      <c r="AH74" s="2555"/>
      <c r="AI74" s="640" t="s">
        <v>2244</v>
      </c>
      <c r="AJ74" s="947"/>
      <c r="AK74" s="947"/>
      <c r="AL74" s="947"/>
      <c r="AM74" s="2289"/>
      <c r="AN74" s="2554"/>
      <c r="AO74" s="2556"/>
      <c r="AP74" s="11"/>
      <c r="AQ74" s="1323">
        <f>IF(F74&amp;R74&amp;AF74&amp;AM74="",0,1)</f>
        <v>0</v>
      </c>
    </row>
    <row r="75" spans="1:43" ht="39" customHeight="1">
      <c r="A75" s="12"/>
      <c r="B75" s="642" t="s">
        <v>2245</v>
      </c>
      <c r="C75" s="627"/>
      <c r="D75" s="948"/>
      <c r="E75" s="948"/>
      <c r="F75" s="944"/>
      <c r="G75" s="2349"/>
      <c r="H75" s="2557"/>
      <c r="I75" s="2557"/>
      <c r="J75" s="2557"/>
      <c r="K75" s="2557"/>
      <c r="L75" s="2557"/>
      <c r="M75" s="2557"/>
      <c r="N75" s="2558"/>
      <c r="O75" s="638" t="s">
        <v>2246</v>
      </c>
      <c r="P75" s="627"/>
      <c r="Q75" s="948"/>
      <c r="R75" s="2352"/>
      <c r="S75" s="2557"/>
      <c r="T75" s="2557"/>
      <c r="U75" s="2557"/>
      <c r="V75" s="2557"/>
      <c r="W75" s="2557"/>
      <c r="X75" s="2557"/>
      <c r="Y75" s="2557"/>
      <c r="Z75" s="2557"/>
      <c r="AA75" s="2558"/>
      <c r="AB75" s="638" t="s">
        <v>2247</v>
      </c>
      <c r="AC75" s="627"/>
      <c r="AD75" s="948"/>
      <c r="AE75" s="2352"/>
      <c r="AF75" s="2557"/>
      <c r="AG75" s="2557"/>
      <c r="AH75" s="2557"/>
      <c r="AI75" s="2557"/>
      <c r="AJ75" s="2557"/>
      <c r="AK75" s="2557"/>
      <c r="AL75" s="2557"/>
      <c r="AM75" s="2557"/>
      <c r="AN75" s="2557"/>
      <c r="AO75" s="2559"/>
      <c r="AP75" s="11"/>
      <c r="AQ75" s="1323">
        <f>IF(G75&amp;R75&amp;AE75="",0,1)</f>
        <v>0</v>
      </c>
    </row>
    <row r="76" spans="1:43" ht="39" customHeight="1" thickBot="1">
      <c r="A76" s="12"/>
      <c r="B76" s="635" t="s">
        <v>2248</v>
      </c>
      <c r="C76" s="628"/>
      <c r="D76" s="864"/>
      <c r="E76" s="864"/>
      <c r="F76" s="945"/>
      <c r="G76" s="2355"/>
      <c r="H76" s="2560"/>
      <c r="I76" s="2560"/>
      <c r="J76" s="2560"/>
      <c r="K76" s="2560"/>
      <c r="L76" s="2560"/>
      <c r="M76" s="2560"/>
      <c r="N76" s="2561"/>
      <c r="O76" s="639" t="s">
        <v>2249</v>
      </c>
      <c r="P76" s="628"/>
      <c r="Q76" s="949"/>
      <c r="R76" s="865"/>
      <c r="S76" s="2358"/>
      <c r="T76" s="2560"/>
      <c r="U76" s="2560"/>
      <c r="V76" s="2560"/>
      <c r="W76" s="2560"/>
      <c r="X76" s="2560"/>
      <c r="Y76" s="2560"/>
      <c r="Z76" s="2560"/>
      <c r="AA76" s="2560"/>
      <c r="AB76" s="2560"/>
      <c r="AC76" s="2560"/>
      <c r="AD76" s="2560"/>
      <c r="AE76" s="2560"/>
      <c r="AF76" s="2560"/>
      <c r="AG76" s="2560"/>
      <c r="AH76" s="2560"/>
      <c r="AI76" s="2560"/>
      <c r="AJ76" s="2560"/>
      <c r="AK76" s="2560"/>
      <c r="AL76" s="2560"/>
      <c r="AM76" s="2560"/>
      <c r="AN76" s="2560"/>
      <c r="AO76" s="2564"/>
      <c r="AP76" s="11"/>
      <c r="AQ76" s="1323">
        <f>IF(G76&amp;S76="",0,1)</f>
        <v>0</v>
      </c>
    </row>
    <row r="77" spans="1:43" s="37" customFormat="1" ht="23.25" customHeight="1">
      <c r="A77" s="580"/>
      <c r="B77" s="598" t="s">
        <v>1944</v>
      </c>
      <c r="C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  <c r="AO77" s="583"/>
      <c r="AP77" s="586"/>
    </row>
    <row r="78" spans="1:43" s="320" customFormat="1" ht="18.75" customHeight="1">
      <c r="A78" s="319"/>
      <c r="B78" s="501"/>
      <c r="C78" s="501"/>
      <c r="D78" s="501"/>
      <c r="E78" s="776"/>
      <c r="F78" s="2551" t="s">
        <v>1787</v>
      </c>
      <c r="G78" s="2552"/>
      <c r="H78" s="2552"/>
      <c r="I78" s="2552"/>
      <c r="J78" s="2552"/>
      <c r="K78" s="2552"/>
      <c r="L78" s="2552"/>
      <c r="M78" s="2553"/>
      <c r="N78" s="791"/>
      <c r="O78" s="2551" t="s">
        <v>1788</v>
      </c>
      <c r="P78" s="2562"/>
      <c r="Q78" s="2562"/>
      <c r="R78" s="2562"/>
      <c r="S78" s="2562"/>
      <c r="T78" s="2562"/>
      <c r="U78" s="2562"/>
      <c r="V78" s="2563"/>
      <c r="W78" s="791"/>
      <c r="X78" s="2551" t="s">
        <v>1789</v>
      </c>
      <c r="Y78" s="2552"/>
      <c r="Z78" s="2552"/>
      <c r="AA78" s="2552"/>
      <c r="AB78" s="2552"/>
      <c r="AC78" s="2552"/>
      <c r="AD78" s="2552"/>
      <c r="AE78" s="2553"/>
      <c r="AF78" s="791"/>
      <c r="AG78" s="2551" t="s">
        <v>1790</v>
      </c>
      <c r="AH78" s="2552"/>
      <c r="AI78" s="2552"/>
      <c r="AJ78" s="2552"/>
      <c r="AK78" s="2552"/>
      <c r="AL78" s="2552"/>
      <c r="AM78" s="2552"/>
      <c r="AN78" s="2552"/>
      <c r="AO78" s="500"/>
      <c r="AP78" s="318"/>
    </row>
    <row r="79" spans="1:43" s="320" customFormat="1" ht="7.5" customHeight="1" thickBot="1">
      <c r="A79" s="981"/>
      <c r="B79" s="982"/>
      <c r="C79" s="982"/>
      <c r="D79" s="982"/>
      <c r="E79" s="982"/>
      <c r="F79" s="982"/>
      <c r="G79" s="982"/>
      <c r="H79" s="982"/>
      <c r="I79" s="982"/>
      <c r="J79" s="982"/>
      <c r="K79" s="982"/>
      <c r="L79" s="982"/>
      <c r="M79" s="982"/>
      <c r="N79" s="982"/>
      <c r="O79" s="982"/>
      <c r="P79" s="982"/>
      <c r="Q79" s="982"/>
      <c r="R79" s="982"/>
      <c r="S79" s="982"/>
      <c r="T79" s="982"/>
      <c r="U79" s="982"/>
      <c r="V79" s="982"/>
      <c r="W79" s="982"/>
      <c r="X79" s="982"/>
      <c r="Y79" s="982"/>
      <c r="Z79" s="982"/>
      <c r="AA79" s="982"/>
      <c r="AB79" s="982"/>
      <c r="AC79" s="982"/>
      <c r="AD79" s="982"/>
      <c r="AE79" s="982"/>
      <c r="AF79" s="982"/>
      <c r="AG79" s="982"/>
      <c r="AH79" s="982"/>
      <c r="AI79" s="982"/>
      <c r="AJ79" s="982"/>
      <c r="AK79" s="982"/>
      <c r="AL79" s="982"/>
      <c r="AM79" s="982"/>
      <c r="AN79" s="982"/>
      <c r="AO79" s="982"/>
      <c r="AP79" s="983"/>
    </row>
    <row r="80" spans="1:43" s="2" customFormat="1" ht="24.75" customHeight="1" thickTop="1">
      <c r="A80" s="612" t="s">
        <v>1940</v>
      </c>
      <c r="B80" s="613"/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31"/>
      <c r="AG80" s="613"/>
      <c r="AH80" s="613"/>
      <c r="AI80" s="613"/>
      <c r="AJ80" s="613"/>
      <c r="AK80" s="613"/>
      <c r="AL80" s="613"/>
      <c r="AM80" s="613"/>
      <c r="AN80" s="613"/>
      <c r="AO80" s="613"/>
      <c r="AP80" s="631"/>
    </row>
    <row r="81" spans="1:42" s="2" customFormat="1" ht="32.25" customHeight="1">
      <c r="A81" s="614"/>
      <c r="B81" s="2597" t="s">
        <v>2166</v>
      </c>
      <c r="C81" s="2597"/>
      <c r="D81" s="2597"/>
      <c r="E81" s="2597"/>
      <c r="F81" s="2597"/>
      <c r="G81" s="2597"/>
      <c r="H81" s="2597"/>
      <c r="I81" s="2597"/>
      <c r="J81" s="2597"/>
      <c r="K81" s="2597"/>
      <c r="L81" s="2597"/>
      <c r="M81" s="2597"/>
      <c r="N81" s="2597"/>
      <c r="O81" s="2597"/>
      <c r="P81" s="2597"/>
      <c r="Q81" s="2597"/>
      <c r="R81" s="2597"/>
      <c r="S81" s="2597"/>
      <c r="T81" s="2597"/>
      <c r="U81" s="2597"/>
      <c r="V81" s="2597"/>
      <c r="W81" s="2597"/>
      <c r="X81" s="2597"/>
      <c r="Y81" s="2597"/>
      <c r="Z81" s="2597"/>
      <c r="AA81" s="2597"/>
      <c r="AB81" s="2597"/>
      <c r="AC81" s="2597"/>
      <c r="AD81" s="2597"/>
      <c r="AE81" s="2597"/>
      <c r="AF81" s="2597"/>
      <c r="AG81" s="2597"/>
      <c r="AH81" s="2597"/>
      <c r="AI81" s="2597"/>
      <c r="AJ81" s="2597"/>
      <c r="AK81" s="2597"/>
      <c r="AL81" s="2597"/>
      <c r="AM81" s="2597"/>
      <c r="AN81" s="2597"/>
      <c r="AO81" s="2597"/>
      <c r="AP81" s="586"/>
    </row>
    <row r="82" spans="1:42" s="2" customFormat="1" ht="5.25" customHeight="1" thickBot="1">
      <c r="A82" s="614"/>
      <c r="B82" s="615"/>
      <c r="C82" s="615"/>
      <c r="D82" s="615"/>
      <c r="E82" s="615"/>
      <c r="F82" s="615"/>
      <c r="G82" s="615"/>
      <c r="H82" s="615"/>
      <c r="I82" s="615"/>
      <c r="J82" s="615"/>
      <c r="K82" s="615"/>
      <c r="L82" s="615"/>
      <c r="M82" s="615"/>
      <c r="N82" s="615"/>
      <c r="O82" s="615"/>
      <c r="P82" s="615"/>
      <c r="Q82" s="615"/>
      <c r="R82" s="615"/>
      <c r="S82" s="615"/>
      <c r="T82" s="615"/>
      <c r="U82" s="615"/>
      <c r="V82" s="615"/>
      <c r="W82" s="615"/>
      <c r="X82" s="615"/>
      <c r="Y82" s="615"/>
      <c r="Z82" s="615"/>
      <c r="AA82" s="615"/>
      <c r="AB82" s="615"/>
      <c r="AC82" s="615"/>
      <c r="AD82" s="615"/>
      <c r="AE82" s="615"/>
      <c r="AF82" s="583"/>
      <c r="AG82" s="583"/>
      <c r="AH82" s="583"/>
      <c r="AI82" s="583"/>
      <c r="AJ82" s="583"/>
      <c r="AK82" s="583"/>
      <c r="AL82" s="583"/>
      <c r="AM82" s="583"/>
      <c r="AN82" s="583"/>
      <c r="AO82" s="583"/>
      <c r="AP82" s="632"/>
    </row>
    <row r="83" spans="1:42" s="2" customFormat="1" ht="12.75" customHeight="1">
      <c r="A83" s="614"/>
      <c r="B83" s="2585" t="s">
        <v>2250</v>
      </c>
      <c r="C83" s="2586"/>
      <c r="D83" s="2586"/>
      <c r="E83" s="2586"/>
      <c r="F83" s="2587"/>
      <c r="G83" s="941" t="s">
        <v>2251</v>
      </c>
      <c r="H83" s="955"/>
      <c r="I83" s="955"/>
      <c r="J83" s="955"/>
      <c r="K83" s="955"/>
      <c r="L83" s="955"/>
      <c r="M83" s="955"/>
      <c r="N83" s="955"/>
      <c r="O83" s="955"/>
      <c r="P83" s="955"/>
      <c r="Q83" s="956"/>
      <c r="R83" s="941" t="s">
        <v>2252</v>
      </c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957"/>
      <c r="AD83" s="941" t="s">
        <v>2253</v>
      </c>
      <c r="AE83" s="629"/>
      <c r="AF83" s="605"/>
      <c r="AG83" s="605"/>
      <c r="AH83" s="605"/>
      <c r="AI83" s="605"/>
      <c r="AJ83" s="605"/>
      <c r="AK83" s="605"/>
      <c r="AL83" s="605"/>
      <c r="AM83" s="605"/>
      <c r="AN83" s="605"/>
      <c r="AO83" s="606"/>
      <c r="AP83" s="586"/>
    </row>
    <row r="84" spans="1:42" s="2" customFormat="1" ht="33.75" customHeight="1">
      <c r="A84" s="614"/>
      <c r="B84" s="2588"/>
      <c r="C84" s="2589"/>
      <c r="D84" s="2589"/>
      <c r="E84" s="2589"/>
      <c r="F84" s="2590"/>
      <c r="G84" s="2594"/>
      <c r="H84" s="2595"/>
      <c r="I84" s="2595"/>
      <c r="J84" s="2595"/>
      <c r="K84" s="2595"/>
      <c r="L84" s="2595"/>
      <c r="M84" s="2595"/>
      <c r="N84" s="2595"/>
      <c r="O84" s="2595"/>
      <c r="P84" s="2595"/>
      <c r="Q84" s="2596"/>
      <c r="R84" s="2591"/>
      <c r="S84" s="2592"/>
      <c r="T84" s="2592"/>
      <c r="U84" s="2592"/>
      <c r="V84" s="2592"/>
      <c r="W84" s="2592"/>
      <c r="X84" s="2592"/>
      <c r="Y84" s="2592"/>
      <c r="Z84" s="2592"/>
      <c r="AA84" s="2592"/>
      <c r="AB84" s="2592"/>
      <c r="AC84" s="2593"/>
      <c r="AD84" s="603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7"/>
      <c r="AP84" s="586"/>
    </row>
    <row r="85" spans="1:42" s="2" customFormat="1" ht="12.75" customHeight="1">
      <c r="A85" s="614"/>
      <c r="B85" s="958"/>
      <c r="C85" s="959"/>
      <c r="D85" s="959"/>
      <c r="E85" s="959"/>
      <c r="F85" s="959"/>
      <c r="G85" s="942" t="s">
        <v>2254</v>
      </c>
      <c r="H85" s="960"/>
      <c r="I85" s="960"/>
      <c r="J85" s="960"/>
      <c r="K85" s="960"/>
      <c r="L85" s="960"/>
      <c r="M85" s="960"/>
      <c r="N85" s="960"/>
      <c r="O85" s="960"/>
      <c r="P85" s="960"/>
      <c r="Q85" s="961"/>
      <c r="R85" s="942" t="s">
        <v>2255</v>
      </c>
      <c r="S85" s="602"/>
      <c r="T85" s="602"/>
      <c r="U85" s="602"/>
      <c r="V85" s="602"/>
      <c r="W85" s="602"/>
      <c r="X85" s="602"/>
      <c r="Y85" s="602"/>
      <c r="Z85" s="602"/>
      <c r="AA85" s="602"/>
      <c r="AB85" s="602"/>
      <c r="AC85" s="962"/>
      <c r="AD85" s="942" t="s">
        <v>2256</v>
      </c>
      <c r="AE85" s="602"/>
      <c r="AF85" s="602"/>
      <c r="AG85" s="602"/>
      <c r="AH85" s="602"/>
      <c r="AI85" s="602"/>
      <c r="AJ85" s="602"/>
      <c r="AK85" s="602"/>
      <c r="AL85" s="602"/>
      <c r="AM85" s="602"/>
      <c r="AN85" s="602"/>
      <c r="AO85" s="608"/>
      <c r="AP85" s="586"/>
    </row>
    <row r="86" spans="1:42" s="2" customFormat="1" ht="33.75" customHeight="1">
      <c r="A86" s="614"/>
      <c r="B86" s="2582"/>
      <c r="C86" s="2583"/>
      <c r="D86" s="2583"/>
      <c r="E86" s="2583"/>
      <c r="F86" s="2584"/>
      <c r="G86" s="2594"/>
      <c r="H86" s="2595"/>
      <c r="I86" s="2595"/>
      <c r="J86" s="2595"/>
      <c r="K86" s="2595"/>
      <c r="L86" s="2595"/>
      <c r="M86" s="2595"/>
      <c r="N86" s="2595"/>
      <c r="O86" s="2595"/>
      <c r="P86" s="2595"/>
      <c r="Q86" s="2596"/>
      <c r="R86" s="2591"/>
      <c r="S86" s="2592"/>
      <c r="T86" s="2592"/>
      <c r="U86" s="2592"/>
      <c r="V86" s="2592"/>
      <c r="W86" s="2592"/>
      <c r="X86" s="2592"/>
      <c r="Y86" s="2592"/>
      <c r="Z86" s="2592"/>
      <c r="AA86" s="2592"/>
      <c r="AB86" s="2592"/>
      <c r="AC86" s="2593"/>
      <c r="AD86" s="603"/>
      <c r="AE86" s="604"/>
      <c r="AF86" s="604"/>
      <c r="AG86" s="604"/>
      <c r="AH86" s="604"/>
      <c r="AI86" s="604"/>
      <c r="AJ86" s="604"/>
      <c r="AK86" s="604"/>
      <c r="AL86" s="604"/>
      <c r="AM86" s="604"/>
      <c r="AN86" s="604"/>
      <c r="AO86" s="607"/>
      <c r="AP86" s="586"/>
    </row>
    <row r="87" spans="1:42" s="2" customFormat="1" ht="12.75" customHeight="1">
      <c r="A87" s="614"/>
      <c r="B87" s="958"/>
      <c r="C87" s="959"/>
      <c r="D87" s="959"/>
      <c r="E87" s="959"/>
      <c r="F87" s="959"/>
      <c r="G87" s="942" t="s">
        <v>2257</v>
      </c>
      <c r="H87" s="960"/>
      <c r="I87" s="960"/>
      <c r="J87" s="960"/>
      <c r="K87" s="960"/>
      <c r="L87" s="960"/>
      <c r="M87" s="960"/>
      <c r="N87" s="960"/>
      <c r="O87" s="960"/>
      <c r="P87" s="960"/>
      <c r="Q87" s="961"/>
      <c r="R87" s="942" t="s">
        <v>2258</v>
      </c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962"/>
      <c r="AD87" s="942" t="s">
        <v>2259</v>
      </c>
      <c r="AE87" s="602"/>
      <c r="AF87" s="602"/>
      <c r="AG87" s="602"/>
      <c r="AH87" s="602"/>
      <c r="AI87" s="602"/>
      <c r="AJ87" s="602"/>
      <c r="AK87" s="602"/>
      <c r="AL87" s="602"/>
      <c r="AM87" s="602"/>
      <c r="AN87" s="602"/>
      <c r="AO87" s="608"/>
      <c r="AP87" s="586"/>
    </row>
    <row r="88" spans="1:42" s="2" customFormat="1" ht="33.75" customHeight="1">
      <c r="A88" s="614"/>
      <c r="B88" s="958"/>
      <c r="C88" s="959"/>
      <c r="D88" s="959"/>
      <c r="E88" s="959"/>
      <c r="F88" s="959"/>
      <c r="G88" s="2594"/>
      <c r="H88" s="2595"/>
      <c r="I88" s="2595"/>
      <c r="J88" s="2595"/>
      <c r="K88" s="2595"/>
      <c r="L88" s="2595"/>
      <c r="M88" s="2595"/>
      <c r="N88" s="2595"/>
      <c r="O88" s="2595"/>
      <c r="P88" s="2595"/>
      <c r="Q88" s="2596"/>
      <c r="R88" s="2591"/>
      <c r="S88" s="2592"/>
      <c r="T88" s="2592"/>
      <c r="U88" s="2592"/>
      <c r="V88" s="2592"/>
      <c r="W88" s="2592"/>
      <c r="X88" s="2592"/>
      <c r="Y88" s="2592"/>
      <c r="Z88" s="2592"/>
      <c r="AA88" s="2592"/>
      <c r="AB88" s="2592"/>
      <c r="AC88" s="2593"/>
      <c r="AD88" s="603"/>
      <c r="AE88" s="604"/>
      <c r="AF88" s="604"/>
      <c r="AG88" s="604"/>
      <c r="AH88" s="604"/>
      <c r="AI88" s="604"/>
      <c r="AJ88" s="604"/>
      <c r="AK88" s="604"/>
      <c r="AL88" s="604"/>
      <c r="AM88" s="604"/>
      <c r="AN88" s="604"/>
      <c r="AO88" s="607"/>
      <c r="AP88" s="586"/>
    </row>
    <row r="89" spans="1:42" s="2" customFormat="1" ht="12.75" customHeight="1">
      <c r="A89" s="614"/>
      <c r="B89" s="958"/>
      <c r="C89" s="959"/>
      <c r="D89" s="959"/>
      <c r="E89" s="959"/>
      <c r="F89" s="959"/>
      <c r="G89" s="942" t="s">
        <v>2260</v>
      </c>
      <c r="H89" s="960"/>
      <c r="I89" s="960"/>
      <c r="J89" s="960"/>
      <c r="K89" s="960"/>
      <c r="L89" s="960"/>
      <c r="M89" s="960"/>
      <c r="N89" s="960"/>
      <c r="O89" s="960"/>
      <c r="P89" s="960"/>
      <c r="Q89" s="961"/>
      <c r="R89" s="942" t="s">
        <v>2261</v>
      </c>
      <c r="S89" s="602"/>
      <c r="T89" s="602"/>
      <c r="U89" s="602"/>
      <c r="V89" s="602"/>
      <c r="W89" s="602"/>
      <c r="X89" s="602"/>
      <c r="Y89" s="602"/>
      <c r="Z89" s="602"/>
      <c r="AA89" s="602"/>
      <c r="AB89" s="602"/>
      <c r="AC89" s="962"/>
      <c r="AD89" s="942" t="s">
        <v>2262</v>
      </c>
      <c r="AE89" s="602"/>
      <c r="AF89" s="602"/>
      <c r="AG89" s="602"/>
      <c r="AH89" s="602"/>
      <c r="AI89" s="602"/>
      <c r="AJ89" s="602"/>
      <c r="AK89" s="602"/>
      <c r="AL89" s="602"/>
      <c r="AM89" s="602"/>
      <c r="AN89" s="602"/>
      <c r="AO89" s="608"/>
      <c r="AP89" s="586"/>
    </row>
    <row r="90" spans="1:42" s="2" customFormat="1" ht="33.75" customHeight="1" thickBot="1">
      <c r="A90" s="614"/>
      <c r="B90" s="963"/>
      <c r="C90" s="964"/>
      <c r="D90" s="964"/>
      <c r="E90" s="964"/>
      <c r="F90" s="964"/>
      <c r="G90" s="2576"/>
      <c r="H90" s="2577"/>
      <c r="I90" s="2577"/>
      <c r="J90" s="2577"/>
      <c r="K90" s="2577"/>
      <c r="L90" s="2577"/>
      <c r="M90" s="2577"/>
      <c r="N90" s="2577"/>
      <c r="O90" s="2577"/>
      <c r="P90" s="2577"/>
      <c r="Q90" s="2578"/>
      <c r="R90" s="2579"/>
      <c r="S90" s="2580"/>
      <c r="T90" s="2580"/>
      <c r="U90" s="2580"/>
      <c r="V90" s="2580"/>
      <c r="W90" s="2580"/>
      <c r="X90" s="2580"/>
      <c r="Y90" s="2580"/>
      <c r="Z90" s="2580"/>
      <c r="AA90" s="2580"/>
      <c r="AB90" s="2580"/>
      <c r="AC90" s="2581"/>
      <c r="AD90" s="609"/>
      <c r="AE90" s="610"/>
      <c r="AF90" s="610"/>
      <c r="AG90" s="610"/>
      <c r="AH90" s="610"/>
      <c r="AI90" s="610"/>
      <c r="AJ90" s="610"/>
      <c r="AK90" s="610"/>
      <c r="AL90" s="610"/>
      <c r="AM90" s="610"/>
      <c r="AN90" s="610"/>
      <c r="AO90" s="611"/>
      <c r="AP90" s="586"/>
    </row>
    <row r="91" spans="1:42" s="2" customFormat="1" ht="11.25" customHeight="1" thickBot="1">
      <c r="A91" s="616"/>
      <c r="B91" s="617"/>
      <c r="C91" s="617"/>
      <c r="D91" s="617"/>
      <c r="E91" s="617"/>
      <c r="F91" s="617"/>
      <c r="G91" s="617"/>
      <c r="H91" s="617"/>
      <c r="I91" s="617"/>
      <c r="J91" s="617"/>
      <c r="K91" s="617"/>
      <c r="L91" s="617"/>
      <c r="M91" s="617"/>
      <c r="N91" s="617"/>
      <c r="O91" s="617"/>
      <c r="P91" s="617"/>
      <c r="Q91" s="617"/>
      <c r="R91" s="617"/>
      <c r="S91" s="617"/>
      <c r="T91" s="617"/>
      <c r="U91" s="617"/>
      <c r="V91" s="617"/>
      <c r="W91" s="617"/>
      <c r="X91" s="617"/>
      <c r="Y91" s="617"/>
      <c r="Z91" s="617"/>
      <c r="AA91" s="617"/>
      <c r="AB91" s="617"/>
      <c r="AC91" s="617"/>
      <c r="AD91" s="617"/>
      <c r="AE91" s="617"/>
      <c r="AF91" s="617"/>
      <c r="AG91" s="617"/>
      <c r="AH91" s="617"/>
      <c r="AI91" s="617"/>
      <c r="AJ91" s="617"/>
      <c r="AK91" s="617"/>
      <c r="AL91" s="617"/>
      <c r="AM91" s="617"/>
      <c r="AN91" s="617"/>
      <c r="AO91" s="617"/>
      <c r="AP91" s="633"/>
    </row>
    <row r="92" spans="1:42" s="2" customFormat="1" ht="11.25" customHeight="1" thickTop="1">
      <c r="A92" s="1315"/>
      <c r="B92" s="1315"/>
      <c r="C92" s="1315"/>
      <c r="D92" s="1315"/>
      <c r="E92" s="1315"/>
      <c r="F92" s="1315"/>
      <c r="G92" s="1315"/>
      <c r="H92" s="1315"/>
      <c r="I92" s="1315"/>
      <c r="J92" s="1315"/>
      <c r="K92" s="1315"/>
      <c r="L92" s="1315"/>
      <c r="M92" s="1315"/>
      <c r="N92" s="1315"/>
      <c r="O92" s="1315"/>
      <c r="P92" s="1315"/>
      <c r="Q92" s="1315"/>
      <c r="R92" s="1315"/>
      <c r="S92" s="1315"/>
      <c r="T92" s="1315"/>
      <c r="U92" s="1315"/>
      <c r="V92" s="1315"/>
      <c r="W92" s="1315"/>
      <c r="X92" s="1315"/>
      <c r="Y92" s="1315"/>
      <c r="Z92" s="1315"/>
      <c r="AA92" s="1315"/>
      <c r="AB92" s="1315"/>
      <c r="AC92" s="1315"/>
      <c r="AD92" s="1315"/>
      <c r="AE92" s="1315"/>
      <c r="AF92" s="1315"/>
      <c r="AG92" s="1315"/>
      <c r="AH92" s="1315"/>
      <c r="AI92" s="1315"/>
      <c r="AJ92" s="1315"/>
      <c r="AK92" s="1315"/>
      <c r="AL92" s="1315"/>
      <c r="AM92" s="1315"/>
      <c r="AN92" s="1315"/>
      <c r="AO92" s="1315"/>
      <c r="AP92" s="1315"/>
    </row>
    <row r="93" spans="1:42" s="601" customFormat="1" ht="18.75" customHeight="1">
      <c r="A93" s="171" t="s">
        <v>673</v>
      </c>
      <c r="B93" s="62" t="s">
        <v>2476</v>
      </c>
      <c r="T93" s="243"/>
      <c r="U93" s="243"/>
      <c r="AO93" s="1319" t="str">
        <f ca="1">$A$1&amp;wersja&amp;INFO("wersja")</f>
        <v>WSP_2018.1.15.0</v>
      </c>
    </row>
    <row r="94" spans="1:42" ht="18.75" customHeight="1">
      <c r="A94" s="171" t="s">
        <v>751</v>
      </c>
      <c r="B94" s="243" t="s">
        <v>2357</v>
      </c>
    </row>
  </sheetData>
  <sheetProtection password="F108" sheet="1" objects="1" scenarios="1"/>
  <mergeCells count="232">
    <mergeCell ref="B72:F72"/>
    <mergeCell ref="L72:O72"/>
    <mergeCell ref="V72:Y72"/>
    <mergeCell ref="AF72:AI72"/>
    <mergeCell ref="B25:E25"/>
    <mergeCell ref="B26:F26"/>
    <mergeCell ref="B27:F27"/>
    <mergeCell ref="O25:Q25"/>
    <mergeCell ref="O26:Q26"/>
    <mergeCell ref="O27:R27"/>
    <mergeCell ref="AB25:AE25"/>
    <mergeCell ref="AI25:AL25"/>
    <mergeCell ref="AB26:AD26"/>
    <mergeCell ref="B41:E41"/>
    <mergeCell ref="O41:Q41"/>
    <mergeCell ref="AB41:AE41"/>
    <mergeCell ref="AI41:AL41"/>
    <mergeCell ref="B42:F42"/>
    <mergeCell ref="O42:Q42"/>
    <mergeCell ref="AB42:AD42"/>
    <mergeCell ref="B43:F43"/>
    <mergeCell ref="O43:R43"/>
    <mergeCell ref="B58:E58"/>
    <mergeCell ref="O58:Q58"/>
    <mergeCell ref="B69:E69"/>
    <mergeCell ref="P69:T69"/>
    <mergeCell ref="AA69:AD69"/>
    <mergeCell ref="B70:D70"/>
    <mergeCell ref="P70:R70"/>
    <mergeCell ref="V70:X70"/>
    <mergeCell ref="AB70:AD70"/>
    <mergeCell ref="B71:F71"/>
    <mergeCell ref="P71:R71"/>
    <mergeCell ref="AC71:AE71"/>
    <mergeCell ref="E70:O70"/>
    <mergeCell ref="B68:E68"/>
    <mergeCell ref="N68:Q68"/>
    <mergeCell ref="AB68:AD68"/>
    <mergeCell ref="AB58:AE58"/>
    <mergeCell ref="AI58:AL58"/>
    <mergeCell ref="B59:F59"/>
    <mergeCell ref="O59:Q59"/>
    <mergeCell ref="AB59:AD59"/>
    <mergeCell ref="B60:F60"/>
    <mergeCell ref="O60:R60"/>
    <mergeCell ref="R68:AA68"/>
    <mergeCell ref="G59:N59"/>
    <mergeCell ref="R59:AA59"/>
    <mergeCell ref="AE59:AO59"/>
    <mergeCell ref="F62:M62"/>
    <mergeCell ref="O62:V62"/>
    <mergeCell ref="B38:F38"/>
    <mergeCell ref="P38:R38"/>
    <mergeCell ref="AC38:AE38"/>
    <mergeCell ref="B39:F39"/>
    <mergeCell ref="L39:O39"/>
    <mergeCell ref="V39:Y39"/>
    <mergeCell ref="AF39:AI39"/>
    <mergeCell ref="AE37:AO37"/>
    <mergeCell ref="G38:O38"/>
    <mergeCell ref="S38:AB38"/>
    <mergeCell ref="AF38:AO38"/>
    <mergeCell ref="G39:K39"/>
    <mergeCell ref="P39:U39"/>
    <mergeCell ref="Z39:AE39"/>
    <mergeCell ref="AJ39:AO39"/>
    <mergeCell ref="AB19:AD19"/>
    <mergeCell ref="Y21:AA21"/>
    <mergeCell ref="AE21:AO21"/>
    <mergeCell ref="G22:O22"/>
    <mergeCell ref="AE19:AO19"/>
    <mergeCell ref="AE20:AO20"/>
    <mergeCell ref="F20:O20"/>
    <mergeCell ref="U20:Z20"/>
    <mergeCell ref="S21:U21"/>
    <mergeCell ref="F19:M19"/>
    <mergeCell ref="E21:O21"/>
    <mergeCell ref="G88:Q88"/>
    <mergeCell ref="R88:AC88"/>
    <mergeCell ref="AL8:AO8"/>
    <mergeCell ref="AG78:AN78"/>
    <mergeCell ref="AF74:AH74"/>
    <mergeCell ref="AM74:AO74"/>
    <mergeCell ref="G75:N75"/>
    <mergeCell ref="R75:AA75"/>
    <mergeCell ref="AE75:AO75"/>
    <mergeCell ref="G76:N76"/>
    <mergeCell ref="S76:AO76"/>
    <mergeCell ref="X62:AE62"/>
    <mergeCell ref="AG62:AN62"/>
    <mergeCell ref="F68:M68"/>
    <mergeCell ref="AE68:AO68"/>
    <mergeCell ref="F69:O69"/>
    <mergeCell ref="U69:Z69"/>
    <mergeCell ref="AE69:AO69"/>
    <mergeCell ref="AF58:AH58"/>
    <mergeCell ref="AF23:AI23"/>
    <mergeCell ref="V23:Y23"/>
    <mergeCell ref="L23:O23"/>
    <mergeCell ref="AM58:AO58"/>
    <mergeCell ref="P22:R22"/>
    <mergeCell ref="G90:Q90"/>
    <mergeCell ref="R90:AC90"/>
    <mergeCell ref="AE70:AO70"/>
    <mergeCell ref="G71:O71"/>
    <mergeCell ref="S71:AB71"/>
    <mergeCell ref="AF71:AO71"/>
    <mergeCell ref="G72:K72"/>
    <mergeCell ref="P72:U72"/>
    <mergeCell ref="Z72:AE72"/>
    <mergeCell ref="AJ72:AO72"/>
    <mergeCell ref="F78:M78"/>
    <mergeCell ref="O78:V78"/>
    <mergeCell ref="F74:N74"/>
    <mergeCell ref="R74:AA74"/>
    <mergeCell ref="S70:U70"/>
    <mergeCell ref="Y70:AA70"/>
    <mergeCell ref="X78:AE78"/>
    <mergeCell ref="B86:F86"/>
    <mergeCell ref="B83:F84"/>
    <mergeCell ref="R84:AC84"/>
    <mergeCell ref="G84:Q84"/>
    <mergeCell ref="G86:Q86"/>
    <mergeCell ref="R86:AC86"/>
    <mergeCell ref="B81:AO81"/>
    <mergeCell ref="AE52:AO52"/>
    <mergeCell ref="F53:O53"/>
    <mergeCell ref="U53:Z53"/>
    <mergeCell ref="AE53:AO53"/>
    <mergeCell ref="G60:N60"/>
    <mergeCell ref="S60:AO60"/>
    <mergeCell ref="AE54:AO54"/>
    <mergeCell ref="G55:O55"/>
    <mergeCell ref="S55:AB55"/>
    <mergeCell ref="AF55:AO55"/>
    <mergeCell ref="G56:K56"/>
    <mergeCell ref="P56:U56"/>
    <mergeCell ref="Z56:AE56"/>
    <mergeCell ref="AJ56:AO56"/>
    <mergeCell ref="F58:N58"/>
    <mergeCell ref="R58:AA58"/>
    <mergeCell ref="S54:U54"/>
    <mergeCell ref="B55:F55"/>
    <mergeCell ref="P55:R55"/>
    <mergeCell ref="AC55:AE55"/>
    <mergeCell ref="B56:F56"/>
    <mergeCell ref="L56:O56"/>
    <mergeCell ref="V56:Y56"/>
    <mergeCell ref="AF56:AI56"/>
    <mergeCell ref="AF41:AH41"/>
    <mergeCell ref="AM41:AO41"/>
    <mergeCell ref="G42:N42"/>
    <mergeCell ref="R42:AA42"/>
    <mergeCell ref="AE42:AO42"/>
    <mergeCell ref="G43:N43"/>
    <mergeCell ref="S43:AO43"/>
    <mergeCell ref="F45:M45"/>
    <mergeCell ref="O45:V45"/>
    <mergeCell ref="F41:N41"/>
    <mergeCell ref="R41:AA41"/>
    <mergeCell ref="X45:AE45"/>
    <mergeCell ref="AG45:AN45"/>
    <mergeCell ref="B52:E52"/>
    <mergeCell ref="N52:Q52"/>
    <mergeCell ref="AB52:AD52"/>
    <mergeCell ref="B53:E53"/>
    <mergeCell ref="P53:T53"/>
    <mergeCell ref="AA53:AD53"/>
    <mergeCell ref="B54:D54"/>
    <mergeCell ref="P54:R54"/>
    <mergeCell ref="V54:X54"/>
    <mergeCell ref="R52:AA52"/>
    <mergeCell ref="AB54:AD54"/>
    <mergeCell ref="Y54:AA54"/>
    <mergeCell ref="E54:O54"/>
    <mergeCell ref="F52:M52"/>
    <mergeCell ref="F35:M35"/>
    <mergeCell ref="AE35:AO35"/>
    <mergeCell ref="F36:O36"/>
    <mergeCell ref="U36:Z36"/>
    <mergeCell ref="AE36:AO36"/>
    <mergeCell ref="S37:U37"/>
    <mergeCell ref="Y37:AA37"/>
    <mergeCell ref="E37:O37"/>
    <mergeCell ref="B35:E35"/>
    <mergeCell ref="N35:Q35"/>
    <mergeCell ref="AB35:AD35"/>
    <mergeCell ref="B36:E36"/>
    <mergeCell ref="P36:T36"/>
    <mergeCell ref="AA36:AD36"/>
    <mergeCell ref="B37:D37"/>
    <mergeCell ref="P37:R37"/>
    <mergeCell ref="R35:AA35"/>
    <mergeCell ref="V37:X37"/>
    <mergeCell ref="AB37:AD37"/>
    <mergeCell ref="X29:AE29"/>
    <mergeCell ref="AG29:AN29"/>
    <mergeCell ref="F25:N25"/>
    <mergeCell ref="R25:AA25"/>
    <mergeCell ref="AF25:AH25"/>
    <mergeCell ref="AM25:AO25"/>
    <mergeCell ref="G26:N26"/>
    <mergeCell ref="R26:AA26"/>
    <mergeCell ref="AE26:AO26"/>
    <mergeCell ref="G27:N27"/>
    <mergeCell ref="F29:M29"/>
    <mergeCell ref="O29:V29"/>
    <mergeCell ref="S27:AO27"/>
    <mergeCell ref="A2:AP3"/>
    <mergeCell ref="A5:AP5"/>
    <mergeCell ref="A6:AP6"/>
    <mergeCell ref="B12:AG12"/>
    <mergeCell ref="AH12:AO12"/>
    <mergeCell ref="S22:AB22"/>
    <mergeCell ref="AF22:AO22"/>
    <mergeCell ref="G23:K23"/>
    <mergeCell ref="P23:U23"/>
    <mergeCell ref="Z23:AE23"/>
    <mergeCell ref="AJ23:AO23"/>
    <mergeCell ref="R19:AA19"/>
    <mergeCell ref="B23:F23"/>
    <mergeCell ref="B22:F22"/>
    <mergeCell ref="B21:D21"/>
    <mergeCell ref="B20:E20"/>
    <mergeCell ref="B19:E19"/>
    <mergeCell ref="N19:Q19"/>
    <mergeCell ref="P20:T20"/>
    <mergeCell ref="P21:R21"/>
    <mergeCell ref="V21:X21"/>
    <mergeCell ref="AC22:AE22"/>
    <mergeCell ref="AB21:AD21"/>
    <mergeCell ref="AA20:AD20"/>
  </mergeCells>
  <conditionalFormatting sqref="AO93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39370078740157483" header="0" footer="0.19685039370078741"/>
  <pageSetup paperSize="9" scale="66" fitToHeight="2" orientation="portrait" r:id="rId1"/>
  <headerFooter alignWithMargins="0"/>
  <rowBreaks count="1" manualBreakCount="1">
    <brk id="46" max="4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RolJG">
    <tabColor rgb="FFFF0000"/>
  </sheetPr>
  <dimension ref="A2:BK118"/>
  <sheetViews>
    <sheetView workbookViewId="0">
      <selection activeCell="C124" sqref="C124"/>
    </sheetView>
  </sheetViews>
  <sheetFormatPr defaultRowHeight="15"/>
  <cols>
    <col min="1" max="1" width="8.33203125" style="1321" bestFit="1" customWidth="1"/>
    <col min="2" max="2" width="4.21875" style="1321" bestFit="1" customWidth="1"/>
    <col min="3" max="3" width="9" style="1321" bestFit="1" customWidth="1"/>
    <col min="4" max="4" width="4.77734375" style="1321" bestFit="1" customWidth="1"/>
    <col min="5" max="5" width="10.109375" bestFit="1" customWidth="1"/>
    <col min="6" max="6" width="11.109375" bestFit="1" customWidth="1"/>
    <col min="7" max="7" width="35.6640625" style="1321" bestFit="1" customWidth="1"/>
    <col min="8" max="8" width="6.5546875" style="1321" bestFit="1" customWidth="1"/>
    <col min="9" max="9" width="23.44140625" style="1321" bestFit="1" customWidth="1"/>
    <col min="10" max="10" width="29.109375" style="1321" bestFit="1" customWidth="1"/>
    <col min="11" max="11" width="15.109375" style="1321" bestFit="1" customWidth="1"/>
    <col min="12" max="13" width="10.109375" bestFit="1" customWidth="1"/>
    <col min="14" max="15" width="11" style="1321" bestFit="1" customWidth="1"/>
    <col min="16" max="18" width="10" style="1321" bestFit="1" customWidth="1"/>
    <col min="19" max="26" width="9" style="1321" bestFit="1" customWidth="1"/>
    <col min="27" max="38" width="10.109375" bestFit="1" customWidth="1"/>
    <col min="39" max="39" width="61.6640625" style="1321" bestFit="1" customWidth="1"/>
    <col min="40" max="40" width="9.44140625" style="1321" bestFit="1" customWidth="1"/>
    <col min="41" max="41" width="10.6640625" style="1321" bestFit="1" customWidth="1"/>
    <col min="42" max="42" width="51.5546875" style="1321" bestFit="1" customWidth="1"/>
    <col min="43" max="43" width="49.5546875" style="1321" bestFit="1" customWidth="1"/>
    <col min="44" max="44" width="35.88671875" style="1321" bestFit="1" customWidth="1"/>
    <col min="45" max="45" width="32.77734375" style="1321" bestFit="1" customWidth="1"/>
    <col min="46" max="46" width="32.44140625" style="1321" bestFit="1" customWidth="1"/>
    <col min="47" max="47" width="12.6640625" style="1321" bestFit="1" customWidth="1"/>
    <col min="48" max="48" width="14.77734375" style="1321" bestFit="1" customWidth="1"/>
    <col min="49" max="50" width="18.33203125" style="1321" bestFit="1" customWidth="1"/>
    <col min="51" max="51" width="12" style="1321" bestFit="1" customWidth="1"/>
    <col min="52" max="52" width="11.33203125" style="1321" bestFit="1" customWidth="1"/>
    <col min="53" max="53" width="11.5546875" style="1321" bestFit="1" customWidth="1"/>
    <col min="54" max="54" width="6.21875" style="1321" bestFit="1" customWidth="1"/>
    <col min="55" max="55" width="7" style="1321" bestFit="1" customWidth="1"/>
    <col min="56" max="56" width="6.88671875" style="1321" bestFit="1" customWidth="1"/>
    <col min="57" max="57" width="6.109375" style="1321" bestFit="1" customWidth="1"/>
    <col min="58" max="58" width="6.5546875" style="1321" bestFit="1" customWidth="1"/>
    <col min="59" max="59" width="9.21875" bestFit="1" customWidth="1"/>
    <col min="60" max="60" width="12.88671875" bestFit="1" customWidth="1"/>
    <col min="61" max="61" width="7.77734375" style="1321" bestFit="1" customWidth="1"/>
    <col min="62" max="62" width="6.77734375" style="1321" bestFit="1" customWidth="1"/>
    <col min="63" max="63" width="8.44140625" style="1321" bestFit="1" customWidth="1"/>
  </cols>
  <sheetData>
    <row r="2" spans="5:30">
      <c r="E2" s="1322"/>
      <c r="F2" s="1322"/>
      <c r="M2" s="1322"/>
      <c r="AA2" s="1322"/>
      <c r="AB2" s="1322"/>
      <c r="AC2" s="1322"/>
      <c r="AD2" s="1322"/>
    </row>
    <row r="3" spans="5:30">
      <c r="E3" s="1322"/>
      <c r="F3" s="1322"/>
      <c r="M3" s="1322"/>
      <c r="AA3" s="1322"/>
      <c r="AB3" s="1322"/>
      <c r="AC3" s="1322"/>
      <c r="AD3" s="1322"/>
    </row>
    <row r="4" spans="5:30">
      <c r="E4" s="1322"/>
      <c r="F4" s="1322"/>
      <c r="M4" s="1322"/>
      <c r="AA4" s="1322"/>
      <c r="AB4" s="1322"/>
      <c r="AC4" s="1322"/>
      <c r="AD4" s="1322"/>
    </row>
    <row r="5" spans="5:30">
      <c r="E5" s="1322"/>
      <c r="F5" s="1322"/>
      <c r="M5" s="1322"/>
      <c r="AA5" s="1322"/>
      <c r="AB5" s="1322"/>
      <c r="AC5" s="1322"/>
      <c r="AD5" s="1322"/>
    </row>
    <row r="6" spans="5:30">
      <c r="E6" s="1322"/>
      <c r="F6" s="1322"/>
      <c r="M6" s="1322"/>
      <c r="AA6" s="1322"/>
      <c r="AB6" s="1322"/>
      <c r="AC6" s="1322"/>
      <c r="AD6" s="1322"/>
    </row>
    <row r="7" spans="5:30">
      <c r="E7" s="1322"/>
      <c r="F7" s="1322"/>
      <c r="M7" s="1322"/>
      <c r="AA7" s="1322"/>
      <c r="AB7" s="1322"/>
      <c r="AC7" s="1322"/>
      <c r="AD7" s="1322"/>
    </row>
    <row r="8" spans="5:30">
      <c r="E8" s="1322"/>
      <c r="F8" s="1322"/>
      <c r="AA8" s="1322"/>
      <c r="AB8" s="1322"/>
      <c r="AC8" s="1322"/>
      <c r="AD8" s="1322"/>
    </row>
    <row r="9" spans="5:30">
      <c r="E9" s="1322"/>
      <c r="F9" s="1322"/>
      <c r="M9" s="1322"/>
    </row>
    <row r="10" spans="5:30">
      <c r="E10" s="1322"/>
      <c r="F10" s="1322"/>
      <c r="M10" s="1322"/>
    </row>
    <row r="11" spans="5:30">
      <c r="E11" s="1322"/>
      <c r="F11" s="1322"/>
      <c r="M11" s="1322"/>
      <c r="AA11" s="1322"/>
      <c r="AB11" s="1322"/>
      <c r="AC11" s="1322"/>
      <c r="AD11" s="1322"/>
    </row>
    <row r="12" spans="5:30">
      <c r="E12" s="1322"/>
      <c r="F12" s="1322"/>
      <c r="M12" s="1322"/>
      <c r="AA12" s="1322"/>
      <c r="AB12" s="1322"/>
      <c r="AC12" s="1322"/>
      <c r="AD12" s="1322"/>
    </row>
    <row r="13" spans="5:30">
      <c r="E13" s="1322"/>
      <c r="F13" s="1322"/>
      <c r="AA13" s="1322"/>
      <c r="AB13" s="1322"/>
      <c r="AC13" s="1322"/>
      <c r="AD13" s="1322"/>
    </row>
    <row r="14" spans="5:30">
      <c r="E14" s="1322"/>
      <c r="F14" s="1322"/>
      <c r="M14" s="1322"/>
      <c r="AA14" s="1322"/>
      <c r="AB14" s="1322"/>
      <c r="AC14" s="1322"/>
      <c r="AD14" s="1322"/>
    </row>
    <row r="15" spans="5:30">
      <c r="E15" s="1322"/>
      <c r="F15" s="1322"/>
      <c r="M15" s="1322"/>
    </row>
    <row r="16" spans="5:30">
      <c r="E16" s="1322"/>
      <c r="F16" s="1322"/>
      <c r="M16" s="1322"/>
      <c r="AA16" s="1322"/>
      <c r="AB16" s="1322"/>
      <c r="AC16" s="1322"/>
      <c r="AD16" s="1322"/>
    </row>
    <row r="17" spans="5:30">
      <c r="E17" s="1322"/>
      <c r="F17" s="1322"/>
      <c r="M17" s="1322"/>
      <c r="AA17" s="1322"/>
      <c r="AB17" s="1322"/>
      <c r="AC17" s="1322"/>
      <c r="AD17" s="1322"/>
    </row>
    <row r="18" spans="5:30">
      <c r="E18" s="1322"/>
      <c r="F18" s="1322"/>
      <c r="M18" s="1322"/>
      <c r="AA18" s="1322"/>
      <c r="AB18" s="1322"/>
      <c r="AC18" s="1322"/>
      <c r="AD18" s="1322"/>
    </row>
    <row r="19" spans="5:30">
      <c r="E19" s="1322"/>
      <c r="F19" s="1322"/>
      <c r="M19" s="1322"/>
      <c r="AA19" s="1322"/>
      <c r="AB19" s="1322"/>
      <c r="AC19" s="1322"/>
      <c r="AD19" s="1322"/>
    </row>
    <row r="20" spans="5:30">
      <c r="E20" s="1322"/>
      <c r="F20" s="1322"/>
      <c r="M20" s="1322"/>
      <c r="AA20" s="1322"/>
      <c r="AB20" s="1322"/>
      <c r="AC20" s="1322"/>
      <c r="AD20" s="1322"/>
    </row>
    <row r="21" spans="5:30">
      <c r="E21" s="1322"/>
      <c r="F21" s="1322"/>
      <c r="M21" s="1322"/>
      <c r="AA21" s="1322"/>
      <c r="AB21" s="1322"/>
      <c r="AC21" s="1322"/>
      <c r="AD21" s="1322"/>
    </row>
    <row r="22" spans="5:30">
      <c r="E22" s="1322"/>
      <c r="F22" s="1322"/>
      <c r="M22" s="1322"/>
      <c r="AA22" s="1322"/>
      <c r="AB22" s="1322"/>
      <c r="AC22" s="1322"/>
      <c r="AD22" s="1322"/>
    </row>
    <row r="23" spans="5:30">
      <c r="E23" s="1322"/>
      <c r="F23" s="1322"/>
      <c r="M23" s="1322"/>
      <c r="AA23" s="1322"/>
      <c r="AB23" s="1322"/>
      <c r="AC23" s="1322"/>
      <c r="AD23" s="1322"/>
    </row>
    <row r="24" spans="5:30">
      <c r="E24" s="1322"/>
      <c r="F24" s="1322"/>
      <c r="M24" s="1322"/>
    </row>
    <row r="25" spans="5:30">
      <c r="E25" s="1322"/>
      <c r="F25" s="1322"/>
      <c r="M25" s="1322"/>
      <c r="AA25" s="1322"/>
      <c r="AB25" s="1322"/>
      <c r="AC25" s="1322"/>
      <c r="AD25" s="1322"/>
    </row>
    <row r="26" spans="5:30">
      <c r="E26" s="1322"/>
      <c r="F26" s="1322"/>
      <c r="AA26" s="1322"/>
      <c r="AB26" s="1322"/>
      <c r="AC26" s="1322"/>
      <c r="AD26" s="1322"/>
    </row>
    <row r="27" spans="5:30">
      <c r="E27" s="1322"/>
      <c r="F27" s="1322"/>
      <c r="M27" s="1322"/>
    </row>
    <row r="28" spans="5:30">
      <c r="E28" s="1322"/>
      <c r="F28" s="1322"/>
      <c r="M28" s="1322"/>
      <c r="AA28" s="1322"/>
      <c r="AB28" s="1322"/>
      <c r="AC28" s="1322"/>
      <c r="AD28" s="1322"/>
    </row>
    <row r="29" spans="5:30">
      <c r="E29" s="1322"/>
      <c r="F29" s="1322"/>
      <c r="M29" s="1322"/>
      <c r="AA29" s="1322"/>
      <c r="AB29" s="1322"/>
      <c r="AC29" s="1322"/>
      <c r="AD29" s="1322"/>
    </row>
    <row r="30" spans="5:30">
      <c r="E30" s="1322"/>
      <c r="F30" s="1322"/>
      <c r="M30" s="1322"/>
      <c r="AA30" s="1322"/>
      <c r="AB30" s="1322"/>
      <c r="AC30" s="1322"/>
      <c r="AD30" s="1322"/>
    </row>
    <row r="31" spans="5:30">
      <c r="E31" s="1322"/>
      <c r="F31" s="1322"/>
      <c r="M31" s="1322"/>
    </row>
    <row r="32" spans="5:30">
      <c r="E32" s="1322"/>
      <c r="F32" s="1322"/>
      <c r="M32" s="1322"/>
      <c r="AA32" s="1322"/>
      <c r="AB32" s="1322"/>
      <c r="AC32" s="1322"/>
      <c r="AD32" s="1322"/>
    </row>
    <row r="33" spans="5:30">
      <c r="E33" s="1322"/>
      <c r="F33" s="1322"/>
      <c r="M33" s="1322"/>
    </row>
    <row r="34" spans="5:30">
      <c r="E34" s="1322"/>
      <c r="F34" s="1322"/>
      <c r="M34" s="1322"/>
    </row>
    <row r="35" spans="5:30">
      <c r="E35" s="1322"/>
      <c r="F35" s="1322"/>
      <c r="M35" s="1322"/>
    </row>
    <row r="36" spans="5:30">
      <c r="E36" s="1322"/>
      <c r="F36" s="1322"/>
      <c r="M36" s="1322"/>
      <c r="AA36" s="1322"/>
      <c r="AB36" s="1322"/>
      <c r="AC36" s="1322"/>
      <c r="AD36" s="1322"/>
    </row>
    <row r="37" spans="5:30">
      <c r="E37" s="1322"/>
      <c r="F37" s="1322"/>
      <c r="M37" s="1322"/>
      <c r="AA37" s="1322"/>
      <c r="AB37" s="1322"/>
      <c r="AC37" s="1322"/>
      <c r="AD37" s="1322"/>
    </row>
    <row r="38" spans="5:30">
      <c r="E38" s="1322"/>
      <c r="F38" s="1322"/>
      <c r="M38" s="1322"/>
      <c r="AA38" s="1322"/>
      <c r="AB38" s="1322"/>
      <c r="AC38" s="1322"/>
      <c r="AD38" s="1322"/>
    </row>
    <row r="39" spans="5:30">
      <c r="E39" s="1322"/>
      <c r="F39" s="1322"/>
      <c r="M39" s="1322"/>
      <c r="AA39" s="1322"/>
      <c r="AB39" s="1322"/>
      <c r="AC39" s="1322"/>
      <c r="AD39" s="1322"/>
    </row>
    <row r="40" spans="5:30">
      <c r="E40" s="1322"/>
      <c r="F40" s="1322"/>
      <c r="M40" s="1322"/>
      <c r="AA40" s="1322"/>
      <c r="AB40" s="1322"/>
      <c r="AC40" s="1322"/>
      <c r="AD40" s="1322"/>
    </row>
    <row r="41" spans="5:30">
      <c r="E41" s="1322"/>
      <c r="F41" s="1322"/>
      <c r="M41" s="1322"/>
      <c r="AA41" s="1322"/>
      <c r="AB41" s="1322"/>
      <c r="AC41" s="1322"/>
      <c r="AD41" s="1322"/>
    </row>
    <row r="42" spans="5:30">
      <c r="E42" s="1322"/>
      <c r="F42" s="1322"/>
      <c r="M42" s="1322"/>
      <c r="AA42" s="1322"/>
      <c r="AB42" s="1322"/>
      <c r="AC42" s="1322"/>
      <c r="AD42" s="1322"/>
    </row>
    <row r="43" spans="5:30">
      <c r="E43" s="1322"/>
      <c r="F43" s="1322"/>
      <c r="M43" s="1322"/>
      <c r="AA43" s="1322"/>
      <c r="AB43" s="1322"/>
      <c r="AC43" s="1322"/>
      <c r="AD43" s="1322"/>
    </row>
    <row r="44" spans="5:30">
      <c r="E44" s="1322"/>
      <c r="F44" s="1322"/>
      <c r="M44" s="1322"/>
    </row>
    <row r="45" spans="5:30">
      <c r="E45" s="1322"/>
      <c r="F45" s="1322"/>
      <c r="M45" s="1322"/>
      <c r="AA45" s="1322"/>
      <c r="AB45" s="1322"/>
      <c r="AC45" s="1322"/>
      <c r="AD45" s="1322"/>
    </row>
    <row r="46" spans="5:30">
      <c r="E46" s="1322"/>
      <c r="F46" s="1322"/>
      <c r="M46" s="1322"/>
      <c r="AA46" s="1322"/>
      <c r="AB46" s="1322"/>
      <c r="AC46" s="1322"/>
      <c r="AD46" s="1322"/>
    </row>
    <row r="47" spans="5:30">
      <c r="E47" s="1322"/>
      <c r="F47" s="1322"/>
      <c r="M47" s="1322"/>
      <c r="AA47" s="1322"/>
      <c r="AB47" s="1322"/>
      <c r="AC47" s="1322"/>
      <c r="AD47" s="1322"/>
    </row>
    <row r="48" spans="5:30">
      <c r="E48" s="1322"/>
      <c r="F48" s="1322"/>
      <c r="M48" s="1322"/>
      <c r="AA48" s="1322"/>
      <c r="AB48" s="1322"/>
      <c r="AC48" s="1322"/>
      <c r="AD48" s="1322"/>
    </row>
    <row r="49" spans="5:30">
      <c r="E49" s="1322"/>
      <c r="F49" s="1322"/>
      <c r="M49" s="1322"/>
      <c r="AA49" s="1322"/>
      <c r="AB49" s="1322"/>
      <c r="AC49" s="1322"/>
      <c r="AD49" s="1322"/>
    </row>
    <row r="50" spans="5:30">
      <c r="E50" s="1322"/>
      <c r="F50" s="1322"/>
      <c r="M50" s="1322"/>
      <c r="AA50" s="1322"/>
      <c r="AB50" s="1322"/>
      <c r="AC50" s="1322"/>
      <c r="AD50" s="1322"/>
    </row>
    <row r="51" spans="5:30">
      <c r="E51" s="1322"/>
      <c r="F51" s="1322"/>
      <c r="M51" s="1322"/>
      <c r="AA51" s="1322"/>
      <c r="AB51" s="1322"/>
      <c r="AC51" s="1322"/>
      <c r="AD51" s="1322"/>
    </row>
    <row r="52" spans="5:30">
      <c r="E52" s="1322"/>
      <c r="F52" s="1322"/>
      <c r="AA52" s="1322"/>
      <c r="AB52" s="1322"/>
      <c r="AC52" s="1322"/>
      <c r="AD52" s="1322"/>
    </row>
    <row r="53" spans="5:30">
      <c r="E53" s="1322"/>
      <c r="F53" s="1322"/>
      <c r="M53" s="1322"/>
      <c r="AA53" s="1322"/>
      <c r="AB53" s="1322"/>
      <c r="AC53" s="1322"/>
      <c r="AD53" s="1322"/>
    </row>
    <row r="54" spans="5:30">
      <c r="E54" s="1322"/>
      <c r="F54" s="1322"/>
      <c r="M54" s="1322"/>
    </row>
    <row r="55" spans="5:30">
      <c r="E55" s="1322"/>
      <c r="F55" s="1322"/>
      <c r="M55" s="1322"/>
    </row>
    <row r="56" spans="5:30">
      <c r="E56" s="1322"/>
      <c r="F56" s="1322"/>
      <c r="AA56" s="1322"/>
      <c r="AB56" s="1322"/>
      <c r="AC56" s="1322"/>
      <c r="AD56" s="1322"/>
    </row>
    <row r="57" spans="5:30">
      <c r="E57" s="1322"/>
      <c r="F57" s="1322"/>
      <c r="M57" s="1322"/>
    </row>
    <row r="58" spans="5:30">
      <c r="E58" s="1322"/>
      <c r="F58" s="1322"/>
      <c r="M58" s="1322"/>
      <c r="AA58" s="1322"/>
      <c r="AB58" s="1322"/>
      <c r="AC58" s="1322"/>
      <c r="AD58" s="1322"/>
    </row>
    <row r="59" spans="5:30">
      <c r="E59" s="1322"/>
      <c r="F59" s="1322"/>
      <c r="M59" s="1322"/>
      <c r="AA59" s="1322"/>
      <c r="AB59" s="1322"/>
      <c r="AC59" s="1322"/>
      <c r="AD59" s="1322"/>
    </row>
    <row r="60" spans="5:30">
      <c r="E60" s="1322"/>
      <c r="F60" s="1322"/>
      <c r="M60" s="1322"/>
      <c r="AA60" s="1322"/>
      <c r="AB60" s="1322"/>
      <c r="AC60" s="1322"/>
      <c r="AD60" s="1322"/>
    </row>
    <row r="61" spans="5:30">
      <c r="E61" s="1322"/>
      <c r="F61" s="1322"/>
      <c r="M61" s="1322"/>
      <c r="AA61" s="1322"/>
      <c r="AB61" s="1322"/>
      <c r="AC61" s="1322"/>
      <c r="AD61" s="1322"/>
    </row>
    <row r="62" spans="5:30">
      <c r="E62" s="1322"/>
      <c r="F62" s="1322"/>
      <c r="M62" s="1322"/>
      <c r="AA62" s="1322"/>
      <c r="AB62" s="1322"/>
      <c r="AC62" s="1322"/>
      <c r="AD62" s="1322"/>
    </row>
    <row r="63" spans="5:30">
      <c r="E63" s="1322"/>
      <c r="F63" s="1322"/>
      <c r="M63" s="1322"/>
      <c r="AA63" s="1322"/>
      <c r="AB63" s="1322"/>
      <c r="AC63" s="1322"/>
      <c r="AD63" s="1322"/>
    </row>
    <row r="64" spans="5:30">
      <c r="E64" s="1322"/>
      <c r="F64" s="1322"/>
      <c r="M64" s="1322"/>
      <c r="AA64" s="1322"/>
      <c r="AB64" s="1322"/>
      <c r="AC64" s="1322"/>
      <c r="AD64" s="1322"/>
    </row>
    <row r="65" spans="5:38">
      <c r="E65" s="1322"/>
      <c r="F65" s="1322"/>
      <c r="M65" s="1322"/>
      <c r="AA65" s="1322"/>
      <c r="AB65" s="1322"/>
      <c r="AC65" s="1322"/>
      <c r="AD65" s="1322"/>
    </row>
    <row r="66" spans="5:38">
      <c r="E66" s="1322"/>
      <c r="F66" s="1322"/>
      <c r="AA66" s="1322"/>
      <c r="AB66" s="1322"/>
      <c r="AC66" s="1322"/>
      <c r="AD66" s="1322"/>
    </row>
    <row r="67" spans="5:38">
      <c r="E67" s="1322"/>
      <c r="F67" s="1322"/>
      <c r="M67" s="1322"/>
      <c r="AA67" s="1322"/>
      <c r="AB67" s="1322"/>
      <c r="AC67" s="1322"/>
      <c r="AD67" s="1322"/>
    </row>
    <row r="68" spans="5:38">
      <c r="E68" s="1322"/>
      <c r="F68" s="1322"/>
      <c r="AA68" s="1322"/>
      <c r="AB68" s="1322"/>
      <c r="AC68" s="1322"/>
      <c r="AD68" s="1322"/>
    </row>
    <row r="69" spans="5:38">
      <c r="E69" s="1322"/>
      <c r="F69" s="1322"/>
      <c r="AA69" s="1322"/>
      <c r="AB69" s="1322"/>
      <c r="AC69" s="1322"/>
      <c r="AD69" s="1322"/>
    </row>
    <row r="70" spans="5:38">
      <c r="E70" s="1322"/>
      <c r="F70" s="1322"/>
      <c r="M70" s="1322"/>
      <c r="AA70" s="1322"/>
      <c r="AB70" s="1322"/>
      <c r="AC70" s="1322"/>
      <c r="AD70" s="1322"/>
    </row>
    <row r="71" spans="5:38">
      <c r="E71" s="1322"/>
      <c r="F71" s="1322"/>
      <c r="M71" s="1322"/>
      <c r="AA71" s="1322"/>
      <c r="AB71" s="1322"/>
      <c r="AC71" s="1322"/>
      <c r="AD71" s="1322"/>
    </row>
    <row r="72" spans="5:38">
      <c r="E72" s="1322"/>
      <c r="F72" s="1322"/>
      <c r="M72" s="1322"/>
      <c r="AA72" s="1322"/>
      <c r="AB72" s="1322"/>
      <c r="AC72" s="1322"/>
      <c r="AD72" s="1322"/>
    </row>
    <row r="73" spans="5:38">
      <c r="E73" s="1322"/>
      <c r="F73" s="1322"/>
      <c r="M73" s="1322"/>
      <c r="AA73" s="1322"/>
      <c r="AB73" s="1322"/>
      <c r="AC73" s="1322"/>
      <c r="AD73" s="1322"/>
    </row>
    <row r="74" spans="5:38">
      <c r="E74" s="1322"/>
      <c r="F74" s="1322"/>
      <c r="M74" s="1322"/>
      <c r="AA74" s="1322"/>
      <c r="AB74" s="1322"/>
      <c r="AC74" s="1322"/>
      <c r="AD74" s="1322"/>
    </row>
    <row r="75" spans="5:38">
      <c r="E75" s="1322"/>
      <c r="F75" s="1322"/>
      <c r="M75" s="1322"/>
      <c r="AA75" s="1322"/>
      <c r="AB75" s="1322"/>
      <c r="AC75" s="1322"/>
      <c r="AD75" s="1322"/>
    </row>
    <row r="76" spans="5:38">
      <c r="E76" s="1322"/>
      <c r="F76" s="1322"/>
      <c r="M76" s="1322"/>
    </row>
    <row r="77" spans="5:38">
      <c r="E77" s="1322"/>
      <c r="F77" s="1322"/>
      <c r="AA77" s="1322"/>
      <c r="AB77" s="1322"/>
      <c r="AC77" s="1322"/>
      <c r="AD77" s="1322"/>
    </row>
    <row r="78" spans="5:38">
      <c r="E78" s="1322"/>
      <c r="F78" s="1322"/>
      <c r="M78" s="1322"/>
      <c r="AA78" s="1322"/>
      <c r="AB78" s="1322"/>
      <c r="AC78" s="1322"/>
      <c r="AD78" s="1322"/>
      <c r="AE78" s="1322"/>
      <c r="AF78" s="1322"/>
      <c r="AG78" s="1322"/>
      <c r="AH78" s="1322"/>
      <c r="AI78" s="1322"/>
      <c r="AJ78" s="1322"/>
      <c r="AK78" s="1322"/>
      <c r="AL78" s="1322"/>
    </row>
    <row r="79" spans="5:38">
      <c r="E79" s="1322"/>
      <c r="F79" s="1322"/>
      <c r="M79" s="1322"/>
      <c r="AA79" s="1322"/>
      <c r="AB79" s="1322"/>
      <c r="AC79" s="1322"/>
      <c r="AD79" s="1322"/>
      <c r="AE79" s="1322"/>
      <c r="AF79" s="1322"/>
      <c r="AG79" s="1322"/>
      <c r="AH79" s="1322"/>
      <c r="AI79" s="1322"/>
      <c r="AJ79" s="1322"/>
      <c r="AK79" s="1322"/>
      <c r="AL79" s="1322"/>
    </row>
    <row r="80" spans="5:38">
      <c r="E80" s="1322"/>
      <c r="F80" s="1322"/>
      <c r="M80" s="1322"/>
      <c r="AA80" s="1322"/>
      <c r="AB80" s="1322"/>
      <c r="AC80" s="1322"/>
      <c r="AD80" s="1322"/>
      <c r="AE80" s="1322"/>
      <c r="AF80" s="1322"/>
      <c r="AG80" s="1322"/>
      <c r="AH80" s="1322"/>
      <c r="AI80" s="1322"/>
      <c r="AJ80" s="1322"/>
      <c r="AK80" s="1322"/>
      <c r="AL80" s="1322"/>
    </row>
    <row r="81" spans="5:38">
      <c r="E81" s="1322"/>
      <c r="F81" s="1322"/>
      <c r="M81" s="1322"/>
    </row>
    <row r="82" spans="5:38">
      <c r="E82" s="1322"/>
      <c r="F82" s="1322"/>
      <c r="M82" s="1322"/>
      <c r="AA82" s="1322"/>
      <c r="AB82" s="1322"/>
      <c r="AC82" s="1322"/>
      <c r="AD82" s="1322"/>
      <c r="AE82" s="1322"/>
      <c r="AF82" s="1322"/>
      <c r="AG82" s="1322"/>
      <c r="AH82" s="1322"/>
      <c r="AI82" s="1322"/>
      <c r="AJ82" s="1322"/>
      <c r="AK82" s="1322"/>
      <c r="AL82" s="1322"/>
    </row>
    <row r="83" spans="5:38">
      <c r="E83" s="1322"/>
      <c r="F83" s="1322"/>
      <c r="M83" s="1322"/>
      <c r="AA83" s="1322"/>
      <c r="AB83" s="1322"/>
      <c r="AC83" s="1322"/>
      <c r="AD83" s="1322"/>
      <c r="AE83" s="1322"/>
      <c r="AF83" s="1322"/>
      <c r="AG83" s="1322"/>
      <c r="AH83" s="1322"/>
      <c r="AI83" s="1322"/>
      <c r="AJ83" s="1322"/>
      <c r="AK83" s="1322"/>
      <c r="AL83" s="1322"/>
    </row>
    <row r="84" spans="5:38">
      <c r="E84" s="1322"/>
      <c r="F84" s="1322"/>
      <c r="M84" s="1322"/>
      <c r="AA84" s="1322"/>
      <c r="AB84" s="1322"/>
      <c r="AC84" s="1322"/>
      <c r="AD84" s="1322"/>
      <c r="AE84" s="1322"/>
      <c r="AF84" s="1322"/>
      <c r="AG84" s="1322"/>
      <c r="AH84" s="1322"/>
      <c r="AI84" s="1322"/>
      <c r="AJ84" s="1322"/>
      <c r="AK84" s="1322"/>
      <c r="AL84" s="1322"/>
    </row>
    <row r="85" spans="5:38">
      <c r="E85" s="1322"/>
      <c r="F85" s="1322"/>
      <c r="M85" s="1322"/>
    </row>
    <row r="86" spans="5:38">
      <c r="E86" s="1322"/>
      <c r="F86" s="1322"/>
      <c r="M86" s="1322"/>
      <c r="AA86" s="1322"/>
      <c r="AB86" s="1322"/>
      <c r="AC86" s="1322"/>
      <c r="AD86" s="1322"/>
      <c r="AE86" s="1322"/>
      <c r="AF86" s="1322"/>
      <c r="AG86" s="1322"/>
      <c r="AH86" s="1322"/>
      <c r="AI86" s="1322"/>
      <c r="AJ86" s="1322"/>
      <c r="AK86" s="1322"/>
      <c r="AL86" s="1322"/>
    </row>
    <row r="87" spans="5:38">
      <c r="E87" s="1322"/>
      <c r="F87" s="1322"/>
      <c r="M87" s="1322"/>
      <c r="AA87" s="1322"/>
      <c r="AB87" s="1322"/>
      <c r="AC87" s="1322"/>
      <c r="AD87" s="1322"/>
      <c r="AE87" s="1322"/>
      <c r="AF87" s="1322"/>
      <c r="AG87" s="1322"/>
      <c r="AH87" s="1322"/>
      <c r="AI87" s="1322"/>
      <c r="AJ87" s="1322"/>
      <c r="AK87" s="1322"/>
      <c r="AL87" s="1322"/>
    </row>
    <row r="88" spans="5:38">
      <c r="E88" s="1322"/>
      <c r="F88" s="1322"/>
      <c r="M88" s="1322"/>
      <c r="AA88" s="1322"/>
      <c r="AB88" s="1322"/>
      <c r="AC88" s="1322"/>
      <c r="AD88" s="1322"/>
      <c r="AE88" s="1322"/>
      <c r="AF88" s="1322"/>
      <c r="AG88" s="1322"/>
      <c r="AH88" s="1322"/>
      <c r="AI88" s="1322"/>
      <c r="AJ88" s="1322"/>
      <c r="AK88" s="1322"/>
      <c r="AL88" s="1322"/>
    </row>
    <row r="89" spans="5:38">
      <c r="E89" s="1322"/>
      <c r="F89" s="1322"/>
      <c r="M89" s="1322"/>
      <c r="AA89" s="1322"/>
      <c r="AB89" s="1322"/>
      <c r="AC89" s="1322"/>
      <c r="AD89" s="1322"/>
      <c r="AE89" s="1322"/>
      <c r="AF89" s="1322"/>
      <c r="AG89" s="1322"/>
      <c r="AH89" s="1322"/>
      <c r="AI89" s="1322"/>
      <c r="AJ89" s="1322"/>
      <c r="AK89" s="1322"/>
      <c r="AL89" s="1322"/>
    </row>
    <row r="90" spans="5:38">
      <c r="E90" s="1322"/>
      <c r="F90" s="1322"/>
      <c r="M90" s="1322"/>
      <c r="AA90" s="1322"/>
      <c r="AB90" s="1322"/>
      <c r="AC90" s="1322"/>
      <c r="AD90" s="1322"/>
      <c r="AE90" s="1322"/>
      <c r="AF90" s="1322"/>
      <c r="AG90" s="1322"/>
      <c r="AH90" s="1322"/>
      <c r="AI90" s="1322"/>
      <c r="AJ90" s="1322"/>
      <c r="AK90" s="1322"/>
      <c r="AL90" s="1322"/>
    </row>
    <row r="91" spans="5:38">
      <c r="E91" s="1322"/>
      <c r="F91" s="1322"/>
      <c r="M91" s="1322"/>
    </row>
    <row r="92" spans="5:38">
      <c r="E92" s="1322"/>
      <c r="F92" s="1322"/>
      <c r="M92" s="1322"/>
      <c r="AA92" s="1322"/>
      <c r="AB92" s="1322"/>
      <c r="AC92" s="1322"/>
      <c r="AD92" s="1322"/>
    </row>
    <row r="93" spans="5:38">
      <c r="E93" s="1322"/>
      <c r="F93" s="1322"/>
      <c r="M93" s="1322"/>
      <c r="AA93" s="1322"/>
      <c r="AB93" s="1322"/>
      <c r="AC93" s="1322"/>
      <c r="AD93" s="1322"/>
    </row>
    <row r="94" spans="5:38">
      <c r="E94" s="1322"/>
      <c r="F94" s="1322"/>
      <c r="M94" s="1322"/>
      <c r="AA94" s="1322"/>
      <c r="AB94" s="1322"/>
      <c r="AC94" s="1322"/>
      <c r="AD94" s="1322"/>
    </row>
    <row r="95" spans="5:38">
      <c r="E95" s="1322"/>
      <c r="F95" s="1322"/>
      <c r="M95" s="1322"/>
      <c r="AA95" s="1322"/>
      <c r="AB95" s="1322"/>
      <c r="AC95" s="1322"/>
      <c r="AD95" s="1322"/>
    </row>
    <row r="96" spans="5:38">
      <c r="E96" s="1322"/>
      <c r="F96" s="1322"/>
      <c r="M96" s="1322"/>
      <c r="AA96" s="1322"/>
      <c r="AB96" s="1322"/>
      <c r="AC96" s="1322"/>
      <c r="AD96" s="1322"/>
    </row>
    <row r="97" spans="5:38">
      <c r="E97" s="1322"/>
      <c r="F97" s="1322"/>
      <c r="M97" s="1322"/>
      <c r="AA97" s="1322"/>
      <c r="AB97" s="1322"/>
      <c r="AC97" s="1322"/>
      <c r="AD97" s="1322"/>
    </row>
    <row r="98" spans="5:38">
      <c r="E98" s="1322"/>
      <c r="F98" s="1322"/>
      <c r="M98" s="1322"/>
      <c r="AA98" s="1322"/>
      <c r="AB98" s="1322"/>
      <c r="AC98" s="1322"/>
      <c r="AD98" s="1322"/>
    </row>
    <row r="99" spans="5:38">
      <c r="E99" s="1322"/>
      <c r="F99" s="1322"/>
      <c r="M99" s="1322"/>
      <c r="AA99" s="1322"/>
      <c r="AB99" s="1322"/>
      <c r="AC99" s="1322"/>
      <c r="AD99" s="1322"/>
    </row>
    <row r="100" spans="5:38">
      <c r="E100" s="1322"/>
      <c r="F100" s="1322"/>
      <c r="M100" s="1322"/>
      <c r="AA100" s="1322"/>
      <c r="AB100" s="1322"/>
      <c r="AC100" s="1322"/>
      <c r="AD100" s="1322"/>
    </row>
    <row r="101" spans="5:38">
      <c r="E101" s="1322"/>
      <c r="F101" s="1322"/>
      <c r="M101" s="1322"/>
      <c r="AA101" s="1322"/>
      <c r="AB101" s="1322"/>
      <c r="AC101" s="1322"/>
      <c r="AD101" s="1322"/>
    </row>
    <row r="102" spans="5:38">
      <c r="E102" s="1322"/>
      <c r="F102" s="1322"/>
      <c r="M102" s="1322"/>
      <c r="AA102" s="1322"/>
      <c r="AB102" s="1322"/>
      <c r="AC102" s="1322"/>
      <c r="AD102" s="1322"/>
      <c r="AE102" s="1322"/>
      <c r="AF102" s="1322"/>
      <c r="AG102" s="1322"/>
      <c r="AH102" s="1322"/>
      <c r="AI102" s="1322"/>
      <c r="AJ102" s="1322"/>
      <c r="AK102" s="1322"/>
      <c r="AL102" s="1322"/>
    </row>
    <row r="103" spans="5:38">
      <c r="E103" s="1322"/>
      <c r="F103" s="1322"/>
      <c r="M103" s="1322"/>
      <c r="AA103" s="1322"/>
      <c r="AB103" s="1322"/>
      <c r="AC103" s="1322"/>
      <c r="AD103" s="1322"/>
    </row>
    <row r="104" spans="5:38">
      <c r="E104" s="1322"/>
      <c r="F104" s="1322"/>
      <c r="M104" s="1322"/>
      <c r="AA104" s="1322"/>
      <c r="AB104" s="1322"/>
      <c r="AC104" s="1322"/>
      <c r="AD104" s="1322"/>
    </row>
    <row r="105" spans="5:38">
      <c r="E105" s="1322"/>
      <c r="F105" s="1322"/>
      <c r="M105" s="1322"/>
      <c r="AA105" s="1322"/>
      <c r="AB105" s="1322"/>
      <c r="AC105" s="1322"/>
      <c r="AD105" s="1322"/>
    </row>
    <row r="106" spans="5:38">
      <c r="E106" s="1322"/>
      <c r="F106" s="1322"/>
      <c r="M106" s="1322"/>
      <c r="AA106" s="1322"/>
      <c r="AB106" s="1322"/>
      <c r="AC106" s="1322"/>
      <c r="AD106" s="1322"/>
    </row>
    <row r="107" spans="5:38">
      <c r="E107" s="1322"/>
      <c r="F107" s="1322"/>
      <c r="M107" s="1322"/>
      <c r="AA107" s="1322"/>
      <c r="AB107" s="1322"/>
      <c r="AC107" s="1322"/>
      <c r="AD107" s="1322"/>
    </row>
    <row r="108" spans="5:38">
      <c r="E108" s="1322"/>
      <c r="F108" s="1322"/>
      <c r="M108" s="1322"/>
      <c r="AA108" s="1322"/>
      <c r="AB108" s="1322"/>
      <c r="AC108" s="1322"/>
      <c r="AD108" s="1322"/>
    </row>
    <row r="109" spans="5:38">
      <c r="E109" s="1322"/>
      <c r="F109" s="1322"/>
      <c r="M109" s="1322"/>
      <c r="AA109" s="1322"/>
      <c r="AB109" s="1322"/>
      <c r="AC109" s="1322"/>
      <c r="AD109" s="1322"/>
    </row>
    <row r="110" spans="5:38">
      <c r="E110" s="1322"/>
      <c r="F110" s="1322"/>
      <c r="M110" s="1322"/>
      <c r="AA110" s="1322"/>
      <c r="AB110" s="1322"/>
      <c r="AC110" s="1322"/>
      <c r="AD110" s="1322"/>
    </row>
    <row r="111" spans="5:38">
      <c r="E111" s="1322"/>
      <c r="F111" s="1322"/>
      <c r="M111" s="1322"/>
      <c r="AA111" s="1322"/>
      <c r="AB111" s="1322"/>
      <c r="AC111" s="1322"/>
      <c r="AD111" s="1322"/>
    </row>
    <row r="112" spans="5:38">
      <c r="E112" s="1322"/>
      <c r="F112" s="1322"/>
      <c r="AA112" s="1322"/>
      <c r="AB112" s="1322"/>
      <c r="AC112" s="1322"/>
      <c r="AD112" s="1322"/>
    </row>
    <row r="113" spans="5:30">
      <c r="E113" s="1322"/>
      <c r="F113" s="1322"/>
      <c r="M113" s="1322"/>
      <c r="AA113" s="1322"/>
      <c r="AB113" s="1322"/>
      <c r="AC113" s="1322"/>
      <c r="AD113" s="1322"/>
    </row>
    <row r="114" spans="5:30">
      <c r="E114" s="1322"/>
      <c r="F114" s="1322"/>
      <c r="M114" s="1322"/>
      <c r="AA114" s="1322"/>
      <c r="AB114" s="1322"/>
      <c r="AC114" s="1322"/>
      <c r="AD114" s="1322"/>
    </row>
    <row r="115" spans="5:30">
      <c r="E115" s="1322"/>
      <c r="F115" s="1322"/>
      <c r="M115" s="1322"/>
      <c r="AA115" s="1322"/>
      <c r="AB115" s="1322"/>
      <c r="AC115" s="1322"/>
      <c r="AD115" s="1322"/>
    </row>
    <row r="116" spans="5:30">
      <c r="E116" s="1322"/>
      <c r="F116" s="1322"/>
      <c r="M116" s="1322"/>
      <c r="AA116" s="1322"/>
      <c r="AB116" s="1322"/>
      <c r="AC116" s="1322"/>
      <c r="AD116" s="1322"/>
    </row>
    <row r="117" spans="5:30">
      <c r="E117" s="1322"/>
      <c r="F117" s="1322"/>
      <c r="AA117" s="1322"/>
      <c r="AB117" s="1322"/>
      <c r="AC117" s="1322"/>
      <c r="AD117" s="1322"/>
    </row>
    <row r="118" spans="5:30">
      <c r="E118" s="1322"/>
      <c r="F118" s="1322"/>
      <c r="AA118" s="1322"/>
      <c r="AB118" s="1322"/>
      <c r="AC118" s="1322"/>
      <c r="AD118" s="132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_Info">
    <tabColor rgb="FFFF0000"/>
    <pageSetUpPr fitToPage="1"/>
  </sheetPr>
  <dimension ref="A1:DX3787"/>
  <sheetViews>
    <sheetView zoomScale="160" zoomScaleNormal="160" workbookViewId="0">
      <selection activeCell="E16" sqref="E16"/>
    </sheetView>
  </sheetViews>
  <sheetFormatPr defaultRowHeight="46.5" customHeight="1"/>
  <cols>
    <col min="1" max="1" width="8.88671875" style="643" customWidth="1"/>
    <col min="2" max="2" width="17.6640625" style="643" customWidth="1"/>
    <col min="3" max="4" width="8.88671875" style="643" customWidth="1"/>
    <col min="5" max="5" width="13.44140625" style="643" customWidth="1"/>
    <col min="6" max="6" width="80.44140625" style="643" customWidth="1"/>
    <col min="7" max="7" width="8.88671875" style="643" customWidth="1"/>
    <col min="8" max="8" width="12.88671875" style="643" customWidth="1"/>
    <col min="9" max="9" width="19.77734375" style="643" customWidth="1"/>
    <col min="10" max="12" width="12" style="643" customWidth="1"/>
    <col min="13" max="13" width="19.5546875" style="643" customWidth="1"/>
    <col min="14" max="15" width="7.21875" style="643" customWidth="1"/>
    <col min="16" max="16" width="12.77734375" style="643" customWidth="1"/>
    <col min="17" max="17" width="40.21875" style="643" customWidth="1"/>
    <col min="18" max="18" width="7.21875" style="643" customWidth="1"/>
    <col min="19" max="19" width="4.6640625" style="643" customWidth="1"/>
    <col min="20" max="21" width="45.77734375" style="643" customWidth="1"/>
    <col min="22" max="23" width="8.88671875" style="643" customWidth="1"/>
    <col min="24" max="24" width="30.33203125" style="643" customWidth="1"/>
    <col min="25" max="27" width="9.44140625" style="643" customWidth="1"/>
    <col min="28" max="28" width="3.21875" style="643" customWidth="1"/>
    <col min="29" max="29" width="10" style="643" customWidth="1"/>
    <col min="30" max="30" width="42.5546875" style="643" customWidth="1"/>
    <col min="31" max="31" width="2.88671875" style="643" customWidth="1"/>
    <col min="32" max="32" width="14.33203125" style="643" customWidth="1"/>
    <col min="33" max="33" width="11" style="643" customWidth="1"/>
    <col min="34" max="34" width="2.88671875" style="643" customWidth="1"/>
    <col min="35" max="39" width="4.6640625" style="643" customWidth="1"/>
    <col min="40" max="66" width="8.88671875" style="643" customWidth="1"/>
    <col min="67" max="67" width="10" style="643" customWidth="1"/>
    <col min="68" max="68" width="8.88671875" style="643" customWidth="1"/>
    <col min="69" max="69" width="24.44140625" style="643" customWidth="1"/>
    <col min="70" max="70" width="51.77734375" style="643" customWidth="1"/>
    <col min="71" max="71" width="8.88671875" style="643" customWidth="1"/>
    <col min="72" max="72" width="15.109375" style="643" customWidth="1"/>
    <col min="73" max="76" width="8.88671875" style="643" customWidth="1"/>
    <col min="77" max="77" width="15.109375" style="894" customWidth="1"/>
    <col min="78" max="80" width="9.21875" style="643" customWidth="1"/>
    <col min="81" max="87" width="8.88671875" style="643" customWidth="1"/>
    <col min="88" max="91" width="8.88671875" style="643"/>
    <col min="92" max="94" width="7.109375" style="643" customWidth="1"/>
    <col min="95" max="95" width="8" style="643" bestFit="1" customWidth="1"/>
    <col min="96" max="100" width="7.109375" style="643" customWidth="1"/>
    <col min="101" max="101" width="8" style="643" bestFit="1" customWidth="1"/>
    <col min="102" max="106" width="7.109375" style="643" customWidth="1"/>
    <col min="107" max="107" width="8" style="643" bestFit="1" customWidth="1"/>
    <col min="108" max="112" width="7.109375" style="643" customWidth="1"/>
    <col min="113" max="113" width="8" style="643" bestFit="1" customWidth="1"/>
    <col min="114" max="118" width="7.109375" style="643" customWidth="1"/>
    <col min="119" max="119" width="8" style="643" bestFit="1" customWidth="1"/>
    <col min="120" max="124" width="7.109375" style="643" customWidth="1"/>
    <col min="125" max="125" width="8" style="643" bestFit="1" customWidth="1"/>
    <col min="126" max="128" width="7.109375" style="643" customWidth="1"/>
    <col min="129" max="16384" width="8.88671875" style="643"/>
  </cols>
  <sheetData>
    <row r="1" spans="1:128" s="695" customFormat="1" ht="46.5" customHeight="1" thickBot="1">
      <c r="A1" s="692" t="s">
        <v>309</v>
      </c>
      <c r="B1" s="693"/>
      <c r="C1" s="694"/>
      <c r="E1" s="692"/>
      <c r="F1" s="694" t="s">
        <v>1927</v>
      </c>
      <c r="H1" s="799" t="s">
        <v>2046</v>
      </c>
      <c r="I1" s="696" t="s">
        <v>2045</v>
      </c>
      <c r="J1" s="697">
        <v>2018</v>
      </c>
      <c r="K1" s="698"/>
      <c r="L1" s="707" t="s">
        <v>2009</v>
      </c>
      <c r="M1" s="694" t="s">
        <v>2010</v>
      </c>
      <c r="N1" s="698"/>
      <c r="O1" s="800"/>
      <c r="P1" s="801"/>
      <c r="Q1" s="802" t="s">
        <v>1929</v>
      </c>
      <c r="R1" s="698"/>
      <c r="S1" s="704"/>
      <c r="T1" s="705" t="s">
        <v>1930</v>
      </c>
      <c r="U1" s="706"/>
      <c r="X1" s="701" t="s">
        <v>1316</v>
      </c>
      <c r="Y1" s="702" t="s">
        <v>2006</v>
      </c>
      <c r="Z1" s="702" t="s">
        <v>2007</v>
      </c>
      <c r="AA1" s="703"/>
      <c r="AC1" s="699" t="s">
        <v>1932</v>
      </c>
      <c r="AD1" s="700" t="s">
        <v>1067</v>
      </c>
      <c r="AF1" s="799" t="s">
        <v>2043</v>
      </c>
      <c r="AG1" s="697" t="s">
        <v>2044</v>
      </c>
      <c r="AM1" s="1337" t="s">
        <v>2021</v>
      </c>
      <c r="AN1" s="1343">
        <f>SUM(DR!AG:AG)+AJ2</f>
        <v>0</v>
      </c>
      <c r="AP1" s="1343">
        <f>SUM(DL!AG:AG)+AJ2</f>
        <v>0</v>
      </c>
      <c r="AQ1" s="798">
        <f>SUM(AN2:BM2)</f>
        <v>5900</v>
      </c>
      <c r="AR1" s="1343">
        <f>SUM(DN!AG:AG)+AJ2</f>
        <v>0</v>
      </c>
      <c r="AT1" s="1343">
        <f>SUM(GR!P:P)+AJ2</f>
        <v>0</v>
      </c>
      <c r="AV1" s="1343">
        <f>SUM(GL!P:P)+AJ2</f>
        <v>0</v>
      </c>
      <c r="AX1" s="1343">
        <f>SUM(GN!P:P)+AJ2</f>
        <v>0</v>
      </c>
      <c r="AZ1" s="1343">
        <f>SUM(ZR!O:O)+AJ2</f>
        <v>1</v>
      </c>
      <c r="BB1" s="1343">
        <f>SUM(ZL!P:P)+AJ2</f>
        <v>1</v>
      </c>
      <c r="BD1" s="1343">
        <f>SUM(ZN!Q:Q)+AJ2</f>
        <v>1</v>
      </c>
      <c r="BF1" s="1344">
        <v>1</v>
      </c>
      <c r="BH1" s="1343">
        <f>SUM(IN!AQ:AQ)+AJ2</f>
        <v>0</v>
      </c>
      <c r="BJ1" s="1344">
        <v>1</v>
      </c>
      <c r="BL1" s="1343">
        <f>SUM(IND!AQ:AQ)+AJ2</f>
        <v>0</v>
      </c>
      <c r="BO1" s="803"/>
      <c r="BP1" s="696" t="s">
        <v>2048</v>
      </c>
      <c r="BQ1" s="696"/>
      <c r="BR1" s="697"/>
      <c r="BT1" s="876" t="s">
        <v>2158</v>
      </c>
      <c r="BU1" s="876" t="s">
        <v>848</v>
      </c>
      <c r="BV1" s="876" t="s">
        <v>849</v>
      </c>
      <c r="BY1" s="1069" t="s">
        <v>2285</v>
      </c>
      <c r="BZ1" s="876" t="s">
        <v>2167</v>
      </c>
      <c r="CA1" s="876" t="s">
        <v>2168</v>
      </c>
      <c r="CB1" s="876" t="s">
        <v>2169</v>
      </c>
      <c r="CC1" s="876" t="s">
        <v>2175</v>
      </c>
      <c r="CD1" s="876" t="s">
        <v>2176</v>
      </c>
      <c r="CE1" s="876" t="s">
        <v>2177</v>
      </c>
      <c r="CF1" s="876" t="s">
        <v>2178</v>
      </c>
      <c r="CG1" s="876" t="s">
        <v>2179</v>
      </c>
      <c r="CH1" s="876" t="s">
        <v>2180</v>
      </c>
      <c r="CI1" s="876" t="s">
        <v>2181</v>
      </c>
      <c r="CJ1" s="876" t="s">
        <v>2182</v>
      </c>
      <c r="CK1" s="876" t="s">
        <v>2183</v>
      </c>
      <c r="CL1" s="876" t="s">
        <v>2184</v>
      </c>
      <c r="CO1" s="1111" t="s">
        <v>2311</v>
      </c>
      <c r="CP1" s="1112"/>
      <c r="CQ1" s="1113"/>
      <c r="CR1" s="1114" t="s">
        <v>2312</v>
      </c>
      <c r="CS1" s="1112"/>
      <c r="CT1" s="1115"/>
      <c r="CU1" s="1111" t="s">
        <v>2315</v>
      </c>
      <c r="CV1" s="1112"/>
      <c r="CW1" s="1113"/>
      <c r="CX1" s="1114" t="s">
        <v>2316</v>
      </c>
      <c r="CY1" s="1112"/>
      <c r="CZ1" s="1115"/>
      <c r="DA1" s="1111" t="s">
        <v>2317</v>
      </c>
      <c r="DB1" s="1112"/>
      <c r="DC1" s="1113"/>
      <c r="DD1" s="1114" t="s">
        <v>2318</v>
      </c>
      <c r="DE1" s="1112"/>
      <c r="DF1" s="1113"/>
      <c r="DG1" s="1114" t="s">
        <v>2320</v>
      </c>
      <c r="DH1" s="1112"/>
      <c r="DI1" s="1113"/>
      <c r="DJ1" s="1114" t="s">
        <v>2321</v>
      </c>
      <c r="DK1" s="1112"/>
      <c r="DL1" s="1113"/>
      <c r="DM1" s="1114" t="s">
        <v>2322</v>
      </c>
      <c r="DN1" s="1112"/>
      <c r="DO1" s="1113"/>
      <c r="DP1" s="1114" t="s">
        <v>2323</v>
      </c>
      <c r="DQ1" s="1112"/>
      <c r="DR1" s="1113"/>
      <c r="DS1" s="1114" t="s">
        <v>2324</v>
      </c>
      <c r="DT1" s="1112"/>
      <c r="DU1" s="1113"/>
      <c r="DV1" s="1114" t="s">
        <v>2325</v>
      </c>
      <c r="DW1" s="1112"/>
      <c r="DX1" s="1115"/>
    </row>
    <row r="2" spans="1:128" ht="46.5" customHeight="1" thickBot="1">
      <c r="A2" s="646">
        <v>3</v>
      </c>
      <c r="B2" s="647" t="s">
        <v>230</v>
      </c>
      <c r="C2" s="648" t="s">
        <v>1276</v>
      </c>
      <c r="E2" s="646" t="s">
        <v>1356</v>
      </c>
      <c r="F2" s="648" t="s">
        <v>2338</v>
      </c>
      <c r="H2" s="644" t="s">
        <v>1257</v>
      </c>
      <c r="I2" s="649"/>
      <c r="J2" s="650">
        <v>52.49</v>
      </c>
      <c r="K2" s="651"/>
      <c r="L2" s="646" t="s">
        <v>901</v>
      </c>
      <c r="M2" s="648" t="s">
        <v>902</v>
      </c>
      <c r="N2" s="645"/>
      <c r="O2" s="778" t="s">
        <v>139</v>
      </c>
      <c r="P2" s="792" t="s">
        <v>2583</v>
      </c>
      <c r="Q2" s="793" t="s">
        <v>637</v>
      </c>
      <c r="R2" s="645"/>
      <c r="S2" s="646" t="s">
        <v>1202</v>
      </c>
      <c r="T2" s="652" t="s">
        <v>615</v>
      </c>
      <c r="U2" s="648" t="s">
        <v>1931</v>
      </c>
      <c r="W2" s="643" t="s">
        <v>1998</v>
      </c>
      <c r="X2" s="653" t="s">
        <v>1995</v>
      </c>
      <c r="Y2" s="654">
        <v>22</v>
      </c>
      <c r="Z2" s="654">
        <v>7</v>
      </c>
      <c r="AA2" s="655"/>
      <c r="AC2" s="646" t="s">
        <v>1634</v>
      </c>
      <c r="AD2" s="648" t="s">
        <v>887</v>
      </c>
      <c r="AF2" s="778" t="s">
        <v>2033</v>
      </c>
      <c r="AG2" s="780">
        <f>SUM(ZR!$K$49)</f>
        <v>0</v>
      </c>
      <c r="AJ2" s="2598"/>
      <c r="AK2" s="2598"/>
      <c r="AL2" s="2598"/>
      <c r="AM2" s="2598"/>
      <c r="AN2" s="739" t="s">
        <v>848</v>
      </c>
      <c r="AO2" s="797">
        <f>COUNTA(AN:AN)+2-1</f>
        <v>121</v>
      </c>
      <c r="AP2" s="739" t="s">
        <v>849</v>
      </c>
      <c r="AQ2" s="797">
        <f>COUNTA(AP:AP)+2</f>
        <v>129</v>
      </c>
      <c r="AR2" s="739" t="s">
        <v>850</v>
      </c>
      <c r="AS2" s="797">
        <f>COUNTA(AR:AR)+2</f>
        <v>167</v>
      </c>
      <c r="AT2" s="739" t="s">
        <v>1820</v>
      </c>
      <c r="AU2" s="797">
        <f>COUNTA(AT:AT)+2</f>
        <v>3789</v>
      </c>
      <c r="AV2" s="739" t="s">
        <v>1819</v>
      </c>
      <c r="AW2" s="797">
        <f>COUNTA(AV:AV)+2</f>
        <v>979</v>
      </c>
      <c r="AX2" s="739" t="s">
        <v>1856</v>
      </c>
      <c r="AY2" s="797">
        <f>COUNTA(AX:AX)+2</f>
        <v>157</v>
      </c>
      <c r="AZ2" s="739" t="s">
        <v>1713</v>
      </c>
      <c r="BA2" s="797">
        <f>COUNTA(AZ:AZ)+2</f>
        <v>147</v>
      </c>
      <c r="BB2" s="739" t="s">
        <v>1714</v>
      </c>
      <c r="BC2" s="797">
        <f>COUNTA(BB:BB)+2</f>
        <v>62</v>
      </c>
      <c r="BD2" s="739" t="s">
        <v>853</v>
      </c>
      <c r="BE2" s="797">
        <f>COUNTA(BD:BD)+2</f>
        <v>66</v>
      </c>
      <c r="BF2" s="739" t="s">
        <v>660</v>
      </c>
      <c r="BG2" s="797">
        <f>COUNTA(BF:BF)+2</f>
        <v>148</v>
      </c>
      <c r="BH2" s="739" t="s">
        <v>851</v>
      </c>
      <c r="BI2" s="797">
        <f>COUNTA(BH:BH)+2</f>
        <v>91</v>
      </c>
      <c r="BJ2" s="739" t="s">
        <v>852</v>
      </c>
      <c r="BK2" s="797">
        <f>COUNTA(BJ:BJ)+2</f>
        <v>5</v>
      </c>
      <c r="BL2" s="739" t="s">
        <v>1926</v>
      </c>
      <c r="BM2" s="797">
        <f>COUNTA(BL:BL)+2</f>
        <v>39</v>
      </c>
      <c r="BO2" s="646" t="s">
        <v>850</v>
      </c>
      <c r="BP2" s="652" t="b">
        <v>1</v>
      </c>
      <c r="BQ2" s="652" t="s">
        <v>2153</v>
      </c>
      <c r="BR2" s="1091" t="s">
        <v>2591</v>
      </c>
      <c r="BT2" s="652" t="s">
        <v>230</v>
      </c>
      <c r="BU2" s="652">
        <f>IF(COUNTIF(DR!$B$51:$F$65,Info!BT2)+COUNTIF(DR!$Q$51:$U$63,Info!BT2)&gt;1,1,0)</f>
        <v>0</v>
      </c>
      <c r="BV2" s="652">
        <f>IF(COUNTIF(DL!$B$51:$F$65,Info!BT2)+COUNTIF(DL!$Q$51:$U$63,Info!BT2)&gt;1,1,0)</f>
        <v>0</v>
      </c>
      <c r="BY2" s="1069">
        <f ca="1">SUM(BZ2:CL2)</f>
        <v>21</v>
      </c>
      <c r="BZ2" s="1068">
        <f>SUM(BZ3:BZ60)</f>
        <v>6</v>
      </c>
      <c r="CA2" s="1068">
        <f>SUM(CA3:CA60)</f>
        <v>5</v>
      </c>
      <c r="CB2" s="1068">
        <f>SUM(CB3:CB60)</f>
        <v>5</v>
      </c>
      <c r="CC2" s="1068">
        <f t="shared" ref="CC2:CL2" ca="1" si="0">SUM(CC3:CC60)</f>
        <v>1</v>
      </c>
      <c r="CD2" s="1068">
        <f t="shared" ca="1" si="0"/>
        <v>0</v>
      </c>
      <c r="CE2" s="1068">
        <f t="shared" si="0"/>
        <v>0</v>
      </c>
      <c r="CF2" s="1068">
        <f t="shared" si="0"/>
        <v>1</v>
      </c>
      <c r="CG2" s="1068">
        <f t="shared" si="0"/>
        <v>0</v>
      </c>
      <c r="CH2" s="1068">
        <f t="shared" si="0"/>
        <v>0</v>
      </c>
      <c r="CI2" s="1068">
        <f t="shared" si="0"/>
        <v>0</v>
      </c>
      <c r="CJ2" s="1068">
        <f t="shared" si="0"/>
        <v>2</v>
      </c>
      <c r="CK2" s="1068">
        <f t="shared" si="0"/>
        <v>0</v>
      </c>
      <c r="CL2" s="1068">
        <f t="shared" si="0"/>
        <v>1</v>
      </c>
      <c r="CO2" s="660">
        <f>IF(IN!F21&lt;&gt;"",SUBSTITUTE(IN!F21,"-",""),1111111111)</f>
        <v>1111111111</v>
      </c>
      <c r="CP2" s="1110"/>
      <c r="CQ2" s="661"/>
      <c r="CR2" s="1109">
        <f>IF(IN!F21&lt;&gt;"",SUBSTITUTE(IN!F21,"-",""),10000000009)</f>
        <v>10000000009</v>
      </c>
      <c r="CS2" s="1110"/>
      <c r="CT2" s="1116"/>
      <c r="CU2" s="660">
        <f>IF(IN!F28&lt;&gt;"",SUBSTITUTE(IN!F28,"-",""),1111111111)</f>
        <v>1111111111</v>
      </c>
      <c r="CV2" s="1110"/>
      <c r="CW2" s="661"/>
      <c r="CX2" s="1109">
        <f>IF(IN!F28&lt;&gt;"",SUBSTITUTE(IN!F28,"-",""),10000000009)</f>
        <v>10000000009</v>
      </c>
      <c r="CY2" s="1110"/>
      <c r="CZ2" s="1116"/>
      <c r="DA2" s="660">
        <f>IF(WSP!R19&lt;&gt;"",SUBSTITUTE(WSP!F19,"-",""),1111111111)</f>
        <v>1111111111</v>
      </c>
      <c r="DB2" s="1110"/>
      <c r="DC2" s="661"/>
      <c r="DD2" s="1109">
        <f>IF(WSP!R19&lt;&gt;"",SUBSTITUTE(WSP!F19,"-",""),10000000009)</f>
        <v>10000000009</v>
      </c>
      <c r="DE2" s="1110"/>
      <c r="DF2" s="661"/>
      <c r="DG2" s="1109">
        <f>IF(WSP!R35&lt;&gt;"",SUBSTITUTE(WSP!F35,"-",""),1111111111)</f>
        <v>1111111111</v>
      </c>
      <c r="DH2" s="1110"/>
      <c r="DI2" s="661"/>
      <c r="DJ2" s="1109">
        <f>IF(WSP!R35&lt;&gt;"",SUBSTITUTE(WSP!F35,"-",""),10000000009)</f>
        <v>10000000009</v>
      </c>
      <c r="DK2" s="1110"/>
      <c r="DL2" s="661"/>
      <c r="DM2" s="1109">
        <f>IF(WSP!R52&lt;&gt;"",SUBSTITUTE(WSP!F52,"-",""),1111111111)</f>
        <v>1111111111</v>
      </c>
      <c r="DN2" s="1110"/>
      <c r="DO2" s="661"/>
      <c r="DP2" s="1109">
        <f>IF(WSP!R52&lt;&gt;"",SUBSTITUTE(WSP!F52,"-",""),10000000009)</f>
        <v>10000000009</v>
      </c>
      <c r="DQ2" s="1110"/>
      <c r="DR2" s="661"/>
      <c r="DS2" s="1109">
        <f>IF(WSP!R68&lt;&gt;"",SUBSTITUTE(WSP!F68,"-",""),1111111111)</f>
        <v>1111111111</v>
      </c>
      <c r="DT2" s="1110"/>
      <c r="DU2" s="661"/>
      <c r="DV2" s="1109">
        <f>IF(WSP!R68&lt;&gt;"",SUBSTITUTE(WSP!F68,"-",""),10000000009)</f>
        <v>10000000009</v>
      </c>
      <c r="DW2" s="1110"/>
      <c r="DX2" s="1116"/>
    </row>
    <row r="3" spans="1:128" ht="46.5" customHeight="1" thickBot="1">
      <c r="A3" s="646">
        <v>4</v>
      </c>
      <c r="B3" s="647" t="s">
        <v>329</v>
      </c>
      <c r="C3" s="648" t="s">
        <v>1277</v>
      </c>
      <c r="E3" s="646" t="s">
        <v>1273</v>
      </c>
      <c r="F3" s="648" t="s">
        <v>2336</v>
      </c>
      <c r="H3" s="644" t="s">
        <v>1632</v>
      </c>
      <c r="I3" s="649"/>
      <c r="J3" s="650">
        <v>197.06</v>
      </c>
      <c r="K3" s="651"/>
      <c r="L3" s="646" t="s">
        <v>903</v>
      </c>
      <c r="M3" s="648" t="s">
        <v>904</v>
      </c>
      <c r="N3" s="645"/>
      <c r="O3" s="667" t="s">
        <v>140</v>
      </c>
      <c r="P3" s="677" t="s">
        <v>2584</v>
      </c>
      <c r="Q3" s="678"/>
      <c r="R3" s="645"/>
      <c r="S3" s="646">
        <v>1</v>
      </c>
      <c r="T3" s="656" t="s">
        <v>2287</v>
      </c>
      <c r="U3" s="648" t="str">
        <f>"BŁĄD_"&amp;S3&amp;" - "&amp;T3</f>
        <v xml:space="preserve">BŁĄD_1 - w polu 2 deklaracji powinna być zaznaczona deklaracja i wpisana data obowiązywania lub zaznaczona korekta i wpisany nr korekty oraz data obowiązywania, </v>
      </c>
      <c r="W3" s="643" t="s">
        <v>1999</v>
      </c>
      <c r="X3" s="653" t="s">
        <v>1996</v>
      </c>
      <c r="Y3" s="652">
        <v>22</v>
      </c>
      <c r="Z3" s="652">
        <v>12</v>
      </c>
      <c r="AA3" s="648"/>
      <c r="AC3" s="646" t="s">
        <v>1635</v>
      </c>
      <c r="AD3" s="648" t="s">
        <v>658</v>
      </c>
      <c r="AF3" s="667" t="s">
        <v>2032</v>
      </c>
      <c r="AG3" s="781">
        <f>SUM(GR!K52,GR!K138,GR!K224,GR!K310,GR!K396,GR!K482,GR!K568,GR!K654,GR!K740,,GR!K826,GR!K912,GR!K998,GR!K1084,GR!K1170,GR!K1256,GR!K1342,GR!K1428,GR!K1514,GR!K1600,GR!K1686,GR!K1772,GR!K1858,GR!K1944,GR!K2030,GR!K2116,GR!K2202,GR!K2288)</f>
        <v>0</v>
      </c>
      <c r="AN3" s="643" t="s">
        <v>1351</v>
      </c>
      <c r="AO3" s="643" t="s">
        <v>2022</v>
      </c>
      <c r="AP3" s="643" t="s">
        <v>1351</v>
      </c>
      <c r="AQ3" s="643" t="s">
        <v>2022</v>
      </c>
      <c r="AR3" s="643" t="s">
        <v>1351</v>
      </c>
      <c r="AS3" s="643" t="s">
        <v>2022</v>
      </c>
      <c r="AT3" s="643" t="s">
        <v>1351</v>
      </c>
      <c r="AU3" s="643" t="s">
        <v>2022</v>
      </c>
      <c r="AV3" s="643" t="s">
        <v>1351</v>
      </c>
      <c r="AW3" s="643" t="s">
        <v>2022</v>
      </c>
      <c r="AX3" s="643" t="s">
        <v>1351</v>
      </c>
      <c r="AY3" s="643" t="s">
        <v>2022</v>
      </c>
      <c r="AZ3" s="643" t="s">
        <v>1351</v>
      </c>
      <c r="BA3" s="643" t="s">
        <v>2022</v>
      </c>
      <c r="BB3" s="643" t="s">
        <v>1351</v>
      </c>
      <c r="BC3" s="643" t="s">
        <v>2022</v>
      </c>
      <c r="BD3" s="643" t="s">
        <v>1351</v>
      </c>
      <c r="BE3" s="643" t="s">
        <v>2022</v>
      </c>
      <c r="BF3" s="643" t="s">
        <v>1351</v>
      </c>
      <c r="BG3" s="643" t="s">
        <v>2022</v>
      </c>
      <c r="BH3" s="643" t="s">
        <v>1351</v>
      </c>
      <c r="BI3" s="643" t="s">
        <v>2022</v>
      </c>
      <c r="BJ3" s="643" t="s">
        <v>1351</v>
      </c>
      <c r="BK3" s="643" t="s">
        <v>2022</v>
      </c>
      <c r="BL3" s="643" t="s">
        <v>1351</v>
      </c>
      <c r="BM3" s="643" t="s">
        <v>2022</v>
      </c>
      <c r="BO3" s="646" t="s">
        <v>851</v>
      </c>
      <c r="BP3" s="652" t="b">
        <v>1</v>
      </c>
      <c r="BQ3" s="652" t="s">
        <v>2599</v>
      </c>
      <c r="BR3" s="1091" t="s">
        <v>2591</v>
      </c>
      <c r="BT3" s="652" t="s">
        <v>329</v>
      </c>
      <c r="BU3" s="652">
        <f>IF(COUNTIF(DR!$B$51:$F$65,Info!BT3)+COUNTIF(DR!$Q$51:$U$63,Info!BT3)&gt;1,1,0)</f>
        <v>0</v>
      </c>
      <c r="BV3" s="652">
        <f>IF(COUNTIF(DL!$B$51:$F$65,Info!BT3)+COUNTIF(DL!$Q$51:$U$63,Info!BT3)&gt;1,1,0)</f>
        <v>0</v>
      </c>
      <c r="BY3" s="894">
        <v>1</v>
      </c>
      <c r="BZ3" s="652">
        <f>DR!AF14</f>
        <v>1</v>
      </c>
      <c r="CA3" s="652">
        <f>DL!AF14</f>
        <v>1</v>
      </c>
      <c r="CB3" s="652">
        <f>DN!AF14</f>
        <v>1</v>
      </c>
      <c r="CC3" s="993">
        <v>0</v>
      </c>
      <c r="CD3" s="993">
        <v>0</v>
      </c>
      <c r="CE3" s="993">
        <v>0</v>
      </c>
      <c r="CF3" s="993">
        <v>0</v>
      </c>
      <c r="CG3" s="993">
        <v>0</v>
      </c>
      <c r="CH3" s="993">
        <v>0</v>
      </c>
      <c r="CI3" s="993">
        <v>0</v>
      </c>
      <c r="CJ3" s="993">
        <v>0</v>
      </c>
      <c r="CK3" s="993">
        <v>0</v>
      </c>
      <c r="CL3" s="993">
        <v>0</v>
      </c>
      <c r="CN3" s="643">
        <v>1</v>
      </c>
      <c r="CO3" s="664">
        <f>LEFT(CO$2,$CN3)+0</f>
        <v>1</v>
      </c>
      <c r="CP3" s="1107">
        <v>6</v>
      </c>
      <c r="CQ3" s="665">
        <f>CO3*CP3</f>
        <v>6</v>
      </c>
      <c r="CR3" s="1106">
        <f>LEFT(CR$2,$CN3)+0</f>
        <v>1</v>
      </c>
      <c r="CS3" s="1107">
        <v>1</v>
      </c>
      <c r="CT3" s="665">
        <f>CR3*CS3</f>
        <v>1</v>
      </c>
      <c r="CU3" s="664">
        <f>LEFT(CU$2,$CN3)+0</f>
        <v>1</v>
      </c>
      <c r="CV3" s="1107">
        <v>6</v>
      </c>
      <c r="CW3" s="665">
        <f>CU3*CV3</f>
        <v>6</v>
      </c>
      <c r="CX3" s="1106">
        <f>LEFT(CX$2,$CN3)+0</f>
        <v>1</v>
      </c>
      <c r="CY3" s="1107">
        <v>1</v>
      </c>
      <c r="CZ3" s="665">
        <f>CX3*CY3</f>
        <v>1</v>
      </c>
      <c r="DA3" s="664">
        <f>LEFT(DA$2,$CN3)+0</f>
        <v>1</v>
      </c>
      <c r="DB3" s="1107">
        <v>6</v>
      </c>
      <c r="DC3" s="665">
        <f>DA3*DB3</f>
        <v>6</v>
      </c>
      <c r="DD3" s="1106">
        <f>LEFT(DD$2,$CN3)+0</f>
        <v>1</v>
      </c>
      <c r="DE3" s="1107">
        <v>1</v>
      </c>
      <c r="DF3" s="665">
        <f>DD3*DE3</f>
        <v>1</v>
      </c>
      <c r="DG3" s="1106">
        <f>LEFT(DG$2,$CN3)+0</f>
        <v>1</v>
      </c>
      <c r="DH3" s="1107">
        <v>6</v>
      </c>
      <c r="DI3" s="665">
        <f>DG3*DH3</f>
        <v>6</v>
      </c>
      <c r="DJ3" s="1106">
        <f>LEFT(DJ$2,$CN3)+0</f>
        <v>1</v>
      </c>
      <c r="DK3" s="1107">
        <v>1</v>
      </c>
      <c r="DL3" s="665">
        <f>DJ3*DK3</f>
        <v>1</v>
      </c>
      <c r="DM3" s="1106">
        <f>LEFT(DM$2,$CN3)+0</f>
        <v>1</v>
      </c>
      <c r="DN3" s="1107">
        <v>6</v>
      </c>
      <c r="DO3" s="665">
        <f>DM3*DN3</f>
        <v>6</v>
      </c>
      <c r="DP3" s="1106">
        <f>LEFT(DP$2,$CN3)+0</f>
        <v>1</v>
      </c>
      <c r="DQ3" s="1107">
        <v>1</v>
      </c>
      <c r="DR3" s="665">
        <f>DP3*DQ3</f>
        <v>1</v>
      </c>
      <c r="DS3" s="1106">
        <f>LEFT(DS$2,$CN3)+0</f>
        <v>1</v>
      </c>
      <c r="DT3" s="1107">
        <v>6</v>
      </c>
      <c r="DU3" s="665">
        <f>DS3*DT3</f>
        <v>6</v>
      </c>
      <c r="DV3" s="1106">
        <f>LEFT(DV$2,$CN3)+0</f>
        <v>1</v>
      </c>
      <c r="DW3" s="1107">
        <v>1</v>
      </c>
      <c r="DX3" s="1117">
        <f>DV3*DW3</f>
        <v>1</v>
      </c>
    </row>
    <row r="4" spans="1:128" ht="46.5" customHeight="1">
      <c r="A4" s="646">
        <v>1</v>
      </c>
      <c r="B4" s="647" t="s">
        <v>330</v>
      </c>
      <c r="C4" s="648" t="s">
        <v>1278</v>
      </c>
      <c r="E4" s="646" t="s">
        <v>1274</v>
      </c>
      <c r="F4" s="648" t="s">
        <v>2339</v>
      </c>
      <c r="H4" s="657" t="s">
        <v>1633</v>
      </c>
      <c r="I4" s="658"/>
      <c r="J4" s="659"/>
      <c r="K4" s="651"/>
      <c r="L4" s="646" t="s">
        <v>911</v>
      </c>
      <c r="M4" s="648" t="s">
        <v>1008</v>
      </c>
      <c r="N4" s="645"/>
      <c r="O4" s="794" t="s">
        <v>848</v>
      </c>
      <c r="P4" s="654">
        <v>1</v>
      </c>
      <c r="Q4" s="655" t="str">
        <f t="shared" ref="Q4:Q17" si="1">"Załącznik Nr "&amp;P4&amp;" do Uchwały Nr "&amp;P$2&amp;" "&amp;$Q$2&amp;" "&amp;P$3</f>
        <v>Załącznik Nr 1 do Uchwały Nr XL/396/17 Rady Miejskiej w Kluczborku z dnia 27 września 2017r.</v>
      </c>
      <c r="R4" s="645"/>
      <c r="S4" s="646">
        <v>2</v>
      </c>
      <c r="T4" s="656" t="s">
        <v>2170</v>
      </c>
      <c r="U4" s="648" t="str">
        <f t="shared" ref="U4:U22" si="2">"BŁĄD_"&amp;S4&amp;" - "&amp;T4</f>
        <v>BŁĄD_2 - w polu 4 deklaracji nie wybrano formy prawnej podatnika,</v>
      </c>
      <c r="W4" s="643" t="s">
        <v>2000</v>
      </c>
      <c r="X4" s="653" t="s">
        <v>1997</v>
      </c>
      <c r="Y4" s="652">
        <v>22</v>
      </c>
      <c r="Z4" s="652">
        <v>17</v>
      </c>
      <c r="AA4" s="648"/>
      <c r="AC4" s="646" t="s">
        <v>1636</v>
      </c>
      <c r="AD4" s="648" t="s">
        <v>1637</v>
      </c>
      <c r="AF4" s="778" t="s">
        <v>2034</v>
      </c>
      <c r="AG4" s="780">
        <f>SUM(ZL!$L$24)</f>
        <v>0</v>
      </c>
      <c r="AN4" s="643">
        <v>14</v>
      </c>
      <c r="AO4" s="643">
        <v>17</v>
      </c>
      <c r="AP4" s="643">
        <v>14</v>
      </c>
      <c r="AQ4" s="643">
        <v>17</v>
      </c>
      <c r="AR4" s="643">
        <v>14</v>
      </c>
      <c r="AS4" s="643">
        <v>17</v>
      </c>
      <c r="AT4" s="643">
        <v>16</v>
      </c>
      <c r="AU4" s="643">
        <v>10</v>
      </c>
      <c r="AV4" s="643">
        <v>12</v>
      </c>
      <c r="AW4" s="643">
        <v>2</v>
      </c>
      <c r="AX4" s="643">
        <v>12</v>
      </c>
      <c r="AY4" s="643">
        <v>2</v>
      </c>
      <c r="AZ4" s="643">
        <v>12</v>
      </c>
      <c r="BA4" s="643">
        <v>2</v>
      </c>
      <c r="BB4" s="643">
        <v>12</v>
      </c>
      <c r="BC4" s="643">
        <v>2</v>
      </c>
      <c r="BD4" s="643">
        <v>12</v>
      </c>
      <c r="BE4" s="643">
        <v>2</v>
      </c>
      <c r="BF4" s="643">
        <v>12</v>
      </c>
      <c r="BG4" s="643">
        <v>2</v>
      </c>
      <c r="BH4" s="643">
        <v>21</v>
      </c>
      <c r="BI4" s="643">
        <v>6</v>
      </c>
      <c r="BL4" s="643">
        <v>16</v>
      </c>
      <c r="BM4" s="643">
        <v>2</v>
      </c>
      <c r="BO4" s="646" t="s">
        <v>1926</v>
      </c>
      <c r="BP4" s="652" t="b">
        <v>1</v>
      </c>
      <c r="BQ4" s="652" t="s">
        <v>2600</v>
      </c>
      <c r="BR4" s="1091" t="s">
        <v>2591</v>
      </c>
      <c r="BT4" s="652" t="s">
        <v>330</v>
      </c>
      <c r="BU4" s="652">
        <f>IF(COUNTIF(DR!$B$51:$F$65,Info!BT4)+COUNTIF(DR!$Q$51:$U$63,Info!BT4)&gt;1,1,0)</f>
        <v>0</v>
      </c>
      <c r="BV4" s="652">
        <f>IF(COUNTIF(DL!$B$51:$F$65,Info!BT4)+COUNTIF(DL!$Q$51:$U$63,Info!BT4)&gt;1,1,0)</f>
        <v>0</v>
      </c>
      <c r="BY4" s="894">
        <v>2</v>
      </c>
      <c r="BZ4" s="652">
        <f>DR!AF22</f>
        <v>0</v>
      </c>
      <c r="CA4" s="652">
        <f>DL!AF22</f>
        <v>0</v>
      </c>
      <c r="CB4" s="652">
        <f>DN!AF22</f>
        <v>0</v>
      </c>
      <c r="CC4" s="993">
        <v>0</v>
      </c>
      <c r="CD4" s="993">
        <v>0</v>
      </c>
      <c r="CE4" s="993">
        <v>0</v>
      </c>
      <c r="CF4" s="993">
        <v>0</v>
      </c>
      <c r="CG4" s="993">
        <v>0</v>
      </c>
      <c r="CH4" s="993">
        <v>0</v>
      </c>
      <c r="CI4" s="993">
        <v>0</v>
      </c>
      <c r="CJ4" s="993">
        <v>0</v>
      </c>
      <c r="CK4" s="993">
        <v>0</v>
      </c>
      <c r="CL4" s="993">
        <v>0</v>
      </c>
      <c r="CN4" s="643">
        <v>2</v>
      </c>
      <c r="CO4" s="657">
        <f>RIGHT(LEFT(CO$2,$CN4),1)+0</f>
        <v>1</v>
      </c>
      <c r="CP4" s="645">
        <v>5</v>
      </c>
      <c r="CQ4" s="658">
        <f t="shared" ref="CQ4:CQ11" si="3">CO4*CP4</f>
        <v>5</v>
      </c>
      <c r="CR4" s="1108">
        <f>RIGHT(LEFT(CR$2,$CN4),1)+0</f>
        <v>0</v>
      </c>
      <c r="CS4" s="645">
        <v>3</v>
      </c>
      <c r="CT4" s="658">
        <f t="shared" ref="CT4:CT12" si="4">CR4*CS4</f>
        <v>0</v>
      </c>
      <c r="CU4" s="657">
        <f>RIGHT(LEFT(CU$2,$CN4),1)+0</f>
        <v>1</v>
      </c>
      <c r="CV4" s="645">
        <v>5</v>
      </c>
      <c r="CW4" s="658">
        <f t="shared" ref="CW4:CW11" si="5">CU4*CV4</f>
        <v>5</v>
      </c>
      <c r="CX4" s="1108">
        <f>RIGHT(LEFT(CX$2,$CN4),1)+0</f>
        <v>0</v>
      </c>
      <c r="CY4" s="645">
        <v>3</v>
      </c>
      <c r="CZ4" s="658">
        <f t="shared" ref="CZ4:CZ12" si="6">CX4*CY4</f>
        <v>0</v>
      </c>
      <c r="DA4" s="657">
        <f>RIGHT(LEFT(DA$2,$CN4),1)+0</f>
        <v>1</v>
      </c>
      <c r="DB4" s="645">
        <v>5</v>
      </c>
      <c r="DC4" s="658">
        <f t="shared" ref="DC4:DC11" si="7">DA4*DB4</f>
        <v>5</v>
      </c>
      <c r="DD4" s="1108">
        <f>RIGHT(LEFT(DD$2,$CN4),1)+0</f>
        <v>0</v>
      </c>
      <c r="DE4" s="645">
        <v>3</v>
      </c>
      <c r="DF4" s="658">
        <f t="shared" ref="DF4:DF12" si="8">DD4*DE4</f>
        <v>0</v>
      </c>
      <c r="DG4" s="1108">
        <f>RIGHT(LEFT(DG$2,$CN4),1)+0</f>
        <v>1</v>
      </c>
      <c r="DH4" s="645">
        <v>5</v>
      </c>
      <c r="DI4" s="658">
        <f t="shared" ref="DI4:DI11" si="9">DG4*DH4</f>
        <v>5</v>
      </c>
      <c r="DJ4" s="1108">
        <f>RIGHT(LEFT(DJ$2,$CN4),1)+0</f>
        <v>0</v>
      </c>
      <c r="DK4" s="645">
        <v>3</v>
      </c>
      <c r="DL4" s="658">
        <f t="shared" ref="DL4:DL12" si="10">DJ4*DK4</f>
        <v>0</v>
      </c>
      <c r="DM4" s="1108">
        <f>RIGHT(LEFT(DM$2,$CN4),1)+0</f>
        <v>1</v>
      </c>
      <c r="DN4" s="645">
        <v>5</v>
      </c>
      <c r="DO4" s="658">
        <f t="shared" ref="DO4:DO11" si="11">DM4*DN4</f>
        <v>5</v>
      </c>
      <c r="DP4" s="1108">
        <f>RIGHT(LEFT(DP$2,$CN4),1)+0</f>
        <v>0</v>
      </c>
      <c r="DQ4" s="645">
        <v>3</v>
      </c>
      <c r="DR4" s="658">
        <f t="shared" ref="DR4:DR12" si="12">DP4*DQ4</f>
        <v>0</v>
      </c>
      <c r="DS4" s="1108">
        <f>RIGHT(LEFT(DS$2,$CN4),1)+0</f>
        <v>1</v>
      </c>
      <c r="DT4" s="645">
        <v>5</v>
      </c>
      <c r="DU4" s="658">
        <f t="shared" ref="DU4:DU11" si="13">DS4*DT4</f>
        <v>5</v>
      </c>
      <c r="DV4" s="1108">
        <f>RIGHT(LEFT(DV$2,$CN4),1)+0</f>
        <v>0</v>
      </c>
      <c r="DW4" s="645">
        <v>3</v>
      </c>
      <c r="DX4" s="1118">
        <f t="shared" ref="DX4:DX12" si="14">DV4*DW4</f>
        <v>0</v>
      </c>
    </row>
    <row r="5" spans="1:128" ht="46.5" customHeight="1" thickBot="1">
      <c r="A5" s="646">
        <v>2</v>
      </c>
      <c r="B5" s="647" t="s">
        <v>1145</v>
      </c>
      <c r="C5" s="648" t="s">
        <v>1279</v>
      </c>
      <c r="E5" s="646" t="s">
        <v>1275</v>
      </c>
      <c r="F5" s="648" t="s">
        <v>2340</v>
      </c>
      <c r="H5" s="657"/>
      <c r="I5" s="658" t="s">
        <v>577</v>
      </c>
      <c r="J5" s="659">
        <v>0.87</v>
      </c>
      <c r="K5" s="651"/>
      <c r="L5" s="646" t="s">
        <v>1009</v>
      </c>
      <c r="M5" s="648" t="s">
        <v>1010</v>
      </c>
      <c r="N5" s="645"/>
      <c r="O5" s="646" t="s">
        <v>849</v>
      </c>
      <c r="P5" s="652">
        <v>2</v>
      </c>
      <c r="Q5" s="648" t="str">
        <f t="shared" si="1"/>
        <v>Załącznik Nr 2 do Uchwały Nr XL/396/17 Rady Miejskiej w Kluczborku z dnia 27 września 2017r.</v>
      </c>
      <c r="R5" s="645"/>
      <c r="S5" s="646">
        <v>3</v>
      </c>
      <c r="T5" s="656" t="s">
        <v>2171</v>
      </c>
      <c r="U5" s="648" t="str">
        <f t="shared" si="2"/>
        <v>BŁĄD_3 - w polu 19 deklaracji nie wybrano formy prawnej współwłaściciela (współposiadacza),</v>
      </c>
      <c r="W5" s="643">
        <v>5</v>
      </c>
      <c r="X5" s="653" t="s">
        <v>2001</v>
      </c>
      <c r="Y5" s="652">
        <v>24</v>
      </c>
      <c r="Z5" s="652">
        <v>8</v>
      </c>
      <c r="AA5" s="648"/>
      <c r="AC5" s="646" t="s">
        <v>1638</v>
      </c>
      <c r="AD5" s="648" t="s">
        <v>659</v>
      </c>
      <c r="AF5" s="779" t="s">
        <v>2035</v>
      </c>
      <c r="AG5" s="666">
        <f>SUM(GL!K36,GL!K83,GL!K130,GL!K177,GL!K224,GL!K271,GL!K318,GL!K365,GL!K412,GL!K459,GL!K506,GL!K553,GL!K600,GL!K647,GL!K694,GL!K741,GL!K788,GL!K835,GL!K882,GL!K929,GL!K976,GL!K1023,GL!K1070,GL!K1117,GL!K1164,GL!K1211,GL!K1258)</f>
        <v>0</v>
      </c>
      <c r="AN5" s="643">
        <v>14</v>
      </c>
      <c r="AO5" s="643">
        <v>23</v>
      </c>
      <c r="AP5" s="643">
        <v>14</v>
      </c>
      <c r="AQ5" s="643">
        <v>23</v>
      </c>
      <c r="AR5" s="643">
        <v>14</v>
      </c>
      <c r="AS5" s="643">
        <v>23</v>
      </c>
      <c r="AT5" s="643">
        <v>16</v>
      </c>
      <c r="AU5" s="643">
        <v>12</v>
      </c>
      <c r="AV5" s="643">
        <v>12</v>
      </c>
      <c r="AW5" s="643">
        <v>11</v>
      </c>
      <c r="AX5" s="643">
        <v>12</v>
      </c>
      <c r="AY5" s="643">
        <v>11</v>
      </c>
      <c r="AZ5" s="643">
        <v>12</v>
      </c>
      <c r="BA5" s="643">
        <v>10</v>
      </c>
      <c r="BB5" s="643">
        <v>12</v>
      </c>
      <c r="BC5" s="643">
        <v>11</v>
      </c>
      <c r="BD5" s="643">
        <v>12</v>
      </c>
      <c r="BE5" s="643">
        <v>12</v>
      </c>
      <c r="BF5" s="643">
        <v>12</v>
      </c>
      <c r="BG5" s="643">
        <v>34</v>
      </c>
      <c r="BH5" s="643">
        <v>21</v>
      </c>
      <c r="BI5" s="643">
        <v>18</v>
      </c>
      <c r="BL5" s="643">
        <v>18</v>
      </c>
      <c r="BM5" s="643">
        <v>2</v>
      </c>
      <c r="BO5" s="646" t="s">
        <v>850</v>
      </c>
      <c r="BP5" s="652" t="b">
        <v>1</v>
      </c>
      <c r="BQ5" s="652" t="s">
        <v>2307</v>
      </c>
      <c r="BR5" s="1091" t="s">
        <v>2308</v>
      </c>
      <c r="BT5" s="652" t="s">
        <v>1145</v>
      </c>
      <c r="BU5" s="652">
        <f>IF(COUNTIF(DR!$B$51:$F$65,Info!BT5)+COUNTIF(DR!$Q$51:$U$63,Info!BT5)&gt;1,1,0)</f>
        <v>0</v>
      </c>
      <c r="BV5" s="652">
        <f>IF(COUNTIF(DL!$B$51:$F$65,Info!BT5)+COUNTIF(DL!$Q$51:$U$63,Info!BT5)&gt;1,1,0)</f>
        <v>0</v>
      </c>
      <c r="BY5" s="894">
        <v>3</v>
      </c>
      <c r="BZ5" s="652">
        <f>DR!AF31</f>
        <v>0</v>
      </c>
      <c r="CA5" s="652">
        <f>DL!AF31</f>
        <v>0</v>
      </c>
      <c r="CB5" s="652">
        <f>DN!AF31</f>
        <v>0</v>
      </c>
      <c r="CC5" s="993">
        <v>0</v>
      </c>
      <c r="CD5" s="993">
        <v>0</v>
      </c>
      <c r="CE5" s="993">
        <v>0</v>
      </c>
      <c r="CF5" s="993">
        <v>0</v>
      </c>
      <c r="CG5" s="993">
        <v>0</v>
      </c>
      <c r="CH5" s="993">
        <v>0</v>
      </c>
      <c r="CI5" s="993">
        <v>0</v>
      </c>
      <c r="CJ5" s="993">
        <v>0</v>
      </c>
      <c r="CK5" s="993">
        <v>0</v>
      </c>
      <c r="CL5" s="993">
        <v>0</v>
      </c>
      <c r="CN5" s="643">
        <v>3</v>
      </c>
      <c r="CO5" s="657">
        <f t="shared" ref="CO5:CO12" si="15">RIGHT(LEFT(CO$2,$CN5),1)+0</f>
        <v>1</v>
      </c>
      <c r="CP5" s="645">
        <v>7</v>
      </c>
      <c r="CQ5" s="658">
        <f t="shared" si="3"/>
        <v>7</v>
      </c>
      <c r="CR5" s="1108">
        <f t="shared" ref="CR5:CR13" si="16">RIGHT(LEFT(CR$2,$CN5),1)+0</f>
        <v>0</v>
      </c>
      <c r="CS5" s="645">
        <v>7</v>
      </c>
      <c r="CT5" s="658">
        <f t="shared" si="4"/>
        <v>0</v>
      </c>
      <c r="CU5" s="657">
        <f t="shared" ref="CU5:CU12" si="17">RIGHT(LEFT(CU$2,$CN5),1)+0</f>
        <v>1</v>
      </c>
      <c r="CV5" s="645">
        <v>7</v>
      </c>
      <c r="CW5" s="658">
        <f t="shared" si="5"/>
        <v>7</v>
      </c>
      <c r="CX5" s="1108">
        <f t="shared" ref="CX5:CX13" si="18">RIGHT(LEFT(CX$2,$CN5),1)+0</f>
        <v>0</v>
      </c>
      <c r="CY5" s="645">
        <v>7</v>
      </c>
      <c r="CZ5" s="658">
        <f t="shared" si="6"/>
        <v>0</v>
      </c>
      <c r="DA5" s="657">
        <f t="shared" ref="DA5:DA12" si="19">RIGHT(LEFT(DA$2,$CN5),1)+0</f>
        <v>1</v>
      </c>
      <c r="DB5" s="645">
        <v>7</v>
      </c>
      <c r="DC5" s="658">
        <f t="shared" si="7"/>
        <v>7</v>
      </c>
      <c r="DD5" s="1108">
        <f t="shared" ref="DD5:DD13" si="20">RIGHT(LEFT(DD$2,$CN5),1)+0</f>
        <v>0</v>
      </c>
      <c r="DE5" s="645">
        <v>7</v>
      </c>
      <c r="DF5" s="658">
        <f t="shared" si="8"/>
        <v>0</v>
      </c>
      <c r="DG5" s="1108">
        <f t="shared" ref="DG5:DG12" si="21">RIGHT(LEFT(DG$2,$CN5),1)+0</f>
        <v>1</v>
      </c>
      <c r="DH5" s="645">
        <v>7</v>
      </c>
      <c r="DI5" s="658">
        <f t="shared" si="9"/>
        <v>7</v>
      </c>
      <c r="DJ5" s="1108">
        <f t="shared" ref="DJ5:DJ13" si="22">RIGHT(LEFT(DJ$2,$CN5),1)+0</f>
        <v>0</v>
      </c>
      <c r="DK5" s="645">
        <v>7</v>
      </c>
      <c r="DL5" s="658">
        <f t="shared" si="10"/>
        <v>0</v>
      </c>
      <c r="DM5" s="1108">
        <f t="shared" ref="DM5:DM12" si="23">RIGHT(LEFT(DM$2,$CN5),1)+0</f>
        <v>1</v>
      </c>
      <c r="DN5" s="645">
        <v>7</v>
      </c>
      <c r="DO5" s="658">
        <f t="shared" si="11"/>
        <v>7</v>
      </c>
      <c r="DP5" s="1108">
        <f t="shared" ref="DP5:DP13" si="24">RIGHT(LEFT(DP$2,$CN5),1)+0</f>
        <v>0</v>
      </c>
      <c r="DQ5" s="645">
        <v>7</v>
      </c>
      <c r="DR5" s="658">
        <f t="shared" si="12"/>
        <v>0</v>
      </c>
      <c r="DS5" s="1108">
        <f t="shared" ref="DS5:DS12" si="25">RIGHT(LEFT(DS$2,$CN5),1)+0</f>
        <v>1</v>
      </c>
      <c r="DT5" s="645">
        <v>7</v>
      </c>
      <c r="DU5" s="658">
        <f t="shared" si="13"/>
        <v>7</v>
      </c>
      <c r="DV5" s="1108">
        <f t="shared" ref="DV5:DV13" si="26">RIGHT(LEFT(DV$2,$CN5),1)+0</f>
        <v>0</v>
      </c>
      <c r="DW5" s="645">
        <v>7</v>
      </c>
      <c r="DX5" s="1118">
        <f t="shared" si="14"/>
        <v>0</v>
      </c>
    </row>
    <row r="6" spans="1:128" ht="46.5" customHeight="1">
      <c r="A6" s="646">
        <v>22</v>
      </c>
      <c r="B6" s="647" t="s">
        <v>1337</v>
      </c>
      <c r="C6" s="648" t="s">
        <v>165</v>
      </c>
      <c r="E6" s="646" t="s">
        <v>166</v>
      </c>
      <c r="F6" s="995"/>
      <c r="H6" s="657"/>
      <c r="I6" s="658" t="s">
        <v>578</v>
      </c>
      <c r="J6" s="659">
        <v>4.5999999999999996</v>
      </c>
      <c r="K6" s="651"/>
      <c r="L6" s="646" t="s">
        <v>1499</v>
      </c>
      <c r="M6" s="648" t="s">
        <v>898</v>
      </c>
      <c r="N6" s="645"/>
      <c r="O6" s="646" t="s">
        <v>850</v>
      </c>
      <c r="P6" s="652">
        <v>3</v>
      </c>
      <c r="Q6" s="648" t="str">
        <f t="shared" si="1"/>
        <v>Załącznik Nr 3 do Uchwały Nr XL/396/17 Rady Miejskiej w Kluczborku z dnia 27 września 2017r.</v>
      </c>
      <c r="R6" s="645"/>
      <c r="S6" s="646">
        <v>4</v>
      </c>
      <c r="T6" s="656" t="str">
        <f>IF(DR!AC14="","w części DR5 - powierzchnia w kolumnie 2 dla deklaracji jest różna od powierzchni w polu 48,","w części DR5 - powierzchnia w kolumnie 2 dla korekty deklaracji nr " &amp; DR!AC14 &amp;" jest różna od powierzchni w polu 48," )</f>
        <v>w części DR5 - powierzchnia w kolumnie 2 dla deklaracji jest różna od powierzchni w polu 48,</v>
      </c>
      <c r="U6" s="648" t="str">
        <f t="shared" si="2"/>
        <v>BŁĄD_4 - w części DR5 - powierzchnia w kolumnie 2 dla deklaracji jest różna od powierzchni w polu 48,</v>
      </c>
      <c r="W6" s="643">
        <v>6</v>
      </c>
      <c r="X6" s="653" t="s">
        <v>2002</v>
      </c>
      <c r="Y6" s="652">
        <v>24</v>
      </c>
      <c r="Z6" s="652">
        <v>28</v>
      </c>
      <c r="AA6" s="648"/>
      <c r="AC6" s="646" t="s">
        <v>1639</v>
      </c>
      <c r="AD6" s="648" t="s">
        <v>528</v>
      </c>
      <c r="AF6" s="778" t="s">
        <v>2036</v>
      </c>
      <c r="AG6" s="780">
        <f>DN!V57</f>
        <v>0</v>
      </c>
      <c r="AN6" s="643">
        <v>14</v>
      </c>
      <c r="AO6" s="643">
        <v>29</v>
      </c>
      <c r="AP6" s="643">
        <v>14</v>
      </c>
      <c r="AQ6" s="643">
        <v>29</v>
      </c>
      <c r="AR6" s="643">
        <v>14</v>
      </c>
      <c r="AS6" s="643">
        <v>29</v>
      </c>
      <c r="AT6" s="643">
        <v>12</v>
      </c>
      <c r="AU6" s="643">
        <v>2</v>
      </c>
      <c r="AV6" s="643">
        <v>16</v>
      </c>
      <c r="AW6" s="643">
        <v>4</v>
      </c>
      <c r="AX6" s="643">
        <v>17</v>
      </c>
      <c r="AY6" s="643">
        <v>2</v>
      </c>
      <c r="AZ6" s="643">
        <v>15</v>
      </c>
      <c r="BA6" s="643">
        <v>11</v>
      </c>
      <c r="BB6" s="643">
        <v>15</v>
      </c>
      <c r="BC6" s="643">
        <v>12</v>
      </c>
      <c r="BD6" s="643">
        <v>16</v>
      </c>
      <c r="BE6" s="643">
        <v>13</v>
      </c>
      <c r="BF6" s="643">
        <v>17</v>
      </c>
      <c r="BG6" s="643">
        <v>7</v>
      </c>
      <c r="BH6" s="643">
        <v>21</v>
      </c>
      <c r="BI6" s="643">
        <v>31</v>
      </c>
      <c r="BL6" s="643">
        <v>18</v>
      </c>
      <c r="BM6" s="643">
        <v>29</v>
      </c>
      <c r="BO6" s="646" t="s">
        <v>848</v>
      </c>
      <c r="BP6" s="652" t="b">
        <v>1</v>
      </c>
      <c r="BQ6" s="652" t="s">
        <v>2307</v>
      </c>
      <c r="BR6" s="1091" t="s">
        <v>2592</v>
      </c>
      <c r="BT6" s="652" t="s">
        <v>1337</v>
      </c>
      <c r="BU6" s="652">
        <f>IF(COUNTIF(DR!$B$51:$F$65,Info!BT6)+COUNTIF(DR!$Q$51:$U$63,Info!BT6)&gt;1,1,0)</f>
        <v>0</v>
      </c>
      <c r="BV6" s="652">
        <f>IF(COUNTIF(DL!$B$51:$F$65,Info!BT6)+COUNTIF(DL!$Q$51:$U$63,Info!BT6)&gt;1,1,0)</f>
        <v>0</v>
      </c>
      <c r="BY6" s="894">
        <v>4</v>
      </c>
      <c r="BZ6" s="652">
        <f>DR!AF70</f>
        <v>0</v>
      </c>
      <c r="CA6" s="993">
        <v>0</v>
      </c>
      <c r="CB6" s="993">
        <v>0</v>
      </c>
      <c r="CC6" s="993">
        <v>0</v>
      </c>
      <c r="CD6" s="993">
        <v>0</v>
      </c>
      <c r="CE6" s="993">
        <v>0</v>
      </c>
      <c r="CF6" s="993">
        <v>0</v>
      </c>
      <c r="CG6" s="993">
        <v>0</v>
      </c>
      <c r="CH6" s="993">
        <v>0</v>
      </c>
      <c r="CI6" s="993">
        <v>0</v>
      </c>
      <c r="CJ6" s="993">
        <v>0</v>
      </c>
      <c r="CK6" s="993">
        <v>0</v>
      </c>
      <c r="CL6" s="993">
        <v>0</v>
      </c>
      <c r="CN6" s="643">
        <v>4</v>
      </c>
      <c r="CO6" s="657">
        <f t="shared" si="15"/>
        <v>1</v>
      </c>
      <c r="CP6" s="645">
        <v>2</v>
      </c>
      <c r="CQ6" s="658">
        <f t="shared" si="3"/>
        <v>2</v>
      </c>
      <c r="CR6" s="1108">
        <f t="shared" si="16"/>
        <v>0</v>
      </c>
      <c r="CS6" s="645">
        <v>9</v>
      </c>
      <c r="CT6" s="658">
        <f t="shared" si="4"/>
        <v>0</v>
      </c>
      <c r="CU6" s="657">
        <f t="shared" si="17"/>
        <v>1</v>
      </c>
      <c r="CV6" s="645">
        <v>2</v>
      </c>
      <c r="CW6" s="658">
        <f t="shared" si="5"/>
        <v>2</v>
      </c>
      <c r="CX6" s="1108">
        <f t="shared" si="18"/>
        <v>0</v>
      </c>
      <c r="CY6" s="645">
        <v>9</v>
      </c>
      <c r="CZ6" s="658">
        <f t="shared" si="6"/>
        <v>0</v>
      </c>
      <c r="DA6" s="657">
        <f t="shared" si="19"/>
        <v>1</v>
      </c>
      <c r="DB6" s="645">
        <v>2</v>
      </c>
      <c r="DC6" s="658">
        <f t="shared" si="7"/>
        <v>2</v>
      </c>
      <c r="DD6" s="1108">
        <f t="shared" si="20"/>
        <v>0</v>
      </c>
      <c r="DE6" s="645">
        <v>9</v>
      </c>
      <c r="DF6" s="658">
        <f t="shared" si="8"/>
        <v>0</v>
      </c>
      <c r="DG6" s="1108">
        <f t="shared" si="21"/>
        <v>1</v>
      </c>
      <c r="DH6" s="645">
        <v>2</v>
      </c>
      <c r="DI6" s="658">
        <f t="shared" si="9"/>
        <v>2</v>
      </c>
      <c r="DJ6" s="1108">
        <f t="shared" si="22"/>
        <v>0</v>
      </c>
      <c r="DK6" s="645">
        <v>9</v>
      </c>
      <c r="DL6" s="658">
        <f t="shared" si="10"/>
        <v>0</v>
      </c>
      <c r="DM6" s="1108">
        <f t="shared" si="23"/>
        <v>1</v>
      </c>
      <c r="DN6" s="645">
        <v>2</v>
      </c>
      <c r="DO6" s="658">
        <f t="shared" si="11"/>
        <v>2</v>
      </c>
      <c r="DP6" s="1108">
        <f t="shared" si="24"/>
        <v>0</v>
      </c>
      <c r="DQ6" s="645">
        <v>9</v>
      </c>
      <c r="DR6" s="658">
        <f t="shared" si="12"/>
        <v>0</v>
      </c>
      <c r="DS6" s="1108">
        <f t="shared" si="25"/>
        <v>1</v>
      </c>
      <c r="DT6" s="645">
        <v>2</v>
      </c>
      <c r="DU6" s="658">
        <f t="shared" si="13"/>
        <v>2</v>
      </c>
      <c r="DV6" s="1108">
        <f t="shared" si="26"/>
        <v>0</v>
      </c>
      <c r="DW6" s="645">
        <v>9</v>
      </c>
      <c r="DX6" s="1118">
        <f t="shared" si="14"/>
        <v>0</v>
      </c>
    </row>
    <row r="7" spans="1:128" ht="46.5" customHeight="1" thickBot="1">
      <c r="A7" s="646">
        <v>5</v>
      </c>
      <c r="B7" s="647" t="s">
        <v>331</v>
      </c>
      <c r="C7" s="648" t="s">
        <v>1280</v>
      </c>
      <c r="E7" s="646" t="s">
        <v>167</v>
      </c>
      <c r="F7" s="648" t="s">
        <v>94</v>
      </c>
      <c r="H7" s="657"/>
      <c r="I7" s="658" t="s">
        <v>2070</v>
      </c>
      <c r="J7" s="659">
        <v>3</v>
      </c>
      <c r="K7" s="651"/>
      <c r="L7" s="646" t="s">
        <v>1498</v>
      </c>
      <c r="M7" s="648" t="s">
        <v>900</v>
      </c>
      <c r="N7" s="645"/>
      <c r="O7" s="646" t="s">
        <v>1820</v>
      </c>
      <c r="P7" s="652">
        <v>4</v>
      </c>
      <c r="Q7" s="648" t="str">
        <f t="shared" si="1"/>
        <v>Załącznik Nr 4 do Uchwały Nr XL/396/17 Rady Miejskiej w Kluczborku z dnia 27 września 2017r.</v>
      </c>
      <c r="R7" s="645"/>
      <c r="S7" s="646">
        <v>5</v>
      </c>
      <c r="T7" s="656" t="str">
        <f>IF(DR!AC14="","w części DR5 - powierzchnia w kolumnie 3 dla deklaracji jest różna od powierzchni w polu 49,","w części DR5 - powierzchnia w kolumnie 3 dla korekty deklaracji nr " &amp; DR!AC14 &amp;" jest różna od powierzchni w polu 49," )</f>
        <v>w części DR5 - powierzchnia w kolumnie 3 dla deklaracji jest różna od powierzchni w polu 49,</v>
      </c>
      <c r="U7" s="648" t="str">
        <f t="shared" si="2"/>
        <v>BŁĄD_5 - w części DR5 - powierzchnia w kolumnie 3 dla deklaracji jest różna od powierzchni w polu 49,</v>
      </c>
      <c r="W7" s="643">
        <v>7</v>
      </c>
      <c r="X7" s="653" t="s">
        <v>1545</v>
      </c>
      <c r="Y7" s="652">
        <v>25</v>
      </c>
      <c r="Z7" s="652">
        <v>28</v>
      </c>
      <c r="AA7" s="648"/>
      <c r="AC7" s="646" t="s">
        <v>1640</v>
      </c>
      <c r="AD7" s="648" t="s">
        <v>529</v>
      </c>
      <c r="AF7" s="667" t="s">
        <v>2039</v>
      </c>
      <c r="AG7" s="678">
        <f>ZN!I10</f>
        <v>0</v>
      </c>
      <c r="AN7" s="643">
        <v>17</v>
      </c>
      <c r="AO7" s="643">
        <v>22</v>
      </c>
      <c r="AP7" s="643">
        <v>17</v>
      </c>
      <c r="AQ7" s="643">
        <v>22</v>
      </c>
      <c r="AR7" s="643">
        <v>17</v>
      </c>
      <c r="AS7" s="643">
        <v>22</v>
      </c>
      <c r="AT7" s="643">
        <v>12</v>
      </c>
      <c r="AU7" s="643">
        <v>11</v>
      </c>
      <c r="AV7" s="643">
        <v>19</v>
      </c>
      <c r="AW7" s="643">
        <v>6</v>
      </c>
      <c r="AX7" s="643">
        <v>17</v>
      </c>
      <c r="AY7" s="643">
        <v>7</v>
      </c>
      <c r="AZ7" s="643">
        <v>16</v>
      </c>
      <c r="BA7" s="643">
        <v>11</v>
      </c>
      <c r="BB7" s="643">
        <v>16</v>
      </c>
      <c r="BC7" s="643">
        <v>12</v>
      </c>
      <c r="BD7" s="643">
        <v>17</v>
      </c>
      <c r="BE7" s="643">
        <v>13</v>
      </c>
      <c r="BF7" s="643">
        <v>17</v>
      </c>
      <c r="BG7" s="643">
        <v>14</v>
      </c>
      <c r="BH7" s="643">
        <v>22</v>
      </c>
      <c r="BI7" s="643">
        <v>6</v>
      </c>
      <c r="BL7" s="643">
        <v>20</v>
      </c>
      <c r="BM7" s="643">
        <v>2</v>
      </c>
      <c r="BO7" s="646" t="s">
        <v>849</v>
      </c>
      <c r="BP7" s="652" t="b">
        <v>1</v>
      </c>
      <c r="BQ7" s="652" t="s">
        <v>2307</v>
      </c>
      <c r="BR7" s="1091" t="s">
        <v>2593</v>
      </c>
      <c r="BT7" s="652" t="s">
        <v>331</v>
      </c>
      <c r="BU7" s="652">
        <f>IF(COUNTIF(DR!$B$51:$F$65,Info!BT7)+COUNTIF(DR!$Q$51:$U$63,Info!BT7)&gt;1,1,0)</f>
        <v>0</v>
      </c>
      <c r="BV7" s="652">
        <f>IF(COUNTIF(DL!$B$51:$F$65,Info!BT7)+COUNTIF(DL!$Q$51:$U$63,Info!BT7)&gt;1,1,0)</f>
        <v>0</v>
      </c>
      <c r="BY7" s="894">
        <v>5</v>
      </c>
      <c r="BZ7" s="652">
        <f>DR!AF71</f>
        <v>0</v>
      </c>
      <c r="CA7" s="993">
        <v>0</v>
      </c>
      <c r="CB7" s="993">
        <v>0</v>
      </c>
      <c r="CC7" s="993">
        <v>0</v>
      </c>
      <c r="CD7" s="993">
        <v>0</v>
      </c>
      <c r="CE7" s="993">
        <v>0</v>
      </c>
      <c r="CF7" s="993">
        <v>0</v>
      </c>
      <c r="CG7" s="993">
        <v>0</v>
      </c>
      <c r="CH7" s="993">
        <v>0</v>
      </c>
      <c r="CI7" s="993">
        <v>0</v>
      </c>
      <c r="CJ7" s="993">
        <v>0</v>
      </c>
      <c r="CK7" s="993">
        <v>0</v>
      </c>
      <c r="CL7" s="993">
        <v>0</v>
      </c>
      <c r="CN7" s="643">
        <v>5</v>
      </c>
      <c r="CO7" s="657">
        <f t="shared" si="15"/>
        <v>1</v>
      </c>
      <c r="CP7" s="645">
        <v>3</v>
      </c>
      <c r="CQ7" s="658">
        <f t="shared" si="3"/>
        <v>3</v>
      </c>
      <c r="CR7" s="1108">
        <f t="shared" si="16"/>
        <v>0</v>
      </c>
      <c r="CS7" s="645">
        <v>1</v>
      </c>
      <c r="CT7" s="658">
        <f t="shared" si="4"/>
        <v>0</v>
      </c>
      <c r="CU7" s="657">
        <f t="shared" si="17"/>
        <v>1</v>
      </c>
      <c r="CV7" s="645">
        <v>3</v>
      </c>
      <c r="CW7" s="658">
        <f t="shared" si="5"/>
        <v>3</v>
      </c>
      <c r="CX7" s="1108">
        <f t="shared" si="18"/>
        <v>0</v>
      </c>
      <c r="CY7" s="645">
        <v>1</v>
      </c>
      <c r="CZ7" s="658">
        <f t="shared" si="6"/>
        <v>0</v>
      </c>
      <c r="DA7" s="657">
        <f t="shared" si="19"/>
        <v>1</v>
      </c>
      <c r="DB7" s="645">
        <v>3</v>
      </c>
      <c r="DC7" s="658">
        <f t="shared" si="7"/>
        <v>3</v>
      </c>
      <c r="DD7" s="1108">
        <f t="shared" si="20"/>
        <v>0</v>
      </c>
      <c r="DE7" s="645">
        <v>1</v>
      </c>
      <c r="DF7" s="658">
        <f t="shared" si="8"/>
        <v>0</v>
      </c>
      <c r="DG7" s="1108">
        <f t="shared" si="21"/>
        <v>1</v>
      </c>
      <c r="DH7" s="645">
        <v>3</v>
      </c>
      <c r="DI7" s="658">
        <f t="shared" si="9"/>
        <v>3</v>
      </c>
      <c r="DJ7" s="1108">
        <f t="shared" si="22"/>
        <v>0</v>
      </c>
      <c r="DK7" s="645">
        <v>1</v>
      </c>
      <c r="DL7" s="658">
        <f t="shared" si="10"/>
        <v>0</v>
      </c>
      <c r="DM7" s="1108">
        <f t="shared" si="23"/>
        <v>1</v>
      </c>
      <c r="DN7" s="645">
        <v>3</v>
      </c>
      <c r="DO7" s="658">
        <f t="shared" si="11"/>
        <v>3</v>
      </c>
      <c r="DP7" s="1108">
        <f t="shared" si="24"/>
        <v>0</v>
      </c>
      <c r="DQ7" s="645">
        <v>1</v>
      </c>
      <c r="DR7" s="658">
        <f t="shared" si="12"/>
        <v>0</v>
      </c>
      <c r="DS7" s="1108">
        <f t="shared" si="25"/>
        <v>1</v>
      </c>
      <c r="DT7" s="645">
        <v>3</v>
      </c>
      <c r="DU7" s="658">
        <f t="shared" si="13"/>
        <v>3</v>
      </c>
      <c r="DV7" s="1108">
        <f t="shared" si="26"/>
        <v>0</v>
      </c>
      <c r="DW7" s="645">
        <v>1</v>
      </c>
      <c r="DX7" s="1118">
        <f t="shared" si="14"/>
        <v>0</v>
      </c>
    </row>
    <row r="8" spans="1:128" ht="46.5" customHeight="1">
      <c r="A8" s="646">
        <v>6</v>
      </c>
      <c r="B8" s="647" t="s">
        <v>332</v>
      </c>
      <c r="C8" s="648" t="s">
        <v>1281</v>
      </c>
      <c r="E8" s="646" t="s">
        <v>875</v>
      </c>
      <c r="F8" s="648" t="s">
        <v>874</v>
      </c>
      <c r="H8" s="657"/>
      <c r="I8" s="658" t="s">
        <v>1584</v>
      </c>
      <c r="J8" s="659">
        <v>0.2</v>
      </c>
      <c r="K8" s="651"/>
      <c r="L8" s="646" t="s">
        <v>905</v>
      </c>
      <c r="M8" s="648" t="s">
        <v>906</v>
      </c>
      <c r="N8" s="645"/>
      <c r="O8" s="646" t="s">
        <v>1819</v>
      </c>
      <c r="P8" s="652">
        <v>5</v>
      </c>
      <c r="Q8" s="648" t="str">
        <f t="shared" si="1"/>
        <v>Załącznik Nr 5 do Uchwały Nr XL/396/17 Rady Miejskiej w Kluczborku z dnia 27 września 2017r.</v>
      </c>
      <c r="R8" s="645"/>
      <c r="S8" s="646">
        <v>6</v>
      </c>
      <c r="T8" s="656" t="str">
        <f>IF(DR!AC14="","w części DR5 - podatek w kolumnie 4 dla deklaracji jest różny od kwoty w polu 50,","w części DR5  - podatek w kolumnie 4 dla korekty deklaracji nr " &amp; DR!AC14 &amp;" jest różny od kwoty w polu 50," )</f>
        <v>w części DR5 - podatek w kolumnie 4 dla deklaracji jest różny od kwoty w polu 50,</v>
      </c>
      <c r="U8" s="648" t="str">
        <f t="shared" si="2"/>
        <v>BŁĄD_6 - w części DR5 - podatek w kolumnie 4 dla deklaracji jest różny od kwoty w polu 50,</v>
      </c>
      <c r="W8" s="643">
        <v>8</v>
      </c>
      <c r="X8" s="653" t="s">
        <v>1547</v>
      </c>
      <c r="Y8" s="652">
        <v>26</v>
      </c>
      <c r="Z8" s="652">
        <v>6</v>
      </c>
      <c r="AA8" s="648"/>
      <c r="AC8" s="646" t="s">
        <v>1641</v>
      </c>
      <c r="AD8" s="648" t="s">
        <v>1642</v>
      </c>
      <c r="AF8" s="778" t="s">
        <v>2038</v>
      </c>
      <c r="AG8" s="780">
        <f>DN!V76</f>
        <v>0</v>
      </c>
      <c r="AN8" s="643">
        <v>22</v>
      </c>
      <c r="AO8" s="643">
        <v>7</v>
      </c>
      <c r="AP8" s="643">
        <v>22</v>
      </c>
      <c r="AQ8" s="643">
        <v>7</v>
      </c>
      <c r="AR8" s="643">
        <v>22</v>
      </c>
      <c r="AS8" s="643">
        <v>7</v>
      </c>
      <c r="AT8" s="643">
        <v>16</v>
      </c>
      <c r="AU8" s="643">
        <v>4</v>
      </c>
      <c r="AV8" s="643">
        <v>19</v>
      </c>
      <c r="AW8" s="643">
        <v>7</v>
      </c>
      <c r="AX8" s="643">
        <v>17</v>
      </c>
      <c r="AY8" s="643">
        <v>10</v>
      </c>
      <c r="AZ8" s="643">
        <v>18</v>
      </c>
      <c r="BA8" s="643">
        <v>11</v>
      </c>
      <c r="BB8" s="643">
        <v>17</v>
      </c>
      <c r="BC8" s="643">
        <v>12</v>
      </c>
      <c r="BD8" s="643">
        <v>18</v>
      </c>
      <c r="BE8" s="643">
        <v>13</v>
      </c>
      <c r="BF8" s="643">
        <v>17</v>
      </c>
      <c r="BG8" s="643">
        <v>21</v>
      </c>
      <c r="BH8" s="643">
        <v>22</v>
      </c>
      <c r="BI8" s="643">
        <v>21</v>
      </c>
      <c r="BL8" s="643">
        <v>23</v>
      </c>
      <c r="BM8" s="643">
        <v>35</v>
      </c>
      <c r="BO8" s="646"/>
      <c r="BP8" s="652"/>
      <c r="BQ8" s="652"/>
      <c r="BR8" s="1091"/>
      <c r="BT8" s="652" t="s">
        <v>332</v>
      </c>
      <c r="BU8" s="652">
        <f>IF(COUNTIF(DR!$B$51:$F$65,Info!BT8)+COUNTIF(DR!$Q$51:$U$63,Info!BT8)&gt;1,1,0)</f>
        <v>0</v>
      </c>
      <c r="BV8" s="652">
        <f>IF(COUNTIF(DL!$B$51:$F$65,Info!BT8)+COUNTIF(DL!$Q$51:$U$63,Info!BT8)&gt;1,1,0)</f>
        <v>0</v>
      </c>
      <c r="BY8" s="894">
        <v>6</v>
      </c>
      <c r="BZ8" s="652">
        <f>DR!AF72</f>
        <v>0</v>
      </c>
      <c r="CA8" s="993">
        <v>0</v>
      </c>
      <c r="CB8" s="993">
        <v>0</v>
      </c>
      <c r="CC8" s="993">
        <v>0</v>
      </c>
      <c r="CD8" s="993">
        <v>0</v>
      </c>
      <c r="CE8" s="993">
        <v>0</v>
      </c>
      <c r="CF8" s="993">
        <v>0</v>
      </c>
      <c r="CG8" s="993">
        <v>0</v>
      </c>
      <c r="CH8" s="993">
        <v>0</v>
      </c>
      <c r="CI8" s="993">
        <v>0</v>
      </c>
      <c r="CJ8" s="993">
        <v>0</v>
      </c>
      <c r="CK8" s="993">
        <v>0</v>
      </c>
      <c r="CL8" s="993">
        <v>0</v>
      </c>
      <c r="CN8" s="643">
        <v>6</v>
      </c>
      <c r="CO8" s="657">
        <f t="shared" si="15"/>
        <v>1</v>
      </c>
      <c r="CP8" s="645">
        <v>4</v>
      </c>
      <c r="CQ8" s="658">
        <f t="shared" si="3"/>
        <v>4</v>
      </c>
      <c r="CR8" s="1108">
        <f t="shared" si="16"/>
        <v>0</v>
      </c>
      <c r="CS8" s="645">
        <v>3</v>
      </c>
      <c r="CT8" s="658">
        <f t="shared" si="4"/>
        <v>0</v>
      </c>
      <c r="CU8" s="657">
        <f t="shared" si="17"/>
        <v>1</v>
      </c>
      <c r="CV8" s="645">
        <v>4</v>
      </c>
      <c r="CW8" s="658">
        <f t="shared" si="5"/>
        <v>4</v>
      </c>
      <c r="CX8" s="1108">
        <f t="shared" si="18"/>
        <v>0</v>
      </c>
      <c r="CY8" s="645">
        <v>3</v>
      </c>
      <c r="CZ8" s="658">
        <f t="shared" si="6"/>
        <v>0</v>
      </c>
      <c r="DA8" s="657">
        <f t="shared" si="19"/>
        <v>1</v>
      </c>
      <c r="DB8" s="645">
        <v>4</v>
      </c>
      <c r="DC8" s="658">
        <f t="shared" si="7"/>
        <v>4</v>
      </c>
      <c r="DD8" s="1108">
        <f t="shared" si="20"/>
        <v>0</v>
      </c>
      <c r="DE8" s="645">
        <v>3</v>
      </c>
      <c r="DF8" s="658">
        <f t="shared" si="8"/>
        <v>0</v>
      </c>
      <c r="DG8" s="1108">
        <f t="shared" si="21"/>
        <v>1</v>
      </c>
      <c r="DH8" s="645">
        <v>4</v>
      </c>
      <c r="DI8" s="658">
        <f t="shared" si="9"/>
        <v>4</v>
      </c>
      <c r="DJ8" s="1108">
        <f t="shared" si="22"/>
        <v>0</v>
      </c>
      <c r="DK8" s="645">
        <v>3</v>
      </c>
      <c r="DL8" s="658">
        <f t="shared" si="10"/>
        <v>0</v>
      </c>
      <c r="DM8" s="1108">
        <f t="shared" si="23"/>
        <v>1</v>
      </c>
      <c r="DN8" s="645">
        <v>4</v>
      </c>
      <c r="DO8" s="658">
        <f t="shared" si="11"/>
        <v>4</v>
      </c>
      <c r="DP8" s="1108">
        <f t="shared" si="24"/>
        <v>0</v>
      </c>
      <c r="DQ8" s="645">
        <v>3</v>
      </c>
      <c r="DR8" s="658">
        <f t="shared" si="12"/>
        <v>0</v>
      </c>
      <c r="DS8" s="1108">
        <f t="shared" si="25"/>
        <v>1</v>
      </c>
      <c r="DT8" s="645">
        <v>4</v>
      </c>
      <c r="DU8" s="658">
        <f t="shared" si="13"/>
        <v>4</v>
      </c>
      <c r="DV8" s="1108">
        <f t="shared" si="26"/>
        <v>0</v>
      </c>
      <c r="DW8" s="645">
        <v>3</v>
      </c>
      <c r="DX8" s="1118">
        <f t="shared" si="14"/>
        <v>0</v>
      </c>
    </row>
    <row r="9" spans="1:128" ht="46.5" customHeight="1" thickBot="1">
      <c r="A9" s="646">
        <v>7</v>
      </c>
      <c r="B9" s="647" t="s">
        <v>1336</v>
      </c>
      <c r="C9" s="648" t="s">
        <v>1282</v>
      </c>
      <c r="E9" s="646" t="s">
        <v>292</v>
      </c>
      <c r="F9" s="663" t="s">
        <v>2590</v>
      </c>
      <c r="H9" s="660"/>
      <c r="I9" s="661" t="s">
        <v>579</v>
      </c>
      <c r="J9" s="662">
        <v>0.41</v>
      </c>
      <c r="K9" s="651"/>
      <c r="L9" s="646" t="s">
        <v>1021</v>
      </c>
      <c r="M9" s="648" t="s">
        <v>977</v>
      </c>
      <c r="N9" s="645"/>
      <c r="O9" s="646" t="s">
        <v>1856</v>
      </c>
      <c r="P9" s="652">
        <v>6</v>
      </c>
      <c r="Q9" s="648" t="str">
        <f t="shared" si="1"/>
        <v>Załącznik Nr 6 do Uchwały Nr XL/396/17 Rady Miejskiej w Kluczborku z dnia 27 września 2017r.</v>
      </c>
      <c r="R9" s="645"/>
      <c r="S9" s="646">
        <v>7</v>
      </c>
      <c r="T9" s="656" t="str">
        <f>IF(DR!AC15="","w części DR5 - liczba miesięcy w kolumnie 5 dla deklaracji jest inna niż wskazuje data w polu 3,","w części DR5  - liczba miesięcy w kolumnie 5 dla korekty deklaracji nr " &amp; DR!AC15 &amp;" jest inna niż wskazuje data w polu 3," )</f>
        <v>w części DR5 - liczba miesięcy w kolumnie 5 dla deklaracji jest inna niż wskazuje data w polu 3,</v>
      </c>
      <c r="U9" s="648" t="str">
        <f t="shared" si="2"/>
        <v>BŁĄD_7 - w części DR5 - liczba miesięcy w kolumnie 5 dla deklaracji jest inna niż wskazuje data w polu 3,</v>
      </c>
      <c r="W9" s="643">
        <v>9</v>
      </c>
      <c r="X9" s="653" t="s">
        <v>1398</v>
      </c>
      <c r="Y9" s="652">
        <v>26</v>
      </c>
      <c r="Z9" s="652">
        <v>14</v>
      </c>
      <c r="AA9" s="648"/>
      <c r="AC9" s="646" t="s">
        <v>1643</v>
      </c>
      <c r="AD9" s="648" t="s">
        <v>869</v>
      </c>
      <c r="AF9" s="667" t="s">
        <v>2040</v>
      </c>
      <c r="AG9" s="678">
        <f>ZN!J10</f>
        <v>0</v>
      </c>
      <c r="AN9" s="643">
        <v>22</v>
      </c>
      <c r="AO9" s="643">
        <v>12</v>
      </c>
      <c r="AP9" s="643">
        <v>22</v>
      </c>
      <c r="AQ9" s="643">
        <v>12</v>
      </c>
      <c r="AR9" s="643">
        <v>22</v>
      </c>
      <c r="AS9" s="643">
        <v>12</v>
      </c>
      <c r="AT9" s="643">
        <v>19</v>
      </c>
      <c r="AU9" s="643">
        <v>4</v>
      </c>
      <c r="AV9" s="643">
        <v>19</v>
      </c>
      <c r="AW9" s="643">
        <v>8</v>
      </c>
      <c r="AX9" s="643">
        <v>18</v>
      </c>
      <c r="AY9" s="643">
        <v>2</v>
      </c>
      <c r="AZ9" s="643">
        <v>19</v>
      </c>
      <c r="BA9" s="643">
        <v>11</v>
      </c>
      <c r="BB9" s="643">
        <v>18</v>
      </c>
      <c r="BC9" s="643">
        <v>12</v>
      </c>
      <c r="BD9" s="643">
        <v>20</v>
      </c>
      <c r="BE9" s="643">
        <v>13</v>
      </c>
      <c r="BF9" s="643">
        <v>19</v>
      </c>
      <c r="BG9" s="643">
        <v>6</v>
      </c>
      <c r="BH9" s="643">
        <v>22</v>
      </c>
      <c r="BI9" s="643">
        <v>31</v>
      </c>
      <c r="BL9" s="643">
        <v>24</v>
      </c>
      <c r="BM9" s="643">
        <v>35</v>
      </c>
      <c r="BO9" s="646"/>
      <c r="BP9" s="652"/>
      <c r="BQ9" s="652"/>
      <c r="BR9" s="652"/>
      <c r="BT9" s="652" t="s">
        <v>1336</v>
      </c>
      <c r="BU9" s="652">
        <f>IF(COUNTIF(DR!$B$51:$F$65,Info!BT9)+COUNTIF(DR!$Q$51:$U$63,Info!BT9)&gt;1,1,0)</f>
        <v>0</v>
      </c>
      <c r="BV9" s="652">
        <f>IF(COUNTIF(DL!$B$51:$F$65,Info!BT9)+COUNTIF(DL!$Q$51:$U$63,Info!BT9)&gt;1,1,0)</f>
        <v>0</v>
      </c>
      <c r="BY9" s="894">
        <v>7</v>
      </c>
      <c r="BZ9" s="652">
        <f>DR!AF73</f>
        <v>1</v>
      </c>
      <c r="CA9" s="993">
        <v>0</v>
      </c>
      <c r="CB9" s="993">
        <v>0</v>
      </c>
      <c r="CC9" s="993">
        <v>0</v>
      </c>
      <c r="CD9" s="993">
        <v>0</v>
      </c>
      <c r="CE9" s="993">
        <v>0</v>
      </c>
      <c r="CF9" s="993">
        <v>0</v>
      </c>
      <c r="CG9" s="993">
        <v>0</v>
      </c>
      <c r="CH9" s="993">
        <v>0</v>
      </c>
      <c r="CI9" s="993">
        <v>0</v>
      </c>
      <c r="CJ9" s="993">
        <v>0</v>
      </c>
      <c r="CK9" s="993">
        <v>0</v>
      </c>
      <c r="CL9" s="993">
        <v>0</v>
      </c>
      <c r="CN9" s="643">
        <v>7</v>
      </c>
      <c r="CO9" s="657">
        <f t="shared" si="15"/>
        <v>1</v>
      </c>
      <c r="CP9" s="645">
        <v>5</v>
      </c>
      <c r="CQ9" s="658">
        <f t="shared" si="3"/>
        <v>5</v>
      </c>
      <c r="CR9" s="1108">
        <f t="shared" si="16"/>
        <v>0</v>
      </c>
      <c r="CS9" s="645">
        <v>7</v>
      </c>
      <c r="CT9" s="658">
        <f t="shared" si="4"/>
        <v>0</v>
      </c>
      <c r="CU9" s="657">
        <f t="shared" si="17"/>
        <v>1</v>
      </c>
      <c r="CV9" s="645">
        <v>5</v>
      </c>
      <c r="CW9" s="658">
        <f t="shared" si="5"/>
        <v>5</v>
      </c>
      <c r="CX9" s="1108">
        <f t="shared" si="18"/>
        <v>0</v>
      </c>
      <c r="CY9" s="645">
        <v>7</v>
      </c>
      <c r="CZ9" s="658">
        <f t="shared" si="6"/>
        <v>0</v>
      </c>
      <c r="DA9" s="657">
        <f t="shared" si="19"/>
        <v>1</v>
      </c>
      <c r="DB9" s="645">
        <v>5</v>
      </c>
      <c r="DC9" s="658">
        <f t="shared" si="7"/>
        <v>5</v>
      </c>
      <c r="DD9" s="1108">
        <f t="shared" si="20"/>
        <v>0</v>
      </c>
      <c r="DE9" s="645">
        <v>7</v>
      </c>
      <c r="DF9" s="658">
        <f t="shared" si="8"/>
        <v>0</v>
      </c>
      <c r="DG9" s="1108">
        <f t="shared" si="21"/>
        <v>1</v>
      </c>
      <c r="DH9" s="645">
        <v>5</v>
      </c>
      <c r="DI9" s="658">
        <f t="shared" si="9"/>
        <v>5</v>
      </c>
      <c r="DJ9" s="1108">
        <f t="shared" si="22"/>
        <v>0</v>
      </c>
      <c r="DK9" s="645">
        <v>7</v>
      </c>
      <c r="DL9" s="658">
        <f t="shared" si="10"/>
        <v>0</v>
      </c>
      <c r="DM9" s="1108">
        <f t="shared" si="23"/>
        <v>1</v>
      </c>
      <c r="DN9" s="645">
        <v>5</v>
      </c>
      <c r="DO9" s="658">
        <f t="shared" si="11"/>
        <v>5</v>
      </c>
      <c r="DP9" s="1108">
        <f t="shared" si="24"/>
        <v>0</v>
      </c>
      <c r="DQ9" s="645">
        <v>7</v>
      </c>
      <c r="DR9" s="658">
        <f t="shared" si="12"/>
        <v>0</v>
      </c>
      <c r="DS9" s="1108">
        <f t="shared" si="25"/>
        <v>1</v>
      </c>
      <c r="DT9" s="645">
        <v>5</v>
      </c>
      <c r="DU9" s="658">
        <f t="shared" si="13"/>
        <v>5</v>
      </c>
      <c r="DV9" s="1108">
        <f t="shared" si="26"/>
        <v>0</v>
      </c>
      <c r="DW9" s="645">
        <v>7</v>
      </c>
      <c r="DX9" s="1118">
        <f t="shared" si="14"/>
        <v>0</v>
      </c>
    </row>
    <row r="10" spans="1:128" ht="46.5" customHeight="1">
      <c r="A10" s="646">
        <v>7</v>
      </c>
      <c r="B10" s="647" t="s">
        <v>1539</v>
      </c>
      <c r="C10" s="648" t="s">
        <v>1283</v>
      </c>
      <c r="E10" s="646" t="s">
        <v>343</v>
      </c>
      <c r="F10" s="648" t="s">
        <v>2008</v>
      </c>
      <c r="H10" s="664" t="s">
        <v>580</v>
      </c>
      <c r="I10" s="665"/>
      <c r="J10" s="666"/>
      <c r="K10" s="651"/>
      <c r="L10" s="646" t="s">
        <v>1018</v>
      </c>
      <c r="M10" s="648" t="s">
        <v>981</v>
      </c>
      <c r="N10" s="645"/>
      <c r="O10" s="646" t="s">
        <v>1713</v>
      </c>
      <c r="P10" s="652">
        <v>7</v>
      </c>
      <c r="Q10" s="648" t="str">
        <f t="shared" si="1"/>
        <v>Załącznik Nr 7 do Uchwały Nr XL/396/17 Rady Miejskiej w Kluczborku z dnia 27 września 2017r.</v>
      </c>
      <c r="R10" s="645"/>
      <c r="S10" s="646">
        <v>8</v>
      </c>
      <c r="T10" s="656" t="s">
        <v>2288</v>
      </c>
      <c r="U10" s="648" t="str">
        <f t="shared" si="2"/>
        <v>BŁĄD_8 - łączna liczba obwiązywania deklaracji i wszystkich korekt nie może być mniejsza od 1 oraz większa od 12,</v>
      </c>
      <c r="W10" s="643">
        <v>10</v>
      </c>
      <c r="X10" s="653" t="s">
        <v>1433</v>
      </c>
      <c r="Y10" s="652">
        <v>26</v>
      </c>
      <c r="Z10" s="652">
        <v>25</v>
      </c>
      <c r="AA10" s="648"/>
      <c r="AC10" s="646" t="s">
        <v>1644</v>
      </c>
      <c r="AD10" s="648" t="s">
        <v>775</v>
      </c>
      <c r="AF10" s="778" t="s">
        <v>2037</v>
      </c>
      <c r="AG10" s="793">
        <f>DN!V81</f>
        <v>0</v>
      </c>
      <c r="AN10" s="643">
        <v>22</v>
      </c>
      <c r="AO10" s="643">
        <v>17</v>
      </c>
      <c r="AP10" s="643">
        <v>22</v>
      </c>
      <c r="AQ10" s="643">
        <v>17</v>
      </c>
      <c r="AR10" s="643">
        <v>22</v>
      </c>
      <c r="AS10" s="643">
        <v>17</v>
      </c>
      <c r="AT10" s="643">
        <v>19</v>
      </c>
      <c r="AU10" s="643">
        <v>5</v>
      </c>
      <c r="AV10" s="643">
        <v>20</v>
      </c>
      <c r="AW10" s="643">
        <v>6</v>
      </c>
      <c r="AX10" s="643">
        <v>18</v>
      </c>
      <c r="AY10" s="643">
        <v>7</v>
      </c>
      <c r="AZ10" s="643">
        <v>20</v>
      </c>
      <c r="BA10" s="643">
        <v>11</v>
      </c>
      <c r="BB10" s="643">
        <v>19</v>
      </c>
      <c r="BC10" s="643">
        <v>12</v>
      </c>
      <c r="BD10" s="643">
        <v>21</v>
      </c>
      <c r="BE10" s="643">
        <v>13</v>
      </c>
      <c r="BF10" s="643">
        <v>19</v>
      </c>
      <c r="BG10" s="643">
        <v>18</v>
      </c>
      <c r="BH10" s="643">
        <v>23</v>
      </c>
      <c r="BI10" s="643">
        <v>5</v>
      </c>
      <c r="BL10" s="643">
        <v>25</v>
      </c>
      <c r="BM10" s="643">
        <v>35</v>
      </c>
      <c r="BO10" s="646"/>
      <c r="BP10" s="652"/>
      <c r="BQ10" s="652"/>
      <c r="BR10" s="652"/>
      <c r="BT10" s="652" t="s">
        <v>1539</v>
      </c>
      <c r="BU10" s="652">
        <f>IF(COUNTIF(DR!$B$51:$F$65,Info!BT10)+COUNTIF(DR!$Q$51:$U$63,Info!BT10)&gt;1,1,0)</f>
        <v>0</v>
      </c>
      <c r="BV10" s="652">
        <f>IF(COUNTIF(DL!$B$51:$F$65,Info!BT10)+COUNTIF(DL!$Q$51:$U$63,Info!BT10)&gt;1,1,0)</f>
        <v>0</v>
      </c>
      <c r="BY10" s="894">
        <v>8</v>
      </c>
      <c r="BZ10" s="652">
        <f>DR!AF82</f>
        <v>1</v>
      </c>
      <c r="CA10" s="652">
        <f>DL!AF82</f>
        <v>1</v>
      </c>
      <c r="CB10" s="652">
        <f>DN!AF98</f>
        <v>1</v>
      </c>
      <c r="CC10" s="993">
        <v>0</v>
      </c>
      <c r="CD10" s="993">
        <v>0</v>
      </c>
      <c r="CE10" s="993">
        <v>0</v>
      </c>
      <c r="CF10" s="993">
        <v>0</v>
      </c>
      <c r="CG10" s="993">
        <v>0</v>
      </c>
      <c r="CH10" s="993">
        <v>0</v>
      </c>
      <c r="CI10" s="993">
        <v>0</v>
      </c>
      <c r="CJ10" s="993">
        <v>0</v>
      </c>
      <c r="CK10" s="993">
        <v>0</v>
      </c>
      <c r="CL10" s="993">
        <v>0</v>
      </c>
      <c r="CN10" s="643">
        <v>8</v>
      </c>
      <c r="CO10" s="657">
        <f t="shared" si="15"/>
        <v>1</v>
      </c>
      <c r="CP10" s="645">
        <v>6</v>
      </c>
      <c r="CQ10" s="658">
        <f t="shared" si="3"/>
        <v>6</v>
      </c>
      <c r="CR10" s="1108">
        <f t="shared" si="16"/>
        <v>0</v>
      </c>
      <c r="CS10" s="645">
        <v>9</v>
      </c>
      <c r="CT10" s="658">
        <f t="shared" si="4"/>
        <v>0</v>
      </c>
      <c r="CU10" s="657">
        <f t="shared" si="17"/>
        <v>1</v>
      </c>
      <c r="CV10" s="645">
        <v>6</v>
      </c>
      <c r="CW10" s="658">
        <f t="shared" si="5"/>
        <v>6</v>
      </c>
      <c r="CX10" s="1108">
        <f t="shared" si="18"/>
        <v>0</v>
      </c>
      <c r="CY10" s="645">
        <v>9</v>
      </c>
      <c r="CZ10" s="658">
        <f t="shared" si="6"/>
        <v>0</v>
      </c>
      <c r="DA10" s="657">
        <f t="shared" si="19"/>
        <v>1</v>
      </c>
      <c r="DB10" s="645">
        <v>6</v>
      </c>
      <c r="DC10" s="658">
        <f t="shared" si="7"/>
        <v>6</v>
      </c>
      <c r="DD10" s="1108">
        <f t="shared" si="20"/>
        <v>0</v>
      </c>
      <c r="DE10" s="645">
        <v>9</v>
      </c>
      <c r="DF10" s="658">
        <f t="shared" si="8"/>
        <v>0</v>
      </c>
      <c r="DG10" s="1108">
        <f t="shared" si="21"/>
        <v>1</v>
      </c>
      <c r="DH10" s="645">
        <v>6</v>
      </c>
      <c r="DI10" s="658">
        <f t="shared" si="9"/>
        <v>6</v>
      </c>
      <c r="DJ10" s="1108">
        <f t="shared" si="22"/>
        <v>0</v>
      </c>
      <c r="DK10" s="645">
        <v>9</v>
      </c>
      <c r="DL10" s="658">
        <f t="shared" si="10"/>
        <v>0</v>
      </c>
      <c r="DM10" s="1108">
        <f t="shared" si="23"/>
        <v>1</v>
      </c>
      <c r="DN10" s="645">
        <v>6</v>
      </c>
      <c r="DO10" s="658">
        <f t="shared" si="11"/>
        <v>6</v>
      </c>
      <c r="DP10" s="1108">
        <f t="shared" si="24"/>
        <v>0</v>
      </c>
      <c r="DQ10" s="645">
        <v>9</v>
      </c>
      <c r="DR10" s="658">
        <f t="shared" si="12"/>
        <v>0</v>
      </c>
      <c r="DS10" s="1108">
        <f t="shared" si="25"/>
        <v>1</v>
      </c>
      <c r="DT10" s="645">
        <v>6</v>
      </c>
      <c r="DU10" s="658">
        <f t="shared" si="13"/>
        <v>6</v>
      </c>
      <c r="DV10" s="1108">
        <f t="shared" si="26"/>
        <v>0</v>
      </c>
      <c r="DW10" s="645">
        <v>9</v>
      </c>
      <c r="DX10" s="1118">
        <f t="shared" si="14"/>
        <v>0</v>
      </c>
    </row>
    <row r="11" spans="1:128" ht="46.5" customHeight="1" thickBot="1">
      <c r="A11" s="646">
        <v>8</v>
      </c>
      <c r="B11" s="647" t="s">
        <v>276</v>
      </c>
      <c r="C11" s="648" t="s">
        <v>1284</v>
      </c>
      <c r="E11" s="667" t="s">
        <v>756</v>
      </c>
      <c r="F11" s="668"/>
      <c r="H11" s="657"/>
      <c r="I11" s="658" t="s">
        <v>581</v>
      </c>
      <c r="J11" s="659">
        <v>0.75</v>
      </c>
      <c r="K11" s="651"/>
      <c r="L11" s="646" t="s">
        <v>1501</v>
      </c>
      <c r="M11" s="648" t="s">
        <v>897</v>
      </c>
      <c r="N11" s="645"/>
      <c r="O11" s="646" t="s">
        <v>1714</v>
      </c>
      <c r="P11" s="652">
        <v>8</v>
      </c>
      <c r="Q11" s="648" t="str">
        <f t="shared" si="1"/>
        <v>Załącznik Nr 8 do Uchwały Nr XL/396/17 Rady Miejskiej w Kluczborku z dnia 27 września 2017r.</v>
      </c>
      <c r="R11" s="645"/>
      <c r="S11" s="646">
        <v>9</v>
      </c>
      <c r="T11" s="656" t="str">
        <f>IF(DL!AC14="","w części DL5 - powierzchnia w kolumnie 2 dla deklaracji jest różna od powierzchni w polu 48,","w części DL5 - powierzchnia w kolumnie 2 dla korekty deklaracji nr " &amp; DL!AC14 &amp;" jest różna od powierzchni w polu 48," )</f>
        <v>w części DL5 - powierzchnia w kolumnie 2 dla deklaracji jest różna od powierzchni w polu 48,</v>
      </c>
      <c r="U11" s="648" t="str">
        <f t="shared" si="2"/>
        <v>BŁĄD_9 - w części DL5 - powierzchnia w kolumnie 2 dla deklaracji jest różna od powierzchni w polu 48,</v>
      </c>
      <c r="W11" s="643">
        <v>11</v>
      </c>
      <c r="X11" s="653" t="s">
        <v>1375</v>
      </c>
      <c r="Y11" s="652">
        <v>26</v>
      </c>
      <c r="Z11" s="652">
        <v>30</v>
      </c>
      <c r="AA11" s="648"/>
      <c r="AC11" s="646" t="s">
        <v>776</v>
      </c>
      <c r="AD11" s="648" t="s">
        <v>870</v>
      </c>
      <c r="AF11" s="667" t="s">
        <v>2041</v>
      </c>
      <c r="AG11" s="678">
        <f>ZN!K10</f>
        <v>0</v>
      </c>
      <c r="AN11" s="643">
        <v>24</v>
      </c>
      <c r="AO11" s="643">
        <v>8</v>
      </c>
      <c r="AP11" s="643">
        <v>24</v>
      </c>
      <c r="AQ11" s="643">
        <v>8</v>
      </c>
      <c r="AR11" s="643">
        <v>24</v>
      </c>
      <c r="AS11" s="643">
        <v>8</v>
      </c>
      <c r="AT11" s="643">
        <v>19</v>
      </c>
      <c r="AU11" s="643">
        <v>6</v>
      </c>
      <c r="AV11" s="643">
        <v>20</v>
      </c>
      <c r="AW11" s="643">
        <v>7</v>
      </c>
      <c r="AX11" s="643">
        <v>18</v>
      </c>
      <c r="AY11" s="643">
        <v>10</v>
      </c>
      <c r="AZ11" s="643">
        <v>21</v>
      </c>
      <c r="BA11" s="643">
        <v>11</v>
      </c>
      <c r="BB11" s="643">
        <v>20</v>
      </c>
      <c r="BC11" s="643">
        <v>12</v>
      </c>
      <c r="BD11" s="643">
        <v>22</v>
      </c>
      <c r="BE11" s="643">
        <v>13</v>
      </c>
      <c r="BF11" s="643">
        <v>19</v>
      </c>
      <c r="BG11" s="643">
        <v>31</v>
      </c>
      <c r="BH11" s="643">
        <v>23</v>
      </c>
      <c r="BI11" s="643">
        <v>19</v>
      </c>
      <c r="BL11" s="643">
        <v>26</v>
      </c>
      <c r="BM11" s="643">
        <v>35</v>
      </c>
      <c r="BO11" s="646"/>
      <c r="BP11" s="652"/>
      <c r="BQ11" s="652"/>
      <c r="BR11" s="652"/>
      <c r="BT11" s="652" t="s">
        <v>276</v>
      </c>
      <c r="BU11" s="652">
        <f>IF(COUNTIF(DR!$B$51:$F$65,Info!BT11)+COUNTIF(DR!$Q$51:$U$63,Info!BT11)&gt;1,1,0)</f>
        <v>0</v>
      </c>
      <c r="BV11" s="652">
        <f>IF(COUNTIF(DL!$B$51:$F$65,Info!BT11)+COUNTIF(DL!$Q$51:$U$63,Info!BT11)&gt;1,1,0)</f>
        <v>0</v>
      </c>
      <c r="BY11" s="894">
        <v>9</v>
      </c>
      <c r="BZ11" s="993">
        <v>0</v>
      </c>
      <c r="CA11" s="652">
        <f>DL!AF70</f>
        <v>0</v>
      </c>
      <c r="CB11" s="993">
        <v>0</v>
      </c>
      <c r="CC11" s="993">
        <v>0</v>
      </c>
      <c r="CD11" s="993">
        <v>0</v>
      </c>
      <c r="CE11" s="993">
        <v>0</v>
      </c>
      <c r="CF11" s="993">
        <v>0</v>
      </c>
      <c r="CG11" s="993">
        <v>0</v>
      </c>
      <c r="CH11" s="993">
        <v>0</v>
      </c>
      <c r="CI11" s="993">
        <v>0</v>
      </c>
      <c r="CJ11" s="993">
        <v>0</v>
      </c>
      <c r="CK11" s="993">
        <v>0</v>
      </c>
      <c r="CL11" s="993">
        <v>0</v>
      </c>
      <c r="CN11" s="643">
        <v>9</v>
      </c>
      <c r="CO11" s="657">
        <f t="shared" si="15"/>
        <v>1</v>
      </c>
      <c r="CP11" s="645">
        <v>7</v>
      </c>
      <c r="CQ11" s="658">
        <f t="shared" si="3"/>
        <v>7</v>
      </c>
      <c r="CR11" s="1108">
        <f t="shared" si="16"/>
        <v>0</v>
      </c>
      <c r="CS11" s="645">
        <v>1</v>
      </c>
      <c r="CT11" s="658">
        <f t="shared" si="4"/>
        <v>0</v>
      </c>
      <c r="CU11" s="657">
        <f t="shared" si="17"/>
        <v>1</v>
      </c>
      <c r="CV11" s="645">
        <v>7</v>
      </c>
      <c r="CW11" s="658">
        <f t="shared" si="5"/>
        <v>7</v>
      </c>
      <c r="CX11" s="1108">
        <f t="shared" si="18"/>
        <v>0</v>
      </c>
      <c r="CY11" s="645">
        <v>1</v>
      </c>
      <c r="CZ11" s="658">
        <f t="shared" si="6"/>
        <v>0</v>
      </c>
      <c r="DA11" s="657">
        <f t="shared" si="19"/>
        <v>1</v>
      </c>
      <c r="DB11" s="645">
        <v>7</v>
      </c>
      <c r="DC11" s="658">
        <f t="shared" si="7"/>
        <v>7</v>
      </c>
      <c r="DD11" s="1108">
        <f t="shared" si="20"/>
        <v>0</v>
      </c>
      <c r="DE11" s="645">
        <v>1</v>
      </c>
      <c r="DF11" s="658">
        <f t="shared" si="8"/>
        <v>0</v>
      </c>
      <c r="DG11" s="1108">
        <f t="shared" si="21"/>
        <v>1</v>
      </c>
      <c r="DH11" s="645">
        <v>7</v>
      </c>
      <c r="DI11" s="658">
        <f t="shared" si="9"/>
        <v>7</v>
      </c>
      <c r="DJ11" s="1108">
        <f t="shared" si="22"/>
        <v>0</v>
      </c>
      <c r="DK11" s="645">
        <v>1</v>
      </c>
      <c r="DL11" s="658">
        <f t="shared" si="10"/>
        <v>0</v>
      </c>
      <c r="DM11" s="1108">
        <f t="shared" si="23"/>
        <v>1</v>
      </c>
      <c r="DN11" s="645">
        <v>7</v>
      </c>
      <c r="DO11" s="658">
        <f t="shared" si="11"/>
        <v>7</v>
      </c>
      <c r="DP11" s="1108">
        <f t="shared" si="24"/>
        <v>0</v>
      </c>
      <c r="DQ11" s="645">
        <v>1</v>
      </c>
      <c r="DR11" s="658">
        <f t="shared" si="12"/>
        <v>0</v>
      </c>
      <c r="DS11" s="1108">
        <f t="shared" si="25"/>
        <v>1</v>
      </c>
      <c r="DT11" s="645">
        <v>7</v>
      </c>
      <c r="DU11" s="658">
        <f t="shared" si="13"/>
        <v>7</v>
      </c>
      <c r="DV11" s="1108">
        <f t="shared" si="26"/>
        <v>0</v>
      </c>
      <c r="DW11" s="645">
        <v>1</v>
      </c>
      <c r="DX11" s="1118">
        <f t="shared" si="14"/>
        <v>0</v>
      </c>
    </row>
    <row r="12" spans="1:128" ht="46.5" customHeight="1" thickBot="1">
      <c r="A12" s="646">
        <v>9</v>
      </c>
      <c r="B12" s="647" t="s">
        <v>277</v>
      </c>
      <c r="C12" s="648" t="s">
        <v>1434</v>
      </c>
      <c r="H12" s="657"/>
      <c r="I12" s="658" t="s">
        <v>1333</v>
      </c>
      <c r="J12" s="659">
        <v>21.7</v>
      </c>
      <c r="K12" s="651"/>
      <c r="L12" s="646" t="s">
        <v>1519</v>
      </c>
      <c r="M12" s="648" t="s">
        <v>1520</v>
      </c>
      <c r="N12" s="645"/>
      <c r="O12" s="646" t="s">
        <v>853</v>
      </c>
      <c r="P12" s="652">
        <v>9</v>
      </c>
      <c r="Q12" s="648" t="str">
        <f t="shared" si="1"/>
        <v>Załącznik Nr 9 do Uchwały Nr XL/396/17 Rady Miejskiej w Kluczborku z dnia 27 września 2017r.</v>
      </c>
      <c r="R12" s="645"/>
      <c r="S12" s="646">
        <v>10</v>
      </c>
      <c r="T12" s="656" t="str">
        <f>IF(DL!AC14="","w części DL5 - powierzchnia w kolumnie 3 dla deklaracji jest różna od powierzchni w polu 49,","w części DL5 - powierzchnia w kolumnie 3 dla korekty deklaracji nr " &amp; DL!AC14 &amp;" jest różna od powierzchni w polu 49," )</f>
        <v>w części DL5 - powierzchnia w kolumnie 3 dla deklaracji jest różna od powierzchni w polu 49,</v>
      </c>
      <c r="U12" s="648" t="str">
        <f t="shared" si="2"/>
        <v>BŁĄD_10 - w części DL5 - powierzchnia w kolumnie 3 dla deklaracji jest różna od powierzchni w polu 49,</v>
      </c>
      <c r="W12" s="643">
        <v>12</v>
      </c>
      <c r="X12" s="653" t="s">
        <v>1376</v>
      </c>
      <c r="Y12" s="652">
        <v>27</v>
      </c>
      <c r="Z12" s="652">
        <v>6</v>
      </c>
      <c r="AA12" s="648"/>
      <c r="AB12" s="669"/>
      <c r="AC12" s="646" t="s">
        <v>777</v>
      </c>
      <c r="AD12" s="648" t="s">
        <v>530</v>
      </c>
      <c r="AF12" s="795" t="s">
        <v>2042</v>
      </c>
      <c r="AG12" s="796">
        <f>COUNTIF(DR!M51:M65,"BŁĄD !!!")+COUNTIF(DR!AB51:AB63,"BŁĄD !!!")</f>
        <v>0</v>
      </c>
      <c r="AN12" s="643">
        <v>24</v>
      </c>
      <c r="AO12" s="643">
        <v>28</v>
      </c>
      <c r="AP12" s="643">
        <v>24</v>
      </c>
      <c r="AQ12" s="643">
        <v>28</v>
      </c>
      <c r="AR12" s="643">
        <v>24</v>
      </c>
      <c r="AS12" s="643">
        <v>28</v>
      </c>
      <c r="AT12" s="643">
        <v>19</v>
      </c>
      <c r="AU12" s="643">
        <v>7</v>
      </c>
      <c r="AV12" s="643">
        <v>20</v>
      </c>
      <c r="AW12" s="643">
        <v>8</v>
      </c>
      <c r="AX12" s="643">
        <v>19</v>
      </c>
      <c r="AY12" s="643">
        <v>2</v>
      </c>
      <c r="AZ12" s="643">
        <v>22</v>
      </c>
      <c r="BA12" s="643">
        <v>11</v>
      </c>
      <c r="BB12" s="643">
        <v>21</v>
      </c>
      <c r="BC12" s="643">
        <v>12</v>
      </c>
      <c r="BD12" s="643">
        <v>24</v>
      </c>
      <c r="BE12" s="643">
        <v>13</v>
      </c>
      <c r="BF12" s="643">
        <v>20</v>
      </c>
      <c r="BG12" s="643">
        <v>6</v>
      </c>
      <c r="BH12" s="643">
        <v>23</v>
      </c>
      <c r="BI12" s="643">
        <v>25</v>
      </c>
      <c r="BL12" s="643">
        <v>27</v>
      </c>
      <c r="BM12" s="643">
        <v>35</v>
      </c>
      <c r="BO12" s="646"/>
      <c r="BP12" s="652"/>
      <c r="BQ12" s="652"/>
      <c r="BR12" s="652"/>
      <c r="BT12" s="652" t="s">
        <v>277</v>
      </c>
      <c r="BU12" s="652">
        <f>IF(COUNTIF(DR!$B$51:$F$65,Info!BT12)+COUNTIF(DR!$Q$51:$U$63,Info!BT12)&gt;1,1,0)</f>
        <v>0</v>
      </c>
      <c r="BV12" s="652">
        <f>IF(COUNTIF(DL!$B$51:$F$65,Info!BT12)+COUNTIF(DL!$Q$51:$U$63,Info!BT12)&gt;1,1,0)</f>
        <v>0</v>
      </c>
      <c r="BY12" s="894">
        <v>10</v>
      </c>
      <c r="BZ12" s="993">
        <v>0</v>
      </c>
      <c r="CA12" s="652">
        <f>DL!AF71</f>
        <v>0</v>
      </c>
      <c r="CB12" s="993">
        <v>0</v>
      </c>
      <c r="CC12" s="993">
        <v>0</v>
      </c>
      <c r="CD12" s="993">
        <v>0</v>
      </c>
      <c r="CE12" s="993">
        <v>0</v>
      </c>
      <c r="CF12" s="993">
        <v>0</v>
      </c>
      <c r="CG12" s="993">
        <v>0</v>
      </c>
      <c r="CH12" s="993">
        <v>0</v>
      </c>
      <c r="CI12" s="993">
        <v>0</v>
      </c>
      <c r="CJ12" s="993">
        <v>0</v>
      </c>
      <c r="CK12" s="993">
        <v>0</v>
      </c>
      <c r="CL12" s="993">
        <v>0</v>
      </c>
      <c r="CN12" s="643">
        <v>10</v>
      </c>
      <c r="CO12" s="657">
        <f t="shared" si="15"/>
        <v>1</v>
      </c>
      <c r="CP12" s="645">
        <f>SUM(CQ3:CQ11)</f>
        <v>45</v>
      </c>
      <c r="CQ12" s="658">
        <f>IF(LEN(CO2)=10,MOD(CP12,11),100)</f>
        <v>1</v>
      </c>
      <c r="CR12" s="1108">
        <f t="shared" si="16"/>
        <v>0</v>
      </c>
      <c r="CS12" s="645">
        <v>3</v>
      </c>
      <c r="CT12" s="658">
        <f t="shared" si="4"/>
        <v>0</v>
      </c>
      <c r="CU12" s="657">
        <f t="shared" si="17"/>
        <v>1</v>
      </c>
      <c r="CV12" s="645">
        <f>SUM(CW3:CW11)</f>
        <v>45</v>
      </c>
      <c r="CW12" s="658">
        <f>IF(LEN(CU2)=10,MOD(CV12,11),100)</f>
        <v>1</v>
      </c>
      <c r="CX12" s="1108">
        <f t="shared" si="18"/>
        <v>0</v>
      </c>
      <c r="CY12" s="645">
        <v>3</v>
      </c>
      <c r="CZ12" s="658">
        <f t="shared" si="6"/>
        <v>0</v>
      </c>
      <c r="DA12" s="657">
        <f t="shared" si="19"/>
        <v>1</v>
      </c>
      <c r="DB12" s="645">
        <f>SUM(DC3:DC11)</f>
        <v>45</v>
      </c>
      <c r="DC12" s="658">
        <f>IF(LEN(DA2)=10,MOD(DB12,11),100)</f>
        <v>1</v>
      </c>
      <c r="DD12" s="1108">
        <f t="shared" si="20"/>
        <v>0</v>
      </c>
      <c r="DE12" s="645">
        <v>3</v>
      </c>
      <c r="DF12" s="658">
        <f t="shared" si="8"/>
        <v>0</v>
      </c>
      <c r="DG12" s="1108">
        <f t="shared" si="21"/>
        <v>1</v>
      </c>
      <c r="DH12" s="645">
        <f>SUM(DI3:DI11)</f>
        <v>45</v>
      </c>
      <c r="DI12" s="658">
        <f>IF(LEN(DG2)=10,MOD(DH12,11),100)</f>
        <v>1</v>
      </c>
      <c r="DJ12" s="1108">
        <f t="shared" si="22"/>
        <v>0</v>
      </c>
      <c r="DK12" s="645">
        <v>3</v>
      </c>
      <c r="DL12" s="658">
        <f t="shared" si="10"/>
        <v>0</v>
      </c>
      <c r="DM12" s="1108">
        <f t="shared" si="23"/>
        <v>1</v>
      </c>
      <c r="DN12" s="645">
        <f>SUM(DO3:DO11)</f>
        <v>45</v>
      </c>
      <c r="DO12" s="658">
        <f>IF(LEN(DM2)=10,MOD(DN12,11),100)</f>
        <v>1</v>
      </c>
      <c r="DP12" s="1108">
        <f t="shared" si="24"/>
        <v>0</v>
      </c>
      <c r="DQ12" s="645">
        <v>3</v>
      </c>
      <c r="DR12" s="658">
        <f t="shared" si="12"/>
        <v>0</v>
      </c>
      <c r="DS12" s="1108">
        <f t="shared" si="25"/>
        <v>1</v>
      </c>
      <c r="DT12" s="645">
        <f>SUM(DU3:DU11)</f>
        <v>45</v>
      </c>
      <c r="DU12" s="658">
        <f>IF(LEN(DS2)=10,MOD(DT12,11),100)</f>
        <v>1</v>
      </c>
      <c r="DV12" s="1108">
        <f t="shared" si="26"/>
        <v>0</v>
      </c>
      <c r="DW12" s="645">
        <v>3</v>
      </c>
      <c r="DX12" s="1118">
        <f t="shared" si="14"/>
        <v>0</v>
      </c>
    </row>
    <row r="13" spans="1:128" ht="46.5" customHeight="1" thickBot="1">
      <c r="A13" s="646">
        <v>13</v>
      </c>
      <c r="B13" s="647" t="s">
        <v>278</v>
      </c>
      <c r="C13" s="648" t="s">
        <v>1435</v>
      </c>
      <c r="E13" s="1157" t="s">
        <v>2568</v>
      </c>
      <c r="H13" s="657"/>
      <c r="I13" s="658" t="s">
        <v>1334</v>
      </c>
      <c r="J13" s="659">
        <v>0.1</v>
      </c>
      <c r="K13" s="651"/>
      <c r="L13" s="646" t="s">
        <v>1514</v>
      </c>
      <c r="M13" s="648" t="s">
        <v>1524</v>
      </c>
      <c r="N13" s="645"/>
      <c r="O13" s="646" t="s">
        <v>851</v>
      </c>
      <c r="P13" s="652">
        <v>10</v>
      </c>
      <c r="Q13" s="648" t="str">
        <f t="shared" si="1"/>
        <v>Załącznik Nr 10 do Uchwały Nr XL/396/17 Rady Miejskiej w Kluczborku z dnia 27 września 2017r.</v>
      </c>
      <c r="R13" s="645"/>
      <c r="S13" s="646">
        <v>11</v>
      </c>
      <c r="T13" s="656" t="str">
        <f>IF(DL!AC14="","w części DL5 - podatek w kolumnie 4 dla deklaracji jest różny od kwoty w polu 50,","w części DL5  - podatek w kolumnie 4 dla korekty deklaracji nr " &amp; DL!AC14 &amp;" jest różny od kwoty w polu 50," )</f>
        <v>w części DL5 - podatek w kolumnie 4 dla deklaracji jest różny od kwoty w polu 50,</v>
      </c>
      <c r="U13" s="648" t="str">
        <f t="shared" si="2"/>
        <v>BŁĄD_11 - w części DL5 - podatek w kolumnie 4 dla deklaracji jest różny od kwoty w polu 50,</v>
      </c>
      <c r="W13" s="643">
        <v>13</v>
      </c>
      <c r="X13" s="653" t="s">
        <v>1377</v>
      </c>
      <c r="Y13" s="652">
        <v>27</v>
      </c>
      <c r="Z13" s="652">
        <v>15</v>
      </c>
      <c r="AA13" s="648"/>
      <c r="AC13" s="646" t="s">
        <v>778</v>
      </c>
      <c r="AD13" s="648" t="s">
        <v>1659</v>
      </c>
      <c r="AF13" s="795" t="s">
        <v>2047</v>
      </c>
      <c r="AG13" s="796">
        <f>COUNTIF(DL!M51:M65,"BŁĄD !!!")+COUNTIF(DL!AB51:AB63,"BŁĄD !!!")</f>
        <v>0</v>
      </c>
      <c r="AN13" s="643">
        <v>25</v>
      </c>
      <c r="AO13" s="643">
        <v>28</v>
      </c>
      <c r="AP13" s="643">
        <v>25</v>
      </c>
      <c r="AQ13" s="643">
        <v>28</v>
      </c>
      <c r="AR13" s="643">
        <v>25</v>
      </c>
      <c r="AS13" s="643">
        <v>28</v>
      </c>
      <c r="AT13" s="643">
        <v>20</v>
      </c>
      <c r="AU13" s="643">
        <v>4</v>
      </c>
      <c r="AV13" s="643">
        <v>21</v>
      </c>
      <c r="AW13" s="643">
        <v>6</v>
      </c>
      <c r="AX13" s="643">
        <v>19</v>
      </c>
      <c r="AY13" s="643">
        <v>7</v>
      </c>
      <c r="AZ13" s="643">
        <v>23</v>
      </c>
      <c r="BA13" s="643">
        <v>11</v>
      </c>
      <c r="BB13" s="643">
        <v>22</v>
      </c>
      <c r="BC13" s="643">
        <v>12</v>
      </c>
      <c r="BD13" s="643">
        <v>25</v>
      </c>
      <c r="BE13" s="643">
        <v>13</v>
      </c>
      <c r="BF13" s="643">
        <v>20</v>
      </c>
      <c r="BG13" s="643">
        <v>21</v>
      </c>
      <c r="BH13" s="643">
        <v>23</v>
      </c>
      <c r="BI13" s="643">
        <v>31</v>
      </c>
      <c r="BL13" s="643">
        <v>28</v>
      </c>
      <c r="BM13" s="643">
        <v>35</v>
      </c>
      <c r="BO13" s="646"/>
      <c r="BP13" s="652"/>
      <c r="BQ13" s="652"/>
      <c r="BR13" s="652"/>
      <c r="BT13" s="652" t="s">
        <v>278</v>
      </c>
      <c r="BU13" s="652">
        <f>IF(COUNTIF(DR!$B$51:$F$65,Info!BT13)+COUNTIF(DR!$Q$51:$U$63,Info!BT13)&gt;1,1,0)</f>
        <v>0</v>
      </c>
      <c r="BV13" s="652">
        <f>IF(COUNTIF(DL!$B$51:$F$65,Info!BT13)+COUNTIF(DL!$Q$51:$U$63,Info!BT13)&gt;1,1,0)</f>
        <v>0</v>
      </c>
      <c r="BY13" s="894">
        <v>11</v>
      </c>
      <c r="BZ13" s="993">
        <v>0</v>
      </c>
      <c r="CA13" s="652">
        <f>DL!AF72</f>
        <v>0</v>
      </c>
      <c r="CB13" s="993">
        <v>0</v>
      </c>
      <c r="CC13" s="993">
        <v>0</v>
      </c>
      <c r="CD13" s="993">
        <v>0</v>
      </c>
      <c r="CE13" s="993">
        <v>0</v>
      </c>
      <c r="CF13" s="993">
        <v>0</v>
      </c>
      <c r="CG13" s="993">
        <v>0</v>
      </c>
      <c r="CH13" s="993">
        <v>0</v>
      </c>
      <c r="CI13" s="993">
        <v>0</v>
      </c>
      <c r="CJ13" s="993">
        <v>0</v>
      </c>
      <c r="CK13" s="993">
        <v>0</v>
      </c>
      <c r="CL13" s="993">
        <v>0</v>
      </c>
      <c r="CN13" s="643">
        <v>11</v>
      </c>
      <c r="CO13" s="660"/>
      <c r="CP13" s="1110"/>
      <c r="CQ13" s="661"/>
      <c r="CR13" s="1109">
        <f t="shared" si="16"/>
        <v>9</v>
      </c>
      <c r="CS13" s="1110">
        <f>SUM(CT3:CT12)</f>
        <v>1</v>
      </c>
      <c r="CT13" s="661">
        <f>IF(LEN(CR2)=11,MOD(10-MOD(CS13,10),10),100)</f>
        <v>9</v>
      </c>
      <c r="CU13" s="660"/>
      <c r="CV13" s="1110"/>
      <c r="CW13" s="661"/>
      <c r="CX13" s="1109">
        <f t="shared" si="18"/>
        <v>9</v>
      </c>
      <c r="CY13" s="1110">
        <f>SUM(CZ3:CZ12)</f>
        <v>1</v>
      </c>
      <c r="CZ13" s="661">
        <f>IF(LEN(CX2)=11,MOD(10-MOD(CY13,10),10),100)</f>
        <v>9</v>
      </c>
      <c r="DA13" s="660"/>
      <c r="DB13" s="1110"/>
      <c r="DC13" s="661"/>
      <c r="DD13" s="1109">
        <f t="shared" si="20"/>
        <v>9</v>
      </c>
      <c r="DE13" s="1110">
        <f>SUM(DF3:DF12)</f>
        <v>1</v>
      </c>
      <c r="DF13" s="661">
        <f>IF(LEN(DD2)=11,MOD(10-MOD(DE13,10),10),100)</f>
        <v>9</v>
      </c>
      <c r="DG13" s="1109"/>
      <c r="DH13" s="1110"/>
      <c r="DI13" s="661"/>
      <c r="DJ13" s="1109">
        <f t="shared" si="22"/>
        <v>9</v>
      </c>
      <c r="DK13" s="1110">
        <f>SUM(DL3:DL12)</f>
        <v>1</v>
      </c>
      <c r="DL13" s="661">
        <f>IF(LEN(DJ2)=11,MOD(10-MOD(DK13,10),10),100)</f>
        <v>9</v>
      </c>
      <c r="DM13" s="1109"/>
      <c r="DN13" s="1110"/>
      <c r="DO13" s="661"/>
      <c r="DP13" s="1109">
        <f t="shared" si="24"/>
        <v>9</v>
      </c>
      <c r="DQ13" s="1110">
        <f>SUM(DR3:DR12)</f>
        <v>1</v>
      </c>
      <c r="DR13" s="661">
        <f>IF(LEN(DP2)=11,MOD(10-MOD(DQ13,10),10),100)</f>
        <v>9</v>
      </c>
      <c r="DS13" s="1109"/>
      <c r="DT13" s="1110"/>
      <c r="DU13" s="661"/>
      <c r="DV13" s="1109">
        <f t="shared" si="26"/>
        <v>9</v>
      </c>
      <c r="DW13" s="1110">
        <f>SUM(DX3:DX12)</f>
        <v>1</v>
      </c>
      <c r="DX13" s="1116">
        <f>IF(LEN(DV2)=11,MOD(10-MOD(DW13,10),10),100)</f>
        <v>9</v>
      </c>
    </row>
    <row r="14" spans="1:128" ht="46.5" customHeight="1" thickBot="1">
      <c r="A14" s="646">
        <v>14</v>
      </c>
      <c r="B14" s="647" t="s">
        <v>279</v>
      </c>
      <c r="C14" s="648" t="s">
        <v>1279</v>
      </c>
      <c r="E14" s="1158" t="s">
        <v>2568</v>
      </c>
      <c r="H14" s="657"/>
      <c r="I14" s="658" t="s">
        <v>582</v>
      </c>
      <c r="J14" s="659">
        <v>10.7</v>
      </c>
      <c r="K14" s="651"/>
      <c r="L14" s="646" t="s">
        <v>1517</v>
      </c>
      <c r="M14" s="648" t="s">
        <v>1521</v>
      </c>
      <c r="N14" s="645"/>
      <c r="O14" s="646" t="s">
        <v>852</v>
      </c>
      <c r="P14" s="652" t="s">
        <v>2516</v>
      </c>
      <c r="Q14" s="648" t="str">
        <f t="shared" si="1"/>
        <v>Załącznik Nr XX do Uchwały Nr XL/396/17 Rady Miejskiej w Kluczborku z dnia 27 września 2017r.</v>
      </c>
      <c r="R14" s="645"/>
      <c r="S14" s="646">
        <v>12</v>
      </c>
      <c r="T14" s="656" t="str">
        <f>IF(DL!AC15="","w części DL5 - liczba miesięcy w kolumnie 5 dla deklaracji jest inna niż wskazuje data w polu 3,","w części DL5  - liczba miesięcy w kolumnie 5 dla korekty deklaracji nr " &amp; DL!AC15 &amp;" jest inna niż wskazuje data w polu 3," )</f>
        <v>w części DL5 - liczba miesięcy w kolumnie 5 dla deklaracji jest inna niż wskazuje data w polu 3,</v>
      </c>
      <c r="U14" s="648" t="str">
        <f t="shared" si="2"/>
        <v>BŁĄD_12 - w części DL5 - liczba miesięcy w kolumnie 5 dla deklaracji jest inna niż wskazuje data w polu 3,</v>
      </c>
      <c r="W14" s="643">
        <v>14</v>
      </c>
      <c r="X14" s="653" t="s">
        <v>1378</v>
      </c>
      <c r="Y14" s="652">
        <v>27</v>
      </c>
      <c r="Z14" s="652">
        <v>25</v>
      </c>
      <c r="AA14" s="648"/>
      <c r="AC14" s="646" t="s">
        <v>779</v>
      </c>
      <c r="AD14" s="648" t="s">
        <v>1122</v>
      </c>
      <c r="AF14" s="652"/>
      <c r="AG14" s="652"/>
      <c r="AN14" s="643">
        <v>26</v>
      </c>
      <c r="AO14" s="643">
        <v>6</v>
      </c>
      <c r="AP14" s="643">
        <v>26</v>
      </c>
      <c r="AQ14" s="643">
        <v>6</v>
      </c>
      <c r="AR14" s="643">
        <v>26</v>
      </c>
      <c r="AS14" s="643">
        <v>6</v>
      </c>
      <c r="AT14" s="643">
        <v>20</v>
      </c>
      <c r="AU14" s="643">
        <v>5</v>
      </c>
      <c r="AV14" s="643">
        <v>21</v>
      </c>
      <c r="AW14" s="643">
        <v>7</v>
      </c>
      <c r="AX14" s="643">
        <v>19</v>
      </c>
      <c r="AY14" s="643">
        <v>10</v>
      </c>
      <c r="AZ14" s="643">
        <v>24</v>
      </c>
      <c r="BA14" s="643">
        <v>11</v>
      </c>
      <c r="BB14" s="643">
        <v>23</v>
      </c>
      <c r="BC14" s="643">
        <v>12</v>
      </c>
      <c r="BD14" s="643">
        <v>26</v>
      </c>
      <c r="BE14" s="643">
        <v>13</v>
      </c>
      <c r="BF14" s="643">
        <v>20</v>
      </c>
      <c r="BG14" s="643">
        <v>31</v>
      </c>
      <c r="BH14" s="643">
        <v>24</v>
      </c>
      <c r="BI14" s="643">
        <v>7</v>
      </c>
      <c r="BL14" s="643">
        <v>29</v>
      </c>
      <c r="BM14" s="643">
        <v>35</v>
      </c>
      <c r="BO14" s="646"/>
      <c r="BP14" s="652"/>
      <c r="BQ14" s="652"/>
      <c r="BR14" s="652"/>
      <c r="BT14" s="652" t="s">
        <v>279</v>
      </c>
      <c r="BU14" s="652">
        <f>IF(COUNTIF(DR!$B$51:$F$65,Info!BT14)+COUNTIF(DR!$Q$51:$U$63,Info!BT14)&gt;1,1,0)</f>
        <v>0</v>
      </c>
      <c r="BV14" s="652">
        <f>IF(COUNTIF(DL!$B$51:$F$65,Info!BT14)+COUNTIF(DL!$Q$51:$U$63,Info!BT14)&gt;1,1,0)</f>
        <v>0</v>
      </c>
      <c r="BY14" s="894">
        <v>12</v>
      </c>
      <c r="BZ14" s="993">
        <v>0</v>
      </c>
      <c r="CA14" s="652">
        <f>DL!AF73</f>
        <v>1</v>
      </c>
      <c r="CB14" s="993">
        <v>0</v>
      </c>
      <c r="CC14" s="993">
        <v>0</v>
      </c>
      <c r="CD14" s="993">
        <v>0</v>
      </c>
      <c r="CE14" s="993">
        <v>0</v>
      </c>
      <c r="CF14" s="993">
        <v>0</v>
      </c>
      <c r="CG14" s="993">
        <v>0</v>
      </c>
      <c r="CH14" s="993">
        <v>0</v>
      </c>
      <c r="CI14" s="993">
        <v>0</v>
      </c>
      <c r="CJ14" s="993">
        <v>0</v>
      </c>
      <c r="CK14" s="993">
        <v>0</v>
      </c>
      <c r="CL14" s="993">
        <v>0</v>
      </c>
      <c r="CO14" s="1119">
        <f>LEN(CO2)</f>
        <v>10</v>
      </c>
      <c r="CP14" s="1120"/>
      <c r="CQ14" s="1121">
        <f>IF(ISERROR(IF(CO12=CQ12,0,1)),1,IF(CO12=CQ12,0,1))</f>
        <v>0</v>
      </c>
      <c r="CR14" s="1119">
        <f>LEN(CR2)</f>
        <v>11</v>
      </c>
      <c r="CS14" s="1123"/>
      <c r="CT14" s="1121">
        <f>IF(ISERROR(IF(CR13=CT13,0,1)),1,IF(CR13=CT13,0,1))</f>
        <v>0</v>
      </c>
      <c r="CU14" s="1119">
        <f>LEN(CU2)</f>
        <v>10</v>
      </c>
      <c r="CV14" s="1120"/>
      <c r="CW14" s="1121">
        <f>IF(ISERROR(IF(CU12=CW12,0,1)),1,IF(CU12=CW12,0,1))</f>
        <v>0</v>
      </c>
      <c r="CX14" s="1119">
        <f>LEN(CX2)</f>
        <v>11</v>
      </c>
      <c r="CY14" s="1123"/>
      <c r="CZ14" s="1121">
        <f>IF(ISERROR(IF(CX13=CZ13,0,1)),1,IF(CX13=CZ13,0,1))</f>
        <v>0</v>
      </c>
      <c r="DA14" s="1119"/>
      <c r="DB14" s="1120"/>
      <c r="DC14" s="1121">
        <f>IF(ISERROR(IF(DA12=DC12,0,1)),1,IF(DA12=DC12,0,1))</f>
        <v>0</v>
      </c>
      <c r="DD14" s="1122"/>
      <c r="DE14" s="1123"/>
      <c r="DF14" s="1121">
        <f>IF(ISERROR(IF(DD13=DF13,0,1)),1,IF(DD13=DF13,0,1))</f>
        <v>0</v>
      </c>
      <c r="DG14" s="681"/>
      <c r="DH14" s="1120"/>
      <c r="DI14" s="1121">
        <f>IF(ISERROR(IF(DG12=DI12,0,1)),1,IF(DG12=DI12,0,1))</f>
        <v>0</v>
      </c>
      <c r="DJ14" s="1122"/>
      <c r="DK14" s="1123"/>
      <c r="DL14" s="1121">
        <f>IF(ISERROR(IF(DJ13=DL13,0,1)),1,IF(DJ13=DL13,0,1))</f>
        <v>0</v>
      </c>
      <c r="DM14" s="681"/>
      <c r="DN14" s="1120"/>
      <c r="DO14" s="1121">
        <f>IF(ISERROR(IF(DM12=DO12,0,1)),1,IF(DM12=DO12,0,1))</f>
        <v>0</v>
      </c>
      <c r="DP14" s="1122"/>
      <c r="DQ14" s="1123"/>
      <c r="DR14" s="1121">
        <f>IF(ISERROR(IF(DP13=DR13,0,1)),1,IF(DP13=DR13,0,1))</f>
        <v>0</v>
      </c>
      <c r="DS14" s="681"/>
      <c r="DT14" s="1120"/>
      <c r="DU14" s="1121">
        <f>IF(ISERROR(IF(DS12=DU12,0,1)),1,IF(DS12=DU12,0,1))</f>
        <v>0</v>
      </c>
      <c r="DV14" s="1122"/>
      <c r="DW14" s="1123"/>
      <c r="DX14" s="1124">
        <f>IF(ISERROR(IF(DV13=DX13,0,1)),1,IF(DV13=DX13,0,1))</f>
        <v>0</v>
      </c>
    </row>
    <row r="15" spans="1:128" ht="46.5" customHeight="1">
      <c r="A15" s="646">
        <v>12</v>
      </c>
      <c r="B15" s="647" t="s">
        <v>280</v>
      </c>
      <c r="C15" s="648" t="s">
        <v>1436</v>
      </c>
      <c r="E15" s="1314" t="b">
        <v>1</v>
      </c>
      <c r="H15" s="657"/>
      <c r="I15" s="658" t="s">
        <v>583</v>
      </c>
      <c r="J15" s="659">
        <v>4.7</v>
      </c>
      <c r="K15" s="651"/>
      <c r="L15" s="646" t="s">
        <v>1513</v>
      </c>
      <c r="M15" s="648" t="s">
        <v>1525</v>
      </c>
      <c r="N15" s="645"/>
      <c r="O15" s="646" t="s">
        <v>1926</v>
      </c>
      <c r="P15" s="652">
        <v>11</v>
      </c>
      <c r="Q15" s="648" t="str">
        <f t="shared" si="1"/>
        <v>Załącznik Nr 11 do Uchwały Nr XL/396/17 Rady Miejskiej w Kluczborku z dnia 27 września 2017r.</v>
      </c>
      <c r="R15" s="645"/>
      <c r="S15" s="646">
        <v>13</v>
      </c>
      <c r="T15" s="656" t="str">
        <f>IF(DN!AC14="","w części DN5 - kwota w kolumnie 2 dla deklaracji jest różna od sumy kwot podatków od gruntów,","w części DN5 - kwota w kolumnie 2 dla korekty deklaracji nr " &amp; DN!AC14 &amp;" jest różna od sumy kwot podatków od gruntów," )</f>
        <v>w części DN5 - kwota w kolumnie 2 dla deklaracji jest różna od sumy kwot podatków od gruntów,</v>
      </c>
      <c r="U15" s="648" t="str">
        <f t="shared" si="2"/>
        <v>BŁĄD_13 - w części DN5 - kwota w kolumnie 2 dla deklaracji jest różna od sumy kwot podatków od gruntów,</v>
      </c>
      <c r="W15" s="643">
        <v>15</v>
      </c>
      <c r="X15" s="653" t="s">
        <v>1546</v>
      </c>
      <c r="Y15" s="652">
        <v>28</v>
      </c>
      <c r="Z15" s="652">
        <v>6</v>
      </c>
      <c r="AA15" s="648"/>
      <c r="AC15" s="646" t="s">
        <v>780</v>
      </c>
      <c r="AD15" s="648" t="s">
        <v>1123</v>
      </c>
      <c r="AF15" s="652"/>
      <c r="AG15" s="652"/>
      <c r="AN15" s="643">
        <v>26</v>
      </c>
      <c r="AO15" s="643">
        <v>14</v>
      </c>
      <c r="AP15" s="643">
        <v>26</v>
      </c>
      <c r="AQ15" s="643">
        <v>14</v>
      </c>
      <c r="AR15" s="643">
        <v>26</v>
      </c>
      <c r="AS15" s="643">
        <v>14</v>
      </c>
      <c r="AT15" s="643">
        <v>20</v>
      </c>
      <c r="AU15" s="643">
        <v>6</v>
      </c>
      <c r="AV15" s="643">
        <v>21</v>
      </c>
      <c r="AW15" s="643">
        <v>8</v>
      </c>
      <c r="AX15" s="643">
        <v>20</v>
      </c>
      <c r="AY15" s="643">
        <v>2</v>
      </c>
      <c r="AZ15" s="643">
        <v>25</v>
      </c>
      <c r="BA15" s="643">
        <v>11</v>
      </c>
      <c r="BB15" s="643">
        <v>27</v>
      </c>
      <c r="BC15" s="643">
        <v>7</v>
      </c>
      <c r="BD15" s="643">
        <v>28</v>
      </c>
      <c r="BE15" s="643">
        <v>13</v>
      </c>
      <c r="BF15" s="643">
        <v>21</v>
      </c>
      <c r="BG15" s="643">
        <v>5</v>
      </c>
      <c r="BH15" s="643">
        <v>24</v>
      </c>
      <c r="BI15" s="643">
        <v>19</v>
      </c>
      <c r="BL15" s="643">
        <v>30</v>
      </c>
      <c r="BM15" s="643">
        <v>35</v>
      </c>
      <c r="BO15" s="643" t="s">
        <v>2306</v>
      </c>
      <c r="BT15" s="652" t="s">
        <v>280</v>
      </c>
      <c r="BU15" s="652">
        <f>IF(COUNTIF(DR!$B$51:$F$65,Info!BT15)+COUNTIF(DR!$Q$51:$U$63,Info!BT15)&gt;1,1,0)</f>
        <v>0</v>
      </c>
      <c r="BV15" s="652">
        <f>IF(COUNTIF(DL!$B$51:$F$65,Info!BT15)+COUNTIF(DL!$Q$51:$U$63,Info!BT15)&gt;1,1,0)</f>
        <v>0</v>
      </c>
      <c r="BY15" s="894">
        <v>13</v>
      </c>
      <c r="BZ15" s="993">
        <v>0</v>
      </c>
      <c r="CA15" s="993">
        <v>0</v>
      </c>
      <c r="CB15" s="652">
        <f>DN!AF86</f>
        <v>0</v>
      </c>
      <c r="CC15" s="993">
        <v>0</v>
      </c>
      <c r="CD15" s="993">
        <v>0</v>
      </c>
      <c r="CE15" s="993">
        <v>0</v>
      </c>
      <c r="CF15" s="993">
        <v>0</v>
      </c>
      <c r="CG15" s="993">
        <v>0</v>
      </c>
      <c r="CH15" s="993">
        <v>0</v>
      </c>
      <c r="CI15" s="993">
        <v>0</v>
      </c>
      <c r="CJ15" s="993">
        <v>0</v>
      </c>
      <c r="CK15" s="993">
        <v>0</v>
      </c>
      <c r="CL15" s="993">
        <v>0</v>
      </c>
    </row>
    <row r="16" spans="1:128" ht="46.5" customHeight="1">
      <c r="A16" s="646">
        <v>11</v>
      </c>
      <c r="B16" s="647" t="s">
        <v>281</v>
      </c>
      <c r="C16" s="648" t="s">
        <v>1437</v>
      </c>
      <c r="E16" s="1300"/>
      <c r="F16" s="652" t="s">
        <v>2567</v>
      </c>
      <c r="H16" s="660"/>
      <c r="I16" s="661" t="s">
        <v>579</v>
      </c>
      <c r="J16" s="662">
        <v>6.05</v>
      </c>
      <c r="K16" s="673"/>
      <c r="L16" s="646" t="s">
        <v>1507</v>
      </c>
      <c r="M16" s="648" t="s">
        <v>516</v>
      </c>
      <c r="N16" s="645"/>
      <c r="O16" s="646" t="s">
        <v>660</v>
      </c>
      <c r="P16" s="652">
        <v>12</v>
      </c>
      <c r="Q16" s="648" t="str">
        <f t="shared" si="1"/>
        <v>Załącznik Nr 12 do Uchwały Nr XL/396/17 Rady Miejskiej w Kluczborku z dnia 27 września 2017r.</v>
      </c>
      <c r="R16" s="645"/>
      <c r="S16" s="646">
        <v>14</v>
      </c>
      <c r="T16" s="656" t="str">
        <f>IF(DN!AC14="","w części DN5 - kwota w kolumnie 3 dla deklaracji jest różna od od sumy kwot podatków od budynków,","w części DN5 - kwota w kolumnie 3 dla korekty deklaracji nr " &amp; DL!AC14 &amp;" jest różna od sumy kwot podatków od budynków," )</f>
        <v>w części DN5 - kwota w kolumnie 3 dla deklaracji jest różna od od sumy kwot podatków od budynków,</v>
      </c>
      <c r="U16" s="648" t="str">
        <f t="shared" si="2"/>
        <v>BŁĄD_14 - w części DN5 - kwota w kolumnie 3 dla deklaracji jest różna od od sumy kwot podatków od budynków,</v>
      </c>
      <c r="W16" s="643">
        <v>16</v>
      </c>
      <c r="X16" s="653" t="s">
        <v>1379</v>
      </c>
      <c r="Y16" s="652">
        <v>28</v>
      </c>
      <c r="Z16" s="652">
        <v>13</v>
      </c>
      <c r="AA16" s="648"/>
      <c r="AC16" s="646" t="s">
        <v>781</v>
      </c>
      <c r="AD16" s="648" t="s">
        <v>1124</v>
      </c>
      <c r="AF16" s="652"/>
      <c r="AG16" s="652"/>
      <c r="AN16" s="643">
        <v>26</v>
      </c>
      <c r="AO16" s="643">
        <v>25</v>
      </c>
      <c r="AP16" s="643">
        <v>26</v>
      </c>
      <c r="AQ16" s="643">
        <v>25</v>
      </c>
      <c r="AR16" s="643">
        <v>26</v>
      </c>
      <c r="AS16" s="643">
        <v>25</v>
      </c>
      <c r="AT16" s="643">
        <v>20</v>
      </c>
      <c r="AU16" s="643">
        <v>7</v>
      </c>
      <c r="AV16" s="643">
        <v>22</v>
      </c>
      <c r="AW16" s="643">
        <v>6</v>
      </c>
      <c r="AX16" s="643">
        <v>20</v>
      </c>
      <c r="AY16" s="643">
        <v>7</v>
      </c>
      <c r="AZ16" s="643">
        <v>26</v>
      </c>
      <c r="BA16" s="643">
        <v>11</v>
      </c>
      <c r="BB16" s="643">
        <v>27</v>
      </c>
      <c r="BC16" s="643">
        <v>8</v>
      </c>
      <c r="BD16" s="643">
        <v>29</v>
      </c>
      <c r="BE16" s="643">
        <v>13</v>
      </c>
      <c r="BF16" s="643">
        <v>21</v>
      </c>
      <c r="BG16" s="643">
        <v>19</v>
      </c>
      <c r="BH16" s="643">
        <v>24</v>
      </c>
      <c r="BI16" s="643">
        <v>32</v>
      </c>
      <c r="BL16" s="643">
        <v>31</v>
      </c>
      <c r="BM16" s="643">
        <v>35</v>
      </c>
      <c r="BT16" s="652" t="s">
        <v>281</v>
      </c>
      <c r="BU16" s="652">
        <f>IF(COUNTIF(DR!$B$51:$F$65,Info!BT16)+COUNTIF(DR!$Q$51:$U$63,Info!BT16)&gt;1,1,0)</f>
        <v>0</v>
      </c>
      <c r="BV16" s="652">
        <f>IF(COUNTIF(DL!$B$51:$F$65,Info!BT16)+COUNTIF(DL!$Q$51:$U$63,Info!BT16)&gt;1,1,0)</f>
        <v>0</v>
      </c>
      <c r="BY16" s="894">
        <v>14</v>
      </c>
      <c r="BZ16" s="993">
        <v>0</v>
      </c>
      <c r="CA16" s="993">
        <v>0</v>
      </c>
      <c r="CB16" s="652">
        <f>DN!AF87</f>
        <v>0</v>
      </c>
      <c r="CC16" s="993">
        <v>0</v>
      </c>
      <c r="CD16" s="993">
        <v>0</v>
      </c>
      <c r="CE16" s="993">
        <v>0</v>
      </c>
      <c r="CF16" s="993">
        <v>0</v>
      </c>
      <c r="CG16" s="993">
        <v>0</v>
      </c>
      <c r="CH16" s="993">
        <v>0</v>
      </c>
      <c r="CI16" s="993">
        <v>0</v>
      </c>
      <c r="CJ16" s="993">
        <v>0</v>
      </c>
      <c r="CK16" s="993">
        <v>0</v>
      </c>
      <c r="CL16" s="993">
        <v>0</v>
      </c>
    </row>
    <row r="17" spans="1:90" ht="46.5" customHeight="1" thickBot="1">
      <c r="A17" s="646">
        <v>10</v>
      </c>
      <c r="B17" s="647" t="s">
        <v>282</v>
      </c>
      <c r="C17" s="648" t="s">
        <v>1438</v>
      </c>
      <c r="H17" s="670" t="s">
        <v>927</v>
      </c>
      <c r="I17" s="671"/>
      <c r="J17" s="672">
        <v>5.0000000000000001E-3</v>
      </c>
      <c r="K17" s="673"/>
      <c r="L17" s="646" t="s">
        <v>1511</v>
      </c>
      <c r="M17" s="648" t="s">
        <v>513</v>
      </c>
      <c r="N17" s="645"/>
      <c r="O17" s="667"/>
      <c r="P17" s="677" t="s">
        <v>2516</v>
      </c>
      <c r="Q17" s="678" t="str">
        <f t="shared" si="1"/>
        <v>Załącznik Nr XX do Uchwały Nr XL/396/17 Rady Miejskiej w Kluczborku z dnia 27 września 2017r.</v>
      </c>
      <c r="R17" s="645"/>
      <c r="S17" s="646">
        <v>15</v>
      </c>
      <c r="T17" s="656" t="str">
        <f>IF(DN!AC14="","w części DN5 - kwota w kolumnie 4 dla deklaracji jest różna od sumy kwot podatków od budowli,","w części DN5  - kwota w kolumnie 4 dla korekty deklaracji nr " &amp; DN!AC14 &amp;" jest różny od sumy kwot podatków od budowli," )</f>
        <v>w części DN5 - kwota w kolumnie 4 dla deklaracji jest różna od sumy kwot podatków od budowli,</v>
      </c>
      <c r="U17" s="648" t="str">
        <f t="shared" si="2"/>
        <v>BŁĄD_15 - w części DN5 - kwota w kolumnie 4 dla deklaracji jest różna od sumy kwot podatków od budowli,</v>
      </c>
      <c r="W17" s="643">
        <v>17</v>
      </c>
      <c r="X17" s="653" t="s">
        <v>584</v>
      </c>
      <c r="Y17" s="652">
        <v>28</v>
      </c>
      <c r="Z17" s="652">
        <v>20</v>
      </c>
      <c r="AA17" s="648"/>
      <c r="AC17" s="646" t="s">
        <v>782</v>
      </c>
      <c r="AD17" s="648" t="s">
        <v>866</v>
      </c>
      <c r="AF17" s="652"/>
      <c r="AG17" s="652"/>
      <c r="AN17" s="643">
        <v>26</v>
      </c>
      <c r="AO17" s="643">
        <v>30</v>
      </c>
      <c r="AP17" s="643">
        <v>26</v>
      </c>
      <c r="AQ17" s="643">
        <v>30</v>
      </c>
      <c r="AR17" s="643">
        <v>26</v>
      </c>
      <c r="AS17" s="643">
        <v>30</v>
      </c>
      <c r="AT17" s="643">
        <v>21</v>
      </c>
      <c r="AU17" s="643">
        <v>4</v>
      </c>
      <c r="AV17" s="643">
        <v>22</v>
      </c>
      <c r="AW17" s="643">
        <v>7</v>
      </c>
      <c r="AX17" s="643">
        <v>20</v>
      </c>
      <c r="AY17" s="643">
        <v>10</v>
      </c>
      <c r="AZ17" s="643">
        <v>27</v>
      </c>
      <c r="BA17" s="643">
        <v>11</v>
      </c>
      <c r="BB17" s="643">
        <v>27</v>
      </c>
      <c r="BC17" s="643">
        <v>9</v>
      </c>
      <c r="BD17" s="643">
        <v>31</v>
      </c>
      <c r="BE17" s="643">
        <v>13</v>
      </c>
      <c r="BF17" s="643">
        <v>21</v>
      </c>
      <c r="BG17" s="643">
        <v>25</v>
      </c>
      <c r="BH17" s="643">
        <v>25</v>
      </c>
      <c r="BI17" s="643">
        <v>7</v>
      </c>
      <c r="BL17" s="643">
        <v>34</v>
      </c>
      <c r="BM17" s="643">
        <v>35</v>
      </c>
      <c r="BT17" s="652" t="s">
        <v>282</v>
      </c>
      <c r="BU17" s="652">
        <f>IF(COUNTIF(DR!$B$51:$F$65,Info!BT17)+COUNTIF(DR!$Q$51:$U$63,Info!BT17)&gt;1,1,0)</f>
        <v>0</v>
      </c>
      <c r="BV17" s="652">
        <f>IF(COUNTIF(DL!$B$51:$F$65,Info!BT17)+COUNTIF(DL!$Q$51:$U$63,Info!BT17)&gt;1,1,0)</f>
        <v>0</v>
      </c>
      <c r="BY17" s="894">
        <v>15</v>
      </c>
      <c r="BZ17" s="993">
        <v>0</v>
      </c>
      <c r="CA17" s="993">
        <v>0</v>
      </c>
      <c r="CB17" s="652">
        <f>DN!AF88</f>
        <v>0</v>
      </c>
      <c r="CC17" s="993">
        <v>0</v>
      </c>
      <c r="CD17" s="993">
        <v>0</v>
      </c>
      <c r="CE17" s="993">
        <v>0</v>
      </c>
      <c r="CF17" s="993">
        <v>0</v>
      </c>
      <c r="CG17" s="993">
        <v>0</v>
      </c>
      <c r="CH17" s="993">
        <v>0</v>
      </c>
      <c r="CI17" s="993">
        <v>0</v>
      </c>
      <c r="CJ17" s="993">
        <v>0</v>
      </c>
      <c r="CK17" s="993">
        <v>0</v>
      </c>
      <c r="CL17" s="993">
        <v>0</v>
      </c>
    </row>
    <row r="18" spans="1:90" ht="46.5" customHeight="1" thickBot="1">
      <c r="A18" s="646">
        <v>15</v>
      </c>
      <c r="B18" s="647" t="s">
        <v>283</v>
      </c>
      <c r="C18" s="648" t="s">
        <v>1439</v>
      </c>
      <c r="H18" s="674" t="s">
        <v>974</v>
      </c>
      <c r="I18" s="675"/>
      <c r="J18" s="676">
        <v>0.02</v>
      </c>
      <c r="L18" s="646" t="s">
        <v>1017</v>
      </c>
      <c r="M18" s="648" t="s">
        <v>133</v>
      </c>
      <c r="N18" s="645"/>
      <c r="O18" s="645"/>
      <c r="P18" s="645"/>
      <c r="Q18" s="645"/>
      <c r="R18" s="645"/>
      <c r="S18" s="646">
        <v>16</v>
      </c>
      <c r="T18" s="656" t="str">
        <f>IF(DN!AC15="","w części DN5 - liczba miesięcy w kolumnie 5 dla deklaracji jest inna niż wskazuje data w polu 3,","w części DN5  - liczba miesięcy w kolumnie 5 dla korekty deklaracji nr " &amp; DN!AC15 &amp;" jest inna niż wskazuje data w polu 3," )</f>
        <v>w części DN5 - liczba miesięcy w kolumnie 5 dla deklaracji jest inna niż wskazuje data w polu 3,</v>
      </c>
      <c r="U18" s="648" t="str">
        <f t="shared" si="2"/>
        <v>BŁĄD_16 - w części DN5 - liczba miesięcy w kolumnie 5 dla deklaracji jest inna niż wskazuje data w polu 3,</v>
      </c>
      <c r="W18" s="643">
        <v>18</v>
      </c>
      <c r="X18" s="708" t="s">
        <v>2579</v>
      </c>
      <c r="Y18" s="709">
        <v>28</v>
      </c>
      <c r="Z18" s="709">
        <v>28</v>
      </c>
      <c r="AA18" s="679"/>
      <c r="AC18" s="646" t="s">
        <v>783</v>
      </c>
      <c r="AD18" s="648" t="s">
        <v>867</v>
      </c>
      <c r="AF18" s="652"/>
      <c r="AG18" s="652"/>
      <c r="AN18" s="643">
        <v>27</v>
      </c>
      <c r="AO18" s="643">
        <v>6</v>
      </c>
      <c r="AP18" s="643">
        <v>27</v>
      </c>
      <c r="AQ18" s="643">
        <v>6</v>
      </c>
      <c r="AR18" s="643">
        <v>27</v>
      </c>
      <c r="AS18" s="643">
        <v>6</v>
      </c>
      <c r="AT18" s="643">
        <v>21</v>
      </c>
      <c r="AU18" s="643">
        <v>5</v>
      </c>
      <c r="AV18" s="643">
        <v>22</v>
      </c>
      <c r="AW18" s="643">
        <v>8</v>
      </c>
      <c r="AX18" s="643">
        <v>21</v>
      </c>
      <c r="AY18" s="643">
        <v>2</v>
      </c>
      <c r="AZ18" s="643">
        <v>29</v>
      </c>
      <c r="BA18" s="643">
        <v>11</v>
      </c>
      <c r="BB18" s="643">
        <v>27</v>
      </c>
      <c r="BC18" s="643">
        <v>10</v>
      </c>
      <c r="BD18" s="643">
        <v>32</v>
      </c>
      <c r="BE18" s="643">
        <v>13</v>
      </c>
      <c r="BF18" s="643">
        <v>21</v>
      </c>
      <c r="BG18" s="643">
        <v>31</v>
      </c>
      <c r="BH18" s="643">
        <v>25</v>
      </c>
      <c r="BI18" s="643">
        <v>16</v>
      </c>
      <c r="BL18" s="643">
        <v>35</v>
      </c>
      <c r="BM18" s="643">
        <v>35</v>
      </c>
      <c r="BT18" s="652" t="s">
        <v>283</v>
      </c>
      <c r="BU18" s="652">
        <f>IF(COUNTIF(DR!$B$51:$F$65,Info!BT18)+COUNTIF(DR!$Q$51:$U$63,Info!BT18)&gt;1,1,0)</f>
        <v>0</v>
      </c>
      <c r="BV18" s="652">
        <f>IF(COUNTIF(DL!$B$51:$F$65,Info!BT18)+COUNTIF(DL!$Q$51:$U$63,Info!BT18)&gt;1,1,0)</f>
        <v>0</v>
      </c>
      <c r="BY18" s="894">
        <v>16</v>
      </c>
      <c r="BZ18" s="993">
        <v>0</v>
      </c>
      <c r="CA18" s="993">
        <v>0</v>
      </c>
      <c r="CB18" s="652">
        <f>DN!AF89</f>
        <v>1</v>
      </c>
      <c r="CC18" s="993">
        <v>0</v>
      </c>
      <c r="CD18" s="993">
        <v>0</v>
      </c>
      <c r="CE18" s="993">
        <v>0</v>
      </c>
      <c r="CF18" s="993">
        <v>0</v>
      </c>
      <c r="CG18" s="993">
        <v>0</v>
      </c>
      <c r="CH18" s="993">
        <v>0</v>
      </c>
      <c r="CI18" s="993">
        <v>0</v>
      </c>
      <c r="CJ18" s="993">
        <v>0</v>
      </c>
      <c r="CK18" s="993">
        <v>0</v>
      </c>
      <c r="CL18" s="993">
        <v>0</v>
      </c>
    </row>
    <row r="19" spans="1:90" ht="46.5" customHeight="1">
      <c r="A19" s="646">
        <v>16</v>
      </c>
      <c r="B19" s="647" t="s">
        <v>284</v>
      </c>
      <c r="C19" s="648" t="s">
        <v>1440</v>
      </c>
      <c r="E19" s="1317">
        <f>DATE(J1,1,1)</f>
        <v>43101</v>
      </c>
      <c r="F19" s="652" t="s">
        <v>2581</v>
      </c>
      <c r="L19" s="646" t="s">
        <v>1516</v>
      </c>
      <c r="M19" s="648" t="s">
        <v>1522</v>
      </c>
      <c r="N19" s="645"/>
      <c r="O19" s="645"/>
      <c r="P19" s="645"/>
      <c r="Q19" s="645"/>
      <c r="R19" s="645"/>
      <c r="S19" s="646">
        <v>17</v>
      </c>
      <c r="T19" s="652" t="s">
        <v>2266</v>
      </c>
      <c r="U19" s="648" t="str">
        <f t="shared" si="2"/>
        <v>BŁĄD_17 - łączna kwota podatku jest różna od sumy rat podatków,</v>
      </c>
      <c r="W19" s="643" t="s">
        <v>2003</v>
      </c>
      <c r="X19" s="1083" t="s">
        <v>1995</v>
      </c>
      <c r="Y19" s="792">
        <f>Y2+9</f>
        <v>31</v>
      </c>
      <c r="Z19" s="792">
        <f>Z2</f>
        <v>7</v>
      </c>
      <c r="AA19" s="793"/>
      <c r="AC19" s="646" t="s">
        <v>784</v>
      </c>
      <c r="AD19" s="648" t="s">
        <v>868</v>
      </c>
      <c r="AF19" s="652"/>
      <c r="AG19" s="652"/>
      <c r="AN19" s="643">
        <v>27</v>
      </c>
      <c r="AO19" s="643">
        <v>15</v>
      </c>
      <c r="AP19" s="643">
        <v>27</v>
      </c>
      <c r="AQ19" s="643">
        <v>15</v>
      </c>
      <c r="AR19" s="643">
        <v>27</v>
      </c>
      <c r="AS19" s="643">
        <v>15</v>
      </c>
      <c r="AT19" s="643">
        <v>21</v>
      </c>
      <c r="AU19" s="643">
        <v>6</v>
      </c>
      <c r="AV19" s="643">
        <v>24</v>
      </c>
      <c r="AW19" s="643">
        <v>6</v>
      </c>
      <c r="AX19" s="643">
        <v>21</v>
      </c>
      <c r="AY19" s="643">
        <v>7</v>
      </c>
      <c r="AZ19" s="643">
        <v>30</v>
      </c>
      <c r="BA19" s="643">
        <v>11</v>
      </c>
      <c r="BB19" s="643">
        <v>28</v>
      </c>
      <c r="BC19" s="643">
        <v>7</v>
      </c>
      <c r="BD19" s="643">
        <v>34</v>
      </c>
      <c r="BE19" s="643">
        <v>13</v>
      </c>
      <c r="BF19" s="643">
        <v>22</v>
      </c>
      <c r="BG19" s="643">
        <v>7</v>
      </c>
      <c r="BH19" s="643">
        <v>25</v>
      </c>
      <c r="BI19" s="643">
        <v>26</v>
      </c>
      <c r="BL19" s="643">
        <v>36</v>
      </c>
      <c r="BM19" s="643">
        <v>35</v>
      </c>
      <c r="BT19" s="652" t="s">
        <v>284</v>
      </c>
      <c r="BU19" s="652">
        <f>IF(COUNTIF(DR!$B$51:$F$65,Info!BT19)+COUNTIF(DR!$Q$51:$U$63,Info!BT19)&gt;1,1,0)</f>
        <v>0</v>
      </c>
      <c r="BV19" s="652">
        <f>IF(COUNTIF(DL!$B$51:$F$65,Info!BT19)+COUNTIF(DL!$Q$51:$U$63,Info!BT19)&gt;1,1,0)</f>
        <v>0</v>
      </c>
      <c r="BY19" s="894">
        <v>17</v>
      </c>
      <c r="BZ19" s="652">
        <f>DR!AF85</f>
        <v>0</v>
      </c>
      <c r="CA19" s="652">
        <f>DL!AF85</f>
        <v>0</v>
      </c>
      <c r="CB19" s="652">
        <f>DN!AF101</f>
        <v>0</v>
      </c>
      <c r="CC19" s="993">
        <v>0</v>
      </c>
      <c r="CD19" s="993">
        <v>0</v>
      </c>
      <c r="CE19" s="993">
        <v>0</v>
      </c>
      <c r="CF19" s="993">
        <v>0</v>
      </c>
      <c r="CG19" s="993">
        <v>0</v>
      </c>
      <c r="CH19" s="993">
        <v>0</v>
      </c>
      <c r="CI19" s="993">
        <v>0</v>
      </c>
      <c r="CJ19" s="993">
        <v>0</v>
      </c>
      <c r="CK19" s="993">
        <v>0</v>
      </c>
      <c r="CL19" s="993">
        <v>0</v>
      </c>
    </row>
    <row r="20" spans="1:90" ht="46.5" customHeight="1">
      <c r="A20" s="646">
        <v>17</v>
      </c>
      <c r="B20" s="647" t="s">
        <v>181</v>
      </c>
      <c r="C20" s="648" t="s">
        <v>1441</v>
      </c>
      <c r="E20" s="1317">
        <f>DATE(J1,12,31)</f>
        <v>43465</v>
      </c>
      <c r="F20" s="652" t="s">
        <v>2582</v>
      </c>
      <c r="L20" s="646" t="s">
        <v>1504</v>
      </c>
      <c r="M20" s="648" t="s">
        <v>682</v>
      </c>
      <c r="N20" s="645"/>
      <c r="O20" s="645"/>
      <c r="P20" s="645"/>
      <c r="Q20" s="645"/>
      <c r="R20" s="645"/>
      <c r="S20" s="1279">
        <v>18</v>
      </c>
      <c r="T20" s="652" t="str">
        <f>"łączna kwota zwolnień w załącznikach GR (" &amp; AG3 &amp; "zł) jest różna od kwoty w polu 33 załącznika ZR (" &amp; AG2 &amp; "zł),"</f>
        <v>łączna kwota zwolnień w załącznikach GR (0zł) jest różna od kwoty w polu 33 załącznika ZR (0zł),</v>
      </c>
      <c r="U20" s="648" t="str">
        <f t="shared" si="2"/>
        <v>BŁĄD_18 - łączna kwota zwolnień w załącznikach GR (0zł) jest różna od kwoty w polu 33 załącznika ZR (0zł),</v>
      </c>
      <c r="W20" s="643" t="s">
        <v>2004</v>
      </c>
      <c r="X20" s="653" t="s">
        <v>1996</v>
      </c>
      <c r="Y20" s="652">
        <f t="shared" ref="Y20:Y35" si="27">Y3+9</f>
        <v>31</v>
      </c>
      <c r="Z20" s="652">
        <f t="shared" ref="Z20:Z35" si="28">Z3</f>
        <v>12</v>
      </c>
      <c r="AA20" s="648"/>
      <c r="AC20" s="646" t="s">
        <v>785</v>
      </c>
      <c r="AD20" s="648" t="s">
        <v>871</v>
      </c>
      <c r="AF20" s="652"/>
      <c r="AG20" s="652"/>
      <c r="AN20" s="643">
        <v>27</v>
      </c>
      <c r="AO20" s="643">
        <v>25</v>
      </c>
      <c r="AP20" s="643">
        <v>27</v>
      </c>
      <c r="AQ20" s="643">
        <v>25</v>
      </c>
      <c r="AR20" s="643">
        <v>27</v>
      </c>
      <c r="AS20" s="643">
        <v>25</v>
      </c>
      <c r="AT20" s="643">
        <v>21</v>
      </c>
      <c r="AU20" s="643">
        <v>7</v>
      </c>
      <c r="AV20" s="643">
        <v>24</v>
      </c>
      <c r="AW20" s="643">
        <v>7</v>
      </c>
      <c r="AX20" s="643">
        <v>21</v>
      </c>
      <c r="AY20" s="643">
        <v>10</v>
      </c>
      <c r="AZ20" s="643">
        <v>31</v>
      </c>
      <c r="BA20" s="643">
        <v>11</v>
      </c>
      <c r="BB20" s="643">
        <v>28</v>
      </c>
      <c r="BC20" s="643">
        <v>8</v>
      </c>
      <c r="BD20" s="643">
        <v>35</v>
      </c>
      <c r="BE20" s="643">
        <v>13</v>
      </c>
      <c r="BF20" s="643">
        <v>22</v>
      </c>
      <c r="BG20" s="643">
        <v>19</v>
      </c>
      <c r="BH20" s="643">
        <v>25</v>
      </c>
      <c r="BI20" s="643">
        <v>36</v>
      </c>
      <c r="BL20" s="643">
        <v>37</v>
      </c>
      <c r="BM20" s="643">
        <v>35</v>
      </c>
      <c r="BT20" s="652" t="s">
        <v>181</v>
      </c>
      <c r="BU20" s="652">
        <f>IF(COUNTIF(DR!$B$51:$F$65,Info!BT20)+COUNTIF(DR!$Q$51:$U$63,Info!BT20)&gt;1,1,0)</f>
        <v>0</v>
      </c>
      <c r="BV20" s="652">
        <f>IF(COUNTIF(DL!$B$51:$F$65,Info!BT20)+COUNTIF(DL!$Q$51:$U$63,Info!BT20)&gt;1,1,0)</f>
        <v>0</v>
      </c>
      <c r="BY20" s="894">
        <v>18</v>
      </c>
      <c r="BZ20" s="652">
        <f>CC20</f>
        <v>0</v>
      </c>
      <c r="CA20" s="993">
        <v>0</v>
      </c>
      <c r="CB20" s="993">
        <v>0</v>
      </c>
      <c r="CC20" s="652">
        <f>IF(AG2=AG3,0,1)</f>
        <v>0</v>
      </c>
      <c r="CD20" s="993">
        <v>0</v>
      </c>
      <c r="CE20" s="993">
        <v>0</v>
      </c>
      <c r="CF20" s="1280">
        <v>0</v>
      </c>
      <c r="CG20" s="993">
        <v>0</v>
      </c>
      <c r="CH20" s="993">
        <v>0</v>
      </c>
      <c r="CI20" s="993">
        <v>0</v>
      </c>
      <c r="CJ20" s="993">
        <v>0</v>
      </c>
      <c r="CK20" s="993">
        <v>0</v>
      </c>
      <c r="CL20" s="993">
        <v>0</v>
      </c>
    </row>
    <row r="21" spans="1:90" ht="46.5" customHeight="1">
      <c r="A21" s="646">
        <v>17</v>
      </c>
      <c r="B21" s="647" t="s">
        <v>285</v>
      </c>
      <c r="C21" s="648" t="s">
        <v>1442</v>
      </c>
      <c r="L21" s="646" t="s">
        <v>1515</v>
      </c>
      <c r="M21" s="648" t="s">
        <v>1523</v>
      </c>
      <c r="N21" s="645"/>
      <c r="O21" s="645"/>
      <c r="P21" s="645"/>
      <c r="Q21" s="645"/>
      <c r="R21" s="645"/>
      <c r="S21" s="646">
        <v>19</v>
      </c>
      <c r="T21" s="652" t="s">
        <v>2265</v>
      </c>
      <c r="U21" s="648" t="str">
        <f t="shared" si="2"/>
        <v>BŁĄD_19 - w załączniku GR należy zaznaczyć czy posiadane grunty wchodzą w skład gospodarstwa rolnego, czy nie,</v>
      </c>
      <c r="W21" s="643" t="s">
        <v>2005</v>
      </c>
      <c r="X21" s="653" t="s">
        <v>1997</v>
      </c>
      <c r="Y21" s="652">
        <f t="shared" si="27"/>
        <v>31</v>
      </c>
      <c r="Z21" s="652">
        <f t="shared" si="28"/>
        <v>17</v>
      </c>
      <c r="AA21" s="648"/>
      <c r="AC21" s="646" t="s">
        <v>786</v>
      </c>
      <c r="AD21" s="648" t="s">
        <v>119</v>
      </c>
      <c r="AF21" s="652"/>
      <c r="AG21" s="652"/>
      <c r="AN21" s="643">
        <v>28</v>
      </c>
      <c r="AO21" s="643">
        <v>6</v>
      </c>
      <c r="AP21" s="643">
        <v>28</v>
      </c>
      <c r="AQ21" s="643">
        <v>6</v>
      </c>
      <c r="AR21" s="643">
        <v>28</v>
      </c>
      <c r="AS21" s="643">
        <v>6</v>
      </c>
      <c r="AT21" s="643">
        <v>22</v>
      </c>
      <c r="AU21" s="643">
        <v>4</v>
      </c>
      <c r="AV21" s="643">
        <v>24</v>
      </c>
      <c r="AW21" s="643">
        <v>8</v>
      </c>
      <c r="AX21" s="643">
        <v>22</v>
      </c>
      <c r="AY21" s="643">
        <v>2</v>
      </c>
      <c r="AZ21" s="643">
        <v>32</v>
      </c>
      <c r="BA21" s="643">
        <v>11</v>
      </c>
      <c r="BB21" s="643">
        <v>28</v>
      </c>
      <c r="BC21" s="643">
        <v>9</v>
      </c>
      <c r="BD21" s="643">
        <v>36</v>
      </c>
      <c r="BE21" s="643">
        <v>13</v>
      </c>
      <c r="BF21" s="643">
        <v>22</v>
      </c>
      <c r="BG21" s="643">
        <v>32</v>
      </c>
      <c r="BH21" s="643">
        <v>28</v>
      </c>
      <c r="BI21" s="643">
        <v>6</v>
      </c>
      <c r="BL21" s="643">
        <v>38</v>
      </c>
      <c r="BM21" s="643">
        <v>35</v>
      </c>
      <c r="BT21" s="652" t="s">
        <v>285</v>
      </c>
      <c r="BU21" s="652">
        <f>IF(COUNTIF(DR!$B$51:$F$65,Info!BT21)+COUNTIF(DR!$Q$51:$U$63,Info!BT21)&gt;1,1,0)</f>
        <v>0</v>
      </c>
      <c r="BV21" s="652">
        <f>IF(COUNTIF(DL!$B$51:$F$65,Info!BT21)+COUNTIF(DL!$Q$51:$U$63,Info!BT21)&gt;1,1,0)</f>
        <v>0</v>
      </c>
      <c r="BY21" s="894">
        <v>19</v>
      </c>
      <c r="BZ21" s="652">
        <f>CC21</f>
        <v>1</v>
      </c>
      <c r="CA21" s="993">
        <v>0</v>
      </c>
      <c r="CB21" s="993">
        <v>0</v>
      </c>
      <c r="CC21" s="652">
        <f>IF(GR!N16&gt;0,0,1)</f>
        <v>1</v>
      </c>
      <c r="CD21" s="993">
        <v>0</v>
      </c>
      <c r="CE21" s="993">
        <v>0</v>
      </c>
      <c r="CF21" s="652">
        <f>CC21</f>
        <v>1</v>
      </c>
      <c r="CG21" s="993">
        <v>0</v>
      </c>
      <c r="CH21" s="993">
        <v>0</v>
      </c>
      <c r="CI21" s="993">
        <v>0</v>
      </c>
      <c r="CJ21" s="993">
        <v>0</v>
      </c>
      <c r="CK21" s="993">
        <v>0</v>
      </c>
      <c r="CL21" s="993">
        <v>0</v>
      </c>
    </row>
    <row r="22" spans="1:90" ht="46.5" customHeight="1">
      <c r="A22" s="646">
        <v>18</v>
      </c>
      <c r="B22" s="647" t="s">
        <v>286</v>
      </c>
      <c r="C22" s="648" t="s">
        <v>1443</v>
      </c>
      <c r="L22" s="646" t="s">
        <v>1011</v>
      </c>
      <c r="M22" s="648" t="s">
        <v>138</v>
      </c>
      <c r="N22" s="645"/>
      <c r="O22" s="645"/>
      <c r="P22" s="645"/>
      <c r="Q22" s="645"/>
      <c r="R22" s="645"/>
      <c r="S22" s="1279">
        <v>20</v>
      </c>
      <c r="T22" s="652" t="str">
        <f>"łączna powierzchnia gruntów zwolnionych w deklaracji DN ("&amp;AG6&amp;"m2) jest różna od powierzchni gruntów zwolnionych w załączniku ZN ("&amp;AG7&amp;"m2),"</f>
        <v>łączna powierzchnia gruntów zwolnionych w deklaracji DN (0m2) jest różna od powierzchni gruntów zwolnionych w załączniku ZN (0m2),</v>
      </c>
      <c r="U22" s="648" t="str">
        <f t="shared" si="2"/>
        <v>BŁĄD_20 - łączna powierzchnia gruntów zwolnionych w deklaracji DN (0m2) jest różna od powierzchni gruntów zwolnionych w załączniku ZN (0m2),</v>
      </c>
      <c r="W22" s="643">
        <v>20</v>
      </c>
      <c r="X22" s="653" t="s">
        <v>2001</v>
      </c>
      <c r="Y22" s="652">
        <f t="shared" si="27"/>
        <v>33</v>
      </c>
      <c r="Z22" s="652">
        <f t="shared" si="28"/>
        <v>8</v>
      </c>
      <c r="AA22" s="648"/>
      <c r="AC22" s="646" t="s">
        <v>787</v>
      </c>
      <c r="AD22" s="648" t="s">
        <v>120</v>
      </c>
      <c r="AF22" s="652"/>
      <c r="AG22" s="652"/>
      <c r="AN22" s="643">
        <v>28</v>
      </c>
      <c r="AO22" s="643">
        <v>13</v>
      </c>
      <c r="AP22" s="643">
        <v>28</v>
      </c>
      <c r="AQ22" s="643">
        <v>13</v>
      </c>
      <c r="AR22" s="643">
        <v>28</v>
      </c>
      <c r="AS22" s="643">
        <v>13</v>
      </c>
      <c r="AT22" s="643">
        <v>22</v>
      </c>
      <c r="AU22" s="643">
        <v>5</v>
      </c>
      <c r="AV22" s="643">
        <v>25</v>
      </c>
      <c r="AW22" s="643">
        <v>6</v>
      </c>
      <c r="AX22" s="643">
        <v>22</v>
      </c>
      <c r="AY22" s="643">
        <v>7</v>
      </c>
      <c r="AZ22" s="643">
        <v>33</v>
      </c>
      <c r="BA22" s="643">
        <v>11</v>
      </c>
      <c r="BB22" s="643">
        <v>28</v>
      </c>
      <c r="BC22" s="643">
        <v>10</v>
      </c>
      <c r="BD22" s="643">
        <v>38</v>
      </c>
      <c r="BE22" s="643">
        <v>13</v>
      </c>
      <c r="BF22" s="643">
        <v>23</v>
      </c>
      <c r="BG22" s="643">
        <v>7</v>
      </c>
      <c r="BH22" s="643">
        <v>28</v>
      </c>
      <c r="BI22" s="643">
        <v>18</v>
      </c>
      <c r="BL22" s="643">
        <v>39</v>
      </c>
      <c r="BM22" s="643">
        <v>35</v>
      </c>
      <c r="BT22" s="652" t="s">
        <v>286</v>
      </c>
      <c r="BU22" s="652">
        <f>IF(COUNTIF(DR!$B$51:$F$65,Info!BT22)+COUNTIF(DR!$Q$51:$U$63,Info!BT22)&gt;1,1,0)</f>
        <v>0</v>
      </c>
      <c r="BV22" s="652">
        <f>IF(COUNTIF(DL!$B$51:$F$65,Info!BT22)+COUNTIF(DL!$Q$51:$U$63,Info!BT22)&gt;1,1,0)</f>
        <v>0</v>
      </c>
      <c r="BY22" s="894">
        <v>20</v>
      </c>
      <c r="BZ22" s="993">
        <v>0</v>
      </c>
      <c r="CA22" s="993">
        <v>0</v>
      </c>
      <c r="CB22" s="652">
        <f>IF(AG6=AG7,0,1)</f>
        <v>0</v>
      </c>
      <c r="CC22" s="993">
        <v>0</v>
      </c>
      <c r="CD22" s="993">
        <v>0</v>
      </c>
      <c r="CE22" s="993">
        <v>0</v>
      </c>
      <c r="CF22" s="993">
        <v>0</v>
      </c>
      <c r="CG22" s="993">
        <v>0</v>
      </c>
      <c r="CH22" s="1280">
        <v>0</v>
      </c>
      <c r="CI22" s="993">
        <v>0</v>
      </c>
      <c r="CJ22" s="993">
        <v>0</v>
      </c>
      <c r="CK22" s="993">
        <v>0</v>
      </c>
      <c r="CL22" s="993">
        <v>0</v>
      </c>
    </row>
    <row r="23" spans="1:90" ht="46.5" customHeight="1">
      <c r="A23" s="646">
        <v>19</v>
      </c>
      <c r="B23" s="647" t="s">
        <v>287</v>
      </c>
      <c r="C23" s="648" t="s">
        <v>1444</v>
      </c>
      <c r="L23" s="646" t="s">
        <v>1508</v>
      </c>
      <c r="M23" s="648" t="s">
        <v>514</v>
      </c>
      <c r="N23" s="645"/>
      <c r="O23" s="645"/>
      <c r="P23" s="645"/>
      <c r="Q23" s="645"/>
      <c r="R23" s="645"/>
      <c r="S23" s="646">
        <v>21</v>
      </c>
      <c r="T23" s="652" t="str">
        <f>"łączna powierzchnia budynków zwolnionych w deklaracji DN (" &amp; AG8 &amp; "m2) jest różna od powierzchni budynków zwolnionych w załączniku ZN (" &amp; AG9 &amp;"m2),"</f>
        <v>łączna powierzchnia budynków zwolnionych w deklaracji DN (0m2) jest różna od powierzchni budynków zwolnionych w załączniku ZN (0m2),</v>
      </c>
      <c r="U23" s="648" t="str">
        <f t="shared" ref="U23:U41" si="29">"BŁĄD_"&amp;S23&amp;" - "&amp;T23</f>
        <v>BŁĄD_21 - łączna powierzchnia budynków zwolnionych w deklaracji DN (0m2) jest różna od powierzchni budynków zwolnionych w załączniku ZN (0m2),</v>
      </c>
      <c r="W23" s="643">
        <v>21</v>
      </c>
      <c r="X23" s="653" t="s">
        <v>2002</v>
      </c>
      <c r="Y23" s="652">
        <f t="shared" si="27"/>
        <v>33</v>
      </c>
      <c r="Z23" s="652">
        <v>28</v>
      </c>
      <c r="AA23" s="648"/>
      <c r="AC23" s="646" t="s">
        <v>788</v>
      </c>
      <c r="AD23" s="648" t="s">
        <v>121</v>
      </c>
      <c r="AF23" s="652"/>
      <c r="AG23" s="652"/>
      <c r="AN23" s="643">
        <v>28</v>
      </c>
      <c r="AO23" s="643">
        <v>20</v>
      </c>
      <c r="AP23" s="643">
        <v>28</v>
      </c>
      <c r="AQ23" s="643">
        <v>20</v>
      </c>
      <c r="AR23" s="643">
        <v>28</v>
      </c>
      <c r="AS23" s="643">
        <v>20</v>
      </c>
      <c r="AT23" s="643">
        <v>22</v>
      </c>
      <c r="AU23" s="643">
        <v>6</v>
      </c>
      <c r="AV23" s="643">
        <v>25</v>
      </c>
      <c r="AW23" s="643">
        <v>7</v>
      </c>
      <c r="AX23" s="643">
        <v>22</v>
      </c>
      <c r="AY23" s="643">
        <v>10</v>
      </c>
      <c r="AZ23" s="643">
        <v>34</v>
      </c>
      <c r="BA23" s="643">
        <v>11</v>
      </c>
      <c r="BB23" s="643">
        <v>29</v>
      </c>
      <c r="BC23" s="643">
        <v>7</v>
      </c>
      <c r="BD23" s="643">
        <v>39</v>
      </c>
      <c r="BE23" s="643">
        <v>13</v>
      </c>
      <c r="BF23" s="643">
        <v>23</v>
      </c>
      <c r="BG23" s="643">
        <v>16</v>
      </c>
      <c r="BH23" s="643">
        <v>28</v>
      </c>
      <c r="BI23" s="643">
        <v>31</v>
      </c>
      <c r="BL23" s="643">
        <v>40</v>
      </c>
      <c r="BM23" s="643">
        <v>35</v>
      </c>
      <c r="BT23" s="652" t="s">
        <v>287</v>
      </c>
      <c r="BU23" s="652">
        <f>IF(COUNTIF(DR!$B$51:$F$65,Info!BT23)+COUNTIF(DR!$Q$51:$U$63,Info!BT23)&gt;1,1,0)</f>
        <v>0</v>
      </c>
      <c r="BV23" s="652">
        <f>IF(COUNTIF(DL!$B$51:$F$65,Info!BT23)+COUNTIF(DL!$Q$51:$U$63,Info!BT23)&gt;1,1,0)</f>
        <v>0</v>
      </c>
      <c r="BY23" s="894">
        <v>21</v>
      </c>
      <c r="BZ23" s="993">
        <v>0</v>
      </c>
      <c r="CA23" s="993">
        <v>0</v>
      </c>
      <c r="CB23" s="652">
        <f>IF(AG8=AG9,0,1)</f>
        <v>0</v>
      </c>
      <c r="CC23" s="993">
        <v>0</v>
      </c>
      <c r="CD23" s="993">
        <v>0</v>
      </c>
      <c r="CE23" s="993">
        <v>0</v>
      </c>
      <c r="CF23" s="993">
        <v>0</v>
      </c>
      <c r="CG23" s="993">
        <v>0</v>
      </c>
      <c r="CH23" s="652">
        <f>CB23</f>
        <v>0</v>
      </c>
      <c r="CI23" s="993">
        <v>0</v>
      </c>
      <c r="CJ23" s="993">
        <v>0</v>
      </c>
      <c r="CK23" s="993">
        <v>0</v>
      </c>
      <c r="CL23" s="993">
        <v>0</v>
      </c>
    </row>
    <row r="24" spans="1:90" ht="46.5" customHeight="1">
      <c r="A24" s="646">
        <v>19</v>
      </c>
      <c r="B24" s="647" t="s">
        <v>288</v>
      </c>
      <c r="C24" s="648" t="s">
        <v>1445</v>
      </c>
      <c r="L24" s="646" t="s">
        <v>1020</v>
      </c>
      <c r="M24" s="648" t="s">
        <v>978</v>
      </c>
      <c r="N24" s="645"/>
      <c r="O24" s="645"/>
      <c r="P24" s="645"/>
      <c r="Q24" s="645"/>
      <c r="R24" s="645"/>
      <c r="S24" s="646">
        <v>22</v>
      </c>
      <c r="T24" s="652" t="str">
        <f>"łączna kwota budowli zwolnionych w deklaracji DN (" &amp; AG10&amp; "zł) jest różna od kwoty budowli zwolnionych w załączniku ZN (" &amp; AG11 &amp; "zł),"</f>
        <v>łączna kwota budowli zwolnionych w deklaracji DN (0zł) jest różna od kwoty budowli zwolnionych w załączniku ZN (0zł),</v>
      </c>
      <c r="U24" s="648" t="str">
        <f t="shared" si="29"/>
        <v>BŁĄD_22 - łączna kwota budowli zwolnionych w deklaracji DN (0zł) jest różna od kwoty budowli zwolnionych w załączniku ZN (0zł),</v>
      </c>
      <c r="W24" s="643">
        <v>22</v>
      </c>
      <c r="X24" s="653" t="s">
        <v>1545</v>
      </c>
      <c r="Y24" s="652">
        <f t="shared" si="27"/>
        <v>34</v>
      </c>
      <c r="Z24" s="652">
        <f t="shared" si="28"/>
        <v>28</v>
      </c>
      <c r="AA24" s="648"/>
      <c r="AC24" s="646" t="s">
        <v>789</v>
      </c>
      <c r="AD24" s="648" t="s">
        <v>122</v>
      </c>
      <c r="AF24" s="652"/>
      <c r="AG24" s="652"/>
      <c r="AN24" s="643">
        <v>28</v>
      </c>
      <c r="AO24" s="643">
        <v>27</v>
      </c>
      <c r="AP24" s="643">
        <v>28</v>
      </c>
      <c r="AQ24" s="643">
        <v>27</v>
      </c>
      <c r="AR24" s="643">
        <v>28</v>
      </c>
      <c r="AS24" s="643">
        <v>27</v>
      </c>
      <c r="AT24" s="643">
        <v>22</v>
      </c>
      <c r="AU24" s="643">
        <v>7</v>
      </c>
      <c r="AV24" s="643">
        <v>25</v>
      </c>
      <c r="AW24" s="643">
        <v>8</v>
      </c>
      <c r="AX24" s="643">
        <v>23</v>
      </c>
      <c r="AY24" s="643">
        <v>2</v>
      </c>
      <c r="AZ24" s="643">
        <v>35</v>
      </c>
      <c r="BA24" s="643">
        <v>11</v>
      </c>
      <c r="BB24" s="643">
        <v>29</v>
      </c>
      <c r="BC24" s="643">
        <v>8</v>
      </c>
      <c r="BD24" s="643">
        <v>40</v>
      </c>
      <c r="BE24" s="643">
        <v>13</v>
      </c>
      <c r="BF24" s="643">
        <v>23</v>
      </c>
      <c r="BG24" s="643">
        <v>26</v>
      </c>
      <c r="BH24" s="643">
        <v>29</v>
      </c>
      <c r="BI24" s="643">
        <v>6</v>
      </c>
      <c r="BL24" s="643">
        <v>41</v>
      </c>
      <c r="BM24" s="643">
        <v>35</v>
      </c>
      <c r="BT24" s="652" t="s">
        <v>288</v>
      </c>
      <c r="BU24" s="652">
        <f>IF(COUNTIF(DR!$B$51:$F$65,Info!BT24)+COUNTIF(DR!$Q$51:$U$63,Info!BT24)&gt;1,1,0)</f>
        <v>0</v>
      </c>
      <c r="BV24" s="652">
        <f>IF(COUNTIF(DL!$B$51:$F$65,Info!BT24)+COUNTIF(DL!$Q$51:$U$63,Info!BT24)&gt;1,1,0)</f>
        <v>0</v>
      </c>
      <c r="BY24" s="894">
        <v>22</v>
      </c>
      <c r="BZ24" s="993">
        <v>0</v>
      </c>
      <c r="CA24" s="993">
        <v>0</v>
      </c>
      <c r="CB24" s="652">
        <f>IF(AG10=AG11,0,1)</f>
        <v>0</v>
      </c>
      <c r="CC24" s="993">
        <v>0</v>
      </c>
      <c r="CD24" s="993">
        <v>0</v>
      </c>
      <c r="CE24" s="993">
        <v>0</v>
      </c>
      <c r="CF24" s="993">
        <v>0</v>
      </c>
      <c r="CG24" s="993">
        <v>0</v>
      </c>
      <c r="CH24" s="652">
        <f>CB24</f>
        <v>0</v>
      </c>
      <c r="CI24" s="993">
        <v>0</v>
      </c>
      <c r="CJ24" s="993">
        <v>0</v>
      </c>
      <c r="CK24" s="993">
        <v>0</v>
      </c>
      <c r="CL24" s="993">
        <v>0</v>
      </c>
    </row>
    <row r="25" spans="1:90" ht="46.5" customHeight="1">
      <c r="A25" s="646">
        <v>21</v>
      </c>
      <c r="B25" s="647" t="s">
        <v>231</v>
      </c>
      <c r="C25" s="648" t="s">
        <v>161</v>
      </c>
      <c r="L25" s="646" t="s">
        <v>1518</v>
      </c>
      <c r="M25" s="648" t="s">
        <v>1626</v>
      </c>
      <c r="N25" s="645"/>
      <c r="O25" s="645"/>
      <c r="P25" s="645"/>
      <c r="Q25" s="645"/>
      <c r="R25" s="645"/>
      <c r="S25" s="1279">
        <v>23</v>
      </c>
      <c r="T25" s="652" t="str">
        <f>"łączna kwota zwolnień w załącznikach GL (" &amp; AG5 &amp; "zł) jest różna od kwoty w polu 15 załącznika ZL (" &amp; AG4 &amp; "zł),"</f>
        <v>łączna kwota zwolnień w załącznikach GL (0zł) jest różna od kwoty w polu 15 załącznika ZL (0zł),</v>
      </c>
      <c r="U25" s="648" t="str">
        <f t="shared" si="29"/>
        <v>BŁĄD_23 - łączna kwota zwolnień w załącznikach GL (0zł) jest różna od kwoty w polu 15 załącznika ZL (0zł),</v>
      </c>
      <c r="W25" s="643">
        <v>23</v>
      </c>
      <c r="X25" s="653" t="s">
        <v>1547</v>
      </c>
      <c r="Y25" s="652">
        <f t="shared" si="27"/>
        <v>35</v>
      </c>
      <c r="Z25" s="652">
        <f t="shared" si="28"/>
        <v>6</v>
      </c>
      <c r="AA25" s="679"/>
      <c r="AC25" s="646" t="s">
        <v>790</v>
      </c>
      <c r="AD25" s="648" t="s">
        <v>808</v>
      </c>
      <c r="AF25" s="652"/>
      <c r="AG25" s="652"/>
      <c r="AN25" s="643">
        <v>31</v>
      </c>
      <c r="AO25" s="643">
        <v>7</v>
      </c>
      <c r="AP25" s="643">
        <v>31</v>
      </c>
      <c r="AQ25" s="643">
        <v>7</v>
      </c>
      <c r="AR25" s="643">
        <v>31</v>
      </c>
      <c r="AS25" s="643">
        <v>7</v>
      </c>
      <c r="AT25" s="643">
        <v>23</v>
      </c>
      <c r="AU25" s="643">
        <v>4</v>
      </c>
      <c r="AV25" s="643">
        <v>26</v>
      </c>
      <c r="AW25" s="643">
        <v>6</v>
      </c>
      <c r="AX25" s="643">
        <v>23</v>
      </c>
      <c r="AY25" s="643">
        <v>7</v>
      </c>
      <c r="AZ25" s="643">
        <v>36</v>
      </c>
      <c r="BA25" s="643">
        <v>11</v>
      </c>
      <c r="BB25" s="643">
        <v>29</v>
      </c>
      <c r="BC25" s="643">
        <v>9</v>
      </c>
      <c r="BD25" s="643">
        <v>41</v>
      </c>
      <c r="BE25" s="643">
        <v>13</v>
      </c>
      <c r="BF25" s="643">
        <v>23</v>
      </c>
      <c r="BG25" s="643">
        <v>36</v>
      </c>
      <c r="BH25" s="643">
        <v>29</v>
      </c>
      <c r="BI25" s="643">
        <v>21</v>
      </c>
      <c r="BL25" s="643">
        <v>42</v>
      </c>
      <c r="BM25" s="643">
        <v>35</v>
      </c>
      <c r="BT25" s="652" t="s">
        <v>231</v>
      </c>
      <c r="BU25" s="652">
        <f>IF(COUNTIF(DR!$B$51:$F$65,Info!BT25)+COUNTIF(DR!$Q$51:$U$63,Info!BT25)&gt;1,1,0)</f>
        <v>0</v>
      </c>
      <c r="BV25" s="652">
        <f>IF(COUNTIF(DL!$B$51:$F$65,Info!BT25)+COUNTIF(DL!$Q$51:$U$63,Info!BT25)&gt;1,1,0)</f>
        <v>0</v>
      </c>
      <c r="BY25" s="894">
        <v>23</v>
      </c>
      <c r="BZ25" s="993">
        <v>0</v>
      </c>
      <c r="CA25" s="652">
        <f>IF(AG4=AG5,0,1)</f>
        <v>0</v>
      </c>
      <c r="CB25" s="993">
        <v>0</v>
      </c>
      <c r="CC25" s="993">
        <v>0</v>
      </c>
      <c r="CD25" s="652">
        <f>CA25</f>
        <v>0</v>
      </c>
      <c r="CE25" s="993">
        <v>0</v>
      </c>
      <c r="CF25" s="993">
        <v>0</v>
      </c>
      <c r="CG25" s="1280">
        <v>0</v>
      </c>
      <c r="CH25" s="993">
        <v>0</v>
      </c>
      <c r="CI25" s="993">
        <v>0</v>
      </c>
      <c r="CJ25" s="993">
        <v>0</v>
      </c>
      <c r="CK25" s="993">
        <v>0</v>
      </c>
      <c r="CL25" s="993">
        <v>0</v>
      </c>
    </row>
    <row r="26" spans="1:90" ht="46.5" customHeight="1">
      <c r="A26" s="646">
        <v>20</v>
      </c>
      <c r="B26" s="647" t="s">
        <v>289</v>
      </c>
      <c r="C26" s="648" t="s">
        <v>162</v>
      </c>
      <c r="L26" s="646" t="s">
        <v>1015</v>
      </c>
      <c r="M26" s="648" t="s">
        <v>135</v>
      </c>
      <c r="N26" s="645"/>
      <c r="O26" s="645"/>
      <c r="P26" s="645"/>
      <c r="Q26" s="645"/>
      <c r="R26" s="645"/>
      <c r="S26" s="646">
        <v>24</v>
      </c>
      <c r="T26" s="652" t="s">
        <v>2286</v>
      </c>
      <c r="U26" s="648" t="str">
        <f t="shared" si="29"/>
        <v>BŁĄD_24 - data obowiązywania deklaracji lub korekty deklaracji w polu nr 3 nie została wpisana lub wpisano ją w niewłaściwym formacie,</v>
      </c>
      <c r="W26" s="643">
        <v>24</v>
      </c>
      <c r="X26" s="653" t="s">
        <v>1398</v>
      </c>
      <c r="Y26" s="652">
        <f t="shared" si="27"/>
        <v>35</v>
      </c>
      <c r="Z26" s="652">
        <f t="shared" si="28"/>
        <v>14</v>
      </c>
      <c r="AA26" s="680"/>
      <c r="AC26" s="646" t="s">
        <v>791</v>
      </c>
      <c r="AD26" s="648" t="s">
        <v>1628</v>
      </c>
      <c r="AF26" s="652"/>
      <c r="AG26" s="652"/>
      <c r="AN26" s="643">
        <v>31</v>
      </c>
      <c r="AO26" s="643">
        <v>12</v>
      </c>
      <c r="AP26" s="643">
        <v>31</v>
      </c>
      <c r="AQ26" s="643">
        <v>12</v>
      </c>
      <c r="AR26" s="643">
        <v>31</v>
      </c>
      <c r="AS26" s="643">
        <v>12</v>
      </c>
      <c r="AT26" s="643">
        <v>23</v>
      </c>
      <c r="AU26" s="643">
        <v>5</v>
      </c>
      <c r="AV26" s="643">
        <v>26</v>
      </c>
      <c r="AW26" s="643">
        <v>7</v>
      </c>
      <c r="AX26" s="643">
        <v>23</v>
      </c>
      <c r="AY26" s="643">
        <v>10</v>
      </c>
      <c r="AZ26" s="643">
        <v>37</v>
      </c>
      <c r="BA26" s="643">
        <v>11</v>
      </c>
      <c r="BB26" s="643">
        <v>29</v>
      </c>
      <c r="BC26" s="643">
        <v>10</v>
      </c>
      <c r="BD26" s="643">
        <v>42</v>
      </c>
      <c r="BE26" s="643">
        <v>13</v>
      </c>
      <c r="BF26" s="643">
        <v>25</v>
      </c>
      <c r="BG26" s="643">
        <v>6</v>
      </c>
      <c r="BH26" s="643">
        <v>29</v>
      </c>
      <c r="BI26" s="643">
        <v>31</v>
      </c>
      <c r="BL26" s="643">
        <v>43</v>
      </c>
      <c r="BM26" s="643">
        <v>35</v>
      </c>
      <c r="BT26" s="652" t="s">
        <v>289</v>
      </c>
      <c r="BU26" s="652">
        <f>IF(COUNTIF(DR!$B$51:$F$65,Info!BT26)+COUNTIF(DR!$Q$51:$U$63,Info!BT26)&gt;1,1,0)</f>
        <v>0</v>
      </c>
      <c r="BV26" s="652">
        <f>IF(COUNTIF(DL!$B$51:$F$65,Info!BT26)+COUNTIF(DL!$Q$51:$U$63,Info!BT26)&gt;1,1,0)</f>
        <v>0</v>
      </c>
      <c r="BY26" s="894">
        <v>24</v>
      </c>
      <c r="BZ26" s="709">
        <f>IF(ISNUMBER(DR!V17),0,1)</f>
        <v>1</v>
      </c>
      <c r="CA26" s="709">
        <f>IF(ISNUMBER(DL!V17),0,1)</f>
        <v>1</v>
      </c>
      <c r="CB26" s="709">
        <f>IF(ISNUMBER(DN!V17),0,1)</f>
        <v>1</v>
      </c>
      <c r="CC26" s="993">
        <v>0</v>
      </c>
      <c r="CD26" s="993">
        <v>0</v>
      </c>
      <c r="CE26" s="993">
        <v>0</v>
      </c>
      <c r="CF26" s="993">
        <v>0</v>
      </c>
      <c r="CG26" s="993">
        <v>0</v>
      </c>
      <c r="CH26" s="993">
        <v>0</v>
      </c>
      <c r="CI26" s="993">
        <v>0</v>
      </c>
      <c r="CJ26" s="993">
        <v>0</v>
      </c>
      <c r="CK26" s="993">
        <v>0</v>
      </c>
      <c r="CL26" s="993">
        <v>0</v>
      </c>
    </row>
    <row r="27" spans="1:90" ht="46.5" customHeight="1">
      <c r="A27" s="646">
        <v>23</v>
      </c>
      <c r="B27" s="647" t="s">
        <v>290</v>
      </c>
      <c r="C27" s="648" t="s">
        <v>163</v>
      </c>
      <c r="L27" s="646" t="s">
        <v>1502</v>
      </c>
      <c r="M27" s="648" t="s">
        <v>684</v>
      </c>
      <c r="N27" s="645"/>
      <c r="O27" s="645"/>
      <c r="P27" s="645"/>
      <c r="Q27" s="645"/>
      <c r="R27" s="645"/>
      <c r="S27" s="646">
        <v>25</v>
      </c>
      <c r="T27" s="652" t="s">
        <v>2289</v>
      </c>
      <c r="U27" s="648" t="str">
        <f t="shared" si="29"/>
        <v>BŁĄD_25 - w deklaracji wielokrotnie wykazana została w ta sama miejscowość,</v>
      </c>
      <c r="W27" s="643">
        <v>25</v>
      </c>
      <c r="X27" s="653" t="s">
        <v>1433</v>
      </c>
      <c r="Y27" s="652">
        <f t="shared" si="27"/>
        <v>35</v>
      </c>
      <c r="Z27" s="652">
        <f t="shared" si="28"/>
        <v>25</v>
      </c>
      <c r="AA27" s="655"/>
      <c r="AC27" s="646" t="s">
        <v>842</v>
      </c>
      <c r="AD27" s="648" t="s">
        <v>1629</v>
      </c>
      <c r="AF27" s="652"/>
      <c r="AG27" s="652"/>
      <c r="AN27" s="643">
        <v>31</v>
      </c>
      <c r="AO27" s="643">
        <v>17</v>
      </c>
      <c r="AP27" s="643">
        <v>31</v>
      </c>
      <c r="AQ27" s="643">
        <v>17</v>
      </c>
      <c r="AR27" s="643">
        <v>31</v>
      </c>
      <c r="AS27" s="643">
        <v>17</v>
      </c>
      <c r="AT27" s="643">
        <v>23</v>
      </c>
      <c r="AU27" s="643">
        <v>6</v>
      </c>
      <c r="AV27" s="643">
        <v>26</v>
      </c>
      <c r="AW27" s="643">
        <v>8</v>
      </c>
      <c r="AX27" s="643">
        <v>24</v>
      </c>
      <c r="AY27" s="643">
        <v>2</v>
      </c>
      <c r="AZ27" s="643">
        <v>38</v>
      </c>
      <c r="BA27" s="643">
        <v>11</v>
      </c>
      <c r="BB27" s="643">
        <v>30</v>
      </c>
      <c r="BC27" s="643">
        <v>7</v>
      </c>
      <c r="BD27" s="643">
        <v>46</v>
      </c>
      <c r="BE27" s="643">
        <v>13</v>
      </c>
      <c r="BF27" s="643">
        <v>25</v>
      </c>
      <c r="BG27" s="643">
        <v>18</v>
      </c>
      <c r="BH27" s="643">
        <v>30</v>
      </c>
      <c r="BI27" s="643">
        <v>5</v>
      </c>
      <c r="BL27" s="643">
        <v>46</v>
      </c>
      <c r="BM27" s="643">
        <v>35</v>
      </c>
      <c r="BT27" s="652" t="s">
        <v>290</v>
      </c>
      <c r="BU27" s="652">
        <f>IF(COUNTIF(DR!$B$51:$F$65,Info!BT27)+COUNTIF(DR!$Q$51:$U$63,Info!BT27)&gt;1,1,0)</f>
        <v>0</v>
      </c>
      <c r="BV27" s="652">
        <f>IF(COUNTIF(DL!$B$51:$F$65,Info!BT27)+COUNTIF(DL!$Q$51:$U$63,Info!BT27)&gt;1,1,0)</f>
        <v>0</v>
      </c>
      <c r="BY27" s="894">
        <v>25</v>
      </c>
      <c r="BZ27" s="709">
        <f>IF(BU29&gt;0,1,0)</f>
        <v>0</v>
      </c>
      <c r="CA27" s="709">
        <f>IF(BV29&gt;0,1,0)</f>
        <v>0</v>
      </c>
      <c r="CB27" s="993">
        <v>0</v>
      </c>
      <c r="CC27" s="993">
        <v>0</v>
      </c>
      <c r="CD27" s="993">
        <v>0</v>
      </c>
      <c r="CE27" s="993">
        <v>0</v>
      </c>
      <c r="CF27" s="993">
        <v>0</v>
      </c>
      <c r="CG27" s="993">
        <v>0</v>
      </c>
      <c r="CH27" s="993">
        <v>0</v>
      </c>
      <c r="CI27" s="993">
        <v>0</v>
      </c>
      <c r="CJ27" s="993">
        <v>0</v>
      </c>
      <c r="CK27" s="993">
        <v>0</v>
      </c>
      <c r="CL27" s="993">
        <v>0</v>
      </c>
    </row>
    <row r="28" spans="1:90" ht="46.5" customHeight="1" thickBot="1">
      <c r="A28" s="667">
        <v>25</v>
      </c>
      <c r="B28" s="681" t="s">
        <v>308</v>
      </c>
      <c r="C28" s="678" t="s">
        <v>164</v>
      </c>
      <c r="L28" s="646" t="s">
        <v>1512</v>
      </c>
      <c r="M28" s="648" t="s">
        <v>512</v>
      </c>
      <c r="N28" s="645"/>
      <c r="O28" s="645"/>
      <c r="P28" s="645"/>
      <c r="Q28" s="645"/>
      <c r="R28" s="645"/>
      <c r="S28" s="646">
        <v>26</v>
      </c>
      <c r="T28" s="652" t="s">
        <v>2598</v>
      </c>
      <c r="U28" s="648" t="str">
        <f t="shared" si="29"/>
        <v>BŁĄD_26 - w polu nr 3 data została wpisana w złym formacie. Prawidłowy format to : ROK-MIESIĄC-DZIEŃ</v>
      </c>
      <c r="W28" s="643">
        <v>26</v>
      </c>
      <c r="X28" s="653" t="s">
        <v>1375</v>
      </c>
      <c r="Y28" s="652">
        <f t="shared" si="27"/>
        <v>35</v>
      </c>
      <c r="Z28" s="652">
        <f t="shared" si="28"/>
        <v>30</v>
      </c>
      <c r="AA28" s="648"/>
      <c r="AC28" s="646" t="s">
        <v>843</v>
      </c>
      <c r="AD28" s="648" t="s">
        <v>1630</v>
      </c>
      <c r="AF28" s="652"/>
      <c r="AG28" s="652"/>
      <c r="AN28" s="643">
        <v>33</v>
      </c>
      <c r="AO28" s="643">
        <v>8</v>
      </c>
      <c r="AP28" s="643">
        <v>33</v>
      </c>
      <c r="AQ28" s="643">
        <v>8</v>
      </c>
      <c r="AR28" s="643">
        <v>33</v>
      </c>
      <c r="AS28" s="643">
        <v>8</v>
      </c>
      <c r="AT28" s="643">
        <v>23</v>
      </c>
      <c r="AU28" s="643">
        <v>7</v>
      </c>
      <c r="AV28" s="643">
        <v>27</v>
      </c>
      <c r="AW28" s="643">
        <v>6</v>
      </c>
      <c r="AX28" s="643">
        <v>24</v>
      </c>
      <c r="AY28" s="643">
        <v>7</v>
      </c>
      <c r="AZ28" s="643">
        <v>40</v>
      </c>
      <c r="BA28" s="643">
        <v>11</v>
      </c>
      <c r="BB28" s="643">
        <v>30</v>
      </c>
      <c r="BC28" s="643">
        <v>8</v>
      </c>
      <c r="BD28" s="643">
        <v>47</v>
      </c>
      <c r="BE28" s="643">
        <v>13</v>
      </c>
      <c r="BF28" s="643">
        <v>25</v>
      </c>
      <c r="BG28" s="643">
        <v>32</v>
      </c>
      <c r="BH28" s="643">
        <v>30</v>
      </c>
      <c r="BI28" s="643">
        <v>19</v>
      </c>
      <c r="BL28" s="643">
        <v>47</v>
      </c>
      <c r="BM28" s="643">
        <v>35</v>
      </c>
      <c r="BT28" s="652" t="s">
        <v>308</v>
      </c>
      <c r="BU28" s="652">
        <f>IF(COUNTIF(DR!$B$51:$F$65,Info!BT28)+COUNTIF(DR!$Q$51:$U$63,Info!BT28)&gt;1,1,0)</f>
        <v>0</v>
      </c>
      <c r="BV28" s="652">
        <f>IF(COUNTIF(DL!$B$51:$F$65,Info!BT28)+COUNTIF(DL!$Q$51:$U$63,Info!BT28)&gt;1,1,0)</f>
        <v>0</v>
      </c>
      <c r="BY28" s="894">
        <v>26</v>
      </c>
      <c r="BZ28" s="1077">
        <f>IF(ISNUMBER(DR!V17),0,1)</f>
        <v>1</v>
      </c>
      <c r="CA28" s="1077">
        <f>IF(ISNUMBER(DL!V17),0,1)</f>
        <v>1</v>
      </c>
      <c r="CB28" s="1077">
        <f>IF(ISNUMBER(DN!V17),0,1)</f>
        <v>1</v>
      </c>
      <c r="CC28" s="993">
        <v>0</v>
      </c>
      <c r="CD28" s="993">
        <v>0</v>
      </c>
      <c r="CE28" s="993">
        <v>0</v>
      </c>
      <c r="CF28" s="993">
        <v>0</v>
      </c>
      <c r="CG28" s="993">
        <v>0</v>
      </c>
      <c r="CH28" s="993">
        <v>0</v>
      </c>
      <c r="CI28" s="993">
        <v>0</v>
      </c>
      <c r="CJ28" s="993">
        <v>0</v>
      </c>
      <c r="CK28" s="993">
        <v>0</v>
      </c>
      <c r="CL28" s="993">
        <v>0</v>
      </c>
    </row>
    <row r="29" spans="1:90" ht="46.5" customHeight="1">
      <c r="L29" s="646" t="s">
        <v>909</v>
      </c>
      <c r="M29" s="648" t="s">
        <v>910</v>
      </c>
      <c r="N29" s="645"/>
      <c r="O29" s="645"/>
      <c r="P29" s="645"/>
      <c r="Q29" s="645"/>
      <c r="R29" s="645"/>
      <c r="S29" s="646">
        <v>27</v>
      </c>
      <c r="T29" s="652" t="s">
        <v>2595</v>
      </c>
      <c r="U29" s="648" t="str">
        <f t="shared" si="29"/>
        <v>BŁĄD_27 - przynajmniej jedno pole przyjmuje niedozwoloną wartość ujemną (nr korekty lub załącznika, powierzchnia, wartość podatku lub rata podatku),</v>
      </c>
      <c r="W29" s="643">
        <v>27</v>
      </c>
      <c r="X29" s="653" t="s">
        <v>1376</v>
      </c>
      <c r="Y29" s="652">
        <f t="shared" si="27"/>
        <v>36</v>
      </c>
      <c r="Z29" s="652">
        <f t="shared" si="28"/>
        <v>6</v>
      </c>
      <c r="AA29" s="648"/>
      <c r="AC29" s="646" t="s">
        <v>844</v>
      </c>
      <c r="AD29" s="648" t="s">
        <v>1631</v>
      </c>
      <c r="AF29" s="652"/>
      <c r="AG29" s="652"/>
      <c r="AN29" s="643">
        <v>33</v>
      </c>
      <c r="AO29" s="643">
        <v>28</v>
      </c>
      <c r="AP29" s="643">
        <v>33</v>
      </c>
      <c r="AQ29" s="643">
        <v>28</v>
      </c>
      <c r="AR29" s="643">
        <v>33</v>
      </c>
      <c r="AS29" s="643">
        <v>28</v>
      </c>
      <c r="AT29" s="643">
        <v>24</v>
      </c>
      <c r="AU29" s="643">
        <v>4</v>
      </c>
      <c r="AV29" s="643">
        <v>27</v>
      </c>
      <c r="AW29" s="643">
        <v>7</v>
      </c>
      <c r="AX29" s="643">
        <v>24</v>
      </c>
      <c r="AY29" s="643">
        <v>10</v>
      </c>
      <c r="AZ29" s="643">
        <v>43</v>
      </c>
      <c r="BA29" s="643">
        <v>11</v>
      </c>
      <c r="BB29" s="643">
        <v>30</v>
      </c>
      <c r="BC29" s="643">
        <v>9</v>
      </c>
      <c r="BD29" s="643">
        <v>49</v>
      </c>
      <c r="BE29" s="643">
        <v>13</v>
      </c>
      <c r="BF29" s="643">
        <v>25</v>
      </c>
      <c r="BG29" s="643">
        <v>39</v>
      </c>
      <c r="BH29" s="643">
        <v>30</v>
      </c>
      <c r="BI29" s="643">
        <v>25</v>
      </c>
      <c r="BL29" s="643">
        <v>48</v>
      </c>
      <c r="BM29" s="643">
        <v>35</v>
      </c>
      <c r="BT29" s="876" t="s">
        <v>233</v>
      </c>
      <c r="BU29" s="876">
        <f>SUM(BU2:BU28)</f>
        <v>0</v>
      </c>
      <c r="BV29" s="876">
        <f>SUM(BV2:BV28)</f>
        <v>0</v>
      </c>
      <c r="BY29" s="894">
        <v>27</v>
      </c>
      <c r="BZ29" s="1077">
        <f>IF(DR!AF12&gt;0,1,0)</f>
        <v>0</v>
      </c>
      <c r="CA29" s="1077">
        <f>IF(DL!AF12&gt;0,1,0)</f>
        <v>0</v>
      </c>
      <c r="CB29" s="1077">
        <f>IF(DN!AF12&gt;0,1,0)</f>
        <v>0</v>
      </c>
      <c r="CC29" s="652">
        <f ca="1">IF(GR!A12&gt;0,1,0)</f>
        <v>0</v>
      </c>
      <c r="CD29" s="652">
        <f ca="1">IF(GL!A12&gt;0,1,0)</f>
        <v>0</v>
      </c>
      <c r="CE29" s="993">
        <v>0</v>
      </c>
      <c r="CF29" s="652">
        <f>IF(ZR!A12&gt;0,1,0)</f>
        <v>0</v>
      </c>
      <c r="CG29" s="652">
        <f>IF(ZL!A12&gt;0,1,0)</f>
        <v>0</v>
      </c>
      <c r="CH29" s="652">
        <f>IF(ZN!A12&gt;0,1,0)</f>
        <v>0</v>
      </c>
      <c r="CI29" s="993">
        <v>0</v>
      </c>
      <c r="CJ29" s="652">
        <f>COUNTIF(IN!AI54:AN82,"&lt;0")</f>
        <v>0</v>
      </c>
      <c r="CK29" s="993">
        <v>0</v>
      </c>
      <c r="CL29" s="652">
        <f>COUNTIF(IND!AI23:AI53,"&lt;0")</f>
        <v>0</v>
      </c>
    </row>
    <row r="30" spans="1:90" ht="46.5" customHeight="1">
      <c r="L30" s="646" t="s">
        <v>917</v>
      </c>
      <c r="M30" s="648" t="s">
        <v>980</v>
      </c>
      <c r="N30" s="645"/>
      <c r="O30" s="645"/>
      <c r="P30" s="645"/>
      <c r="Q30" s="1105"/>
      <c r="R30" s="645"/>
      <c r="S30" s="646">
        <v>28</v>
      </c>
      <c r="T30" s="652" t="s">
        <v>2313</v>
      </c>
      <c r="U30" s="648" t="str">
        <f t="shared" si="29"/>
        <v>BŁĄD_28 - NIP / PESEL podatnika zawiera błąd</v>
      </c>
      <c r="W30" s="643">
        <v>28</v>
      </c>
      <c r="X30" s="653" t="s">
        <v>1377</v>
      </c>
      <c r="Y30" s="652">
        <f t="shared" si="27"/>
        <v>36</v>
      </c>
      <c r="Z30" s="652">
        <f t="shared" si="28"/>
        <v>15</v>
      </c>
      <c r="AA30" s="648"/>
      <c r="AC30" s="646" t="s">
        <v>845</v>
      </c>
      <c r="AD30" s="648" t="s">
        <v>809</v>
      </c>
      <c r="AF30" s="652"/>
      <c r="AG30" s="652"/>
      <c r="AN30" s="643">
        <v>34</v>
      </c>
      <c r="AO30" s="643">
        <v>28</v>
      </c>
      <c r="AP30" s="643">
        <v>34</v>
      </c>
      <c r="AQ30" s="643">
        <v>28</v>
      </c>
      <c r="AR30" s="643">
        <v>34</v>
      </c>
      <c r="AS30" s="643">
        <v>28</v>
      </c>
      <c r="AT30" s="643">
        <v>24</v>
      </c>
      <c r="AU30" s="643">
        <v>5</v>
      </c>
      <c r="AV30" s="643">
        <v>27</v>
      </c>
      <c r="AW30" s="643">
        <v>8</v>
      </c>
      <c r="AX30" s="643">
        <v>25</v>
      </c>
      <c r="AY30" s="643">
        <v>7</v>
      </c>
      <c r="AZ30" s="643">
        <v>44</v>
      </c>
      <c r="BA30" s="643">
        <v>11</v>
      </c>
      <c r="BB30" s="643">
        <v>30</v>
      </c>
      <c r="BC30" s="643">
        <v>10</v>
      </c>
      <c r="BD30" s="643">
        <v>50</v>
      </c>
      <c r="BE30" s="643">
        <v>13</v>
      </c>
      <c r="BF30" s="643">
        <v>26</v>
      </c>
      <c r="BG30" s="643">
        <v>7</v>
      </c>
      <c r="BH30" s="643">
        <v>30</v>
      </c>
      <c r="BI30" s="643">
        <v>31</v>
      </c>
      <c r="BL30" s="643">
        <v>49</v>
      </c>
      <c r="BM30" s="643">
        <v>35</v>
      </c>
      <c r="BY30" s="894">
        <v>28</v>
      </c>
      <c r="BZ30" s="993">
        <v>0</v>
      </c>
      <c r="CA30" s="993">
        <v>0</v>
      </c>
      <c r="CB30" s="993">
        <v>0</v>
      </c>
      <c r="CC30" s="993">
        <v>0</v>
      </c>
      <c r="CD30" s="993">
        <v>0</v>
      </c>
      <c r="CE30" s="993">
        <v>0</v>
      </c>
      <c r="CF30" s="993">
        <v>0</v>
      </c>
      <c r="CG30" s="993">
        <v>0</v>
      </c>
      <c r="CH30" s="993">
        <v>0</v>
      </c>
      <c r="CI30" s="993">
        <v>0</v>
      </c>
      <c r="CJ30" s="652">
        <f>IF(SUM(CQ14,CT14)=0,1,IF(AND(CO14=10,CQ14=0),0,IF(AND(CR14=11,CT14=0),0,1)))</f>
        <v>1</v>
      </c>
      <c r="CK30" s="993">
        <v>0</v>
      </c>
      <c r="CL30" s="993">
        <v>0</v>
      </c>
    </row>
    <row r="31" spans="1:90" ht="46.5" customHeight="1">
      <c r="L31" s="646" t="s">
        <v>1500</v>
      </c>
      <c r="M31" s="648" t="s">
        <v>899</v>
      </c>
      <c r="N31" s="645"/>
      <c r="O31" s="645"/>
      <c r="P31" s="645"/>
      <c r="Q31" s="645"/>
      <c r="R31" s="645"/>
      <c r="S31" s="646">
        <v>29</v>
      </c>
      <c r="T31" s="652" t="s">
        <v>2314</v>
      </c>
      <c r="U31" s="648" t="str">
        <f t="shared" si="29"/>
        <v>BŁĄD_29 - NIP / PESEL współwłaściciela zawiera błąd</v>
      </c>
      <c r="W31" s="643">
        <v>29</v>
      </c>
      <c r="X31" s="653" t="s">
        <v>1378</v>
      </c>
      <c r="Y31" s="652">
        <f t="shared" si="27"/>
        <v>36</v>
      </c>
      <c r="Z31" s="652">
        <f t="shared" si="28"/>
        <v>25</v>
      </c>
      <c r="AA31" s="648"/>
      <c r="AC31" s="646" t="s">
        <v>757</v>
      </c>
      <c r="AD31" s="648" t="s">
        <v>966</v>
      </c>
      <c r="AF31" s="652"/>
      <c r="AG31" s="652"/>
      <c r="AN31" s="643">
        <v>35</v>
      </c>
      <c r="AO31" s="643">
        <v>6</v>
      </c>
      <c r="AP31" s="643">
        <v>35</v>
      </c>
      <c r="AQ31" s="643">
        <v>6</v>
      </c>
      <c r="AR31" s="643">
        <v>35</v>
      </c>
      <c r="AS31" s="643">
        <v>6</v>
      </c>
      <c r="AT31" s="643">
        <v>24</v>
      </c>
      <c r="AU31" s="643">
        <v>6</v>
      </c>
      <c r="AV31" s="643">
        <v>36</v>
      </c>
      <c r="AW31" s="643">
        <v>11</v>
      </c>
      <c r="AX31" s="643">
        <v>25</v>
      </c>
      <c r="AY31" s="643">
        <v>2</v>
      </c>
      <c r="AZ31" s="643">
        <v>45</v>
      </c>
      <c r="BA31" s="643">
        <v>11</v>
      </c>
      <c r="BB31" s="643">
        <v>31</v>
      </c>
      <c r="BC31" s="643">
        <v>7</v>
      </c>
      <c r="BD31" s="643">
        <v>52</v>
      </c>
      <c r="BE31" s="643">
        <v>13</v>
      </c>
      <c r="BF31" s="643">
        <v>26</v>
      </c>
      <c r="BG31" s="643">
        <v>18</v>
      </c>
      <c r="BH31" s="643">
        <v>31</v>
      </c>
      <c r="BI31" s="643">
        <v>7</v>
      </c>
      <c r="BL31" s="643">
        <v>52</v>
      </c>
      <c r="BM31" s="643">
        <v>35</v>
      </c>
      <c r="BY31" s="894">
        <v>29</v>
      </c>
      <c r="BZ31" s="993">
        <v>0</v>
      </c>
      <c r="CA31" s="993">
        <v>0</v>
      </c>
      <c r="CB31" s="993">
        <v>0</v>
      </c>
      <c r="CC31" s="993">
        <v>0</v>
      </c>
      <c r="CD31" s="993">
        <v>0</v>
      </c>
      <c r="CE31" s="993">
        <v>0</v>
      </c>
      <c r="CF31" s="993">
        <v>0</v>
      </c>
      <c r="CG31" s="993">
        <v>0</v>
      </c>
      <c r="CH31" s="993">
        <v>0</v>
      </c>
      <c r="CI31" s="993">
        <v>0</v>
      </c>
      <c r="CJ31" s="652">
        <f>IF(AND(CU14=10,CW14=0),0,IF(AND(CX14=11,CZ14=0),0,1))</f>
        <v>0</v>
      </c>
      <c r="CK31" s="993">
        <v>0</v>
      </c>
      <c r="CL31" s="993">
        <v>0</v>
      </c>
    </row>
    <row r="32" spans="1:90" ht="46.5" customHeight="1">
      <c r="L32" s="646" t="s">
        <v>1510</v>
      </c>
      <c r="M32" s="648" t="s">
        <v>1627</v>
      </c>
      <c r="N32" s="645"/>
      <c r="O32" s="645"/>
      <c r="P32" s="645"/>
      <c r="Q32" s="645"/>
      <c r="R32" s="645"/>
      <c r="S32" s="646">
        <v>30</v>
      </c>
      <c r="T32" s="652" t="s">
        <v>2319</v>
      </c>
      <c r="U32" s="648" t="str">
        <f t="shared" si="29"/>
        <v>BŁĄD_30 - NIP / PESEL osoby wykazanej w WSP.2.1.1 zawiera błąd</v>
      </c>
      <c r="W32" s="643">
        <v>30</v>
      </c>
      <c r="X32" s="653" t="s">
        <v>1546</v>
      </c>
      <c r="Y32" s="652">
        <f t="shared" si="27"/>
        <v>37</v>
      </c>
      <c r="Z32" s="652">
        <f t="shared" si="28"/>
        <v>6</v>
      </c>
      <c r="AA32" s="648"/>
      <c r="AC32" s="646" t="s">
        <v>758</v>
      </c>
      <c r="AD32" s="648" t="s">
        <v>967</v>
      </c>
      <c r="AF32" s="652"/>
      <c r="AG32" s="652"/>
      <c r="AN32" s="643">
        <v>35</v>
      </c>
      <c r="AO32" s="643">
        <v>14</v>
      </c>
      <c r="AP32" s="643">
        <v>35</v>
      </c>
      <c r="AQ32" s="643">
        <v>14</v>
      </c>
      <c r="AR32" s="643">
        <v>35</v>
      </c>
      <c r="AS32" s="643">
        <v>14</v>
      </c>
      <c r="AT32" s="643">
        <v>24</v>
      </c>
      <c r="AU32" s="643">
        <v>7</v>
      </c>
      <c r="AV32" s="643">
        <v>41</v>
      </c>
      <c r="AW32" s="643">
        <v>2</v>
      </c>
      <c r="AX32" s="643">
        <v>25</v>
      </c>
      <c r="AY32" s="643">
        <v>10</v>
      </c>
      <c r="AZ32" s="643">
        <v>46</v>
      </c>
      <c r="BA32" s="643">
        <v>11</v>
      </c>
      <c r="BB32" s="643">
        <v>31</v>
      </c>
      <c r="BC32" s="643">
        <v>8</v>
      </c>
      <c r="BD32" s="643">
        <v>53</v>
      </c>
      <c r="BE32" s="643">
        <v>13</v>
      </c>
      <c r="BF32" s="643">
        <v>26</v>
      </c>
      <c r="BG32" s="643">
        <v>31</v>
      </c>
      <c r="BH32" s="643">
        <v>31</v>
      </c>
      <c r="BI32" s="643">
        <v>19</v>
      </c>
      <c r="BL32" s="643">
        <v>53</v>
      </c>
      <c r="BM32" s="643">
        <v>35</v>
      </c>
      <c r="BY32" s="894">
        <v>30</v>
      </c>
      <c r="BZ32" s="993">
        <v>0</v>
      </c>
      <c r="CA32" s="993">
        <v>0</v>
      </c>
      <c r="CB32" s="993">
        <v>0</v>
      </c>
      <c r="CC32" s="993">
        <v>0</v>
      </c>
      <c r="CD32" s="993">
        <v>0</v>
      </c>
      <c r="CE32" s="993">
        <v>0</v>
      </c>
      <c r="CF32" s="993">
        <v>0</v>
      </c>
      <c r="CG32" s="993">
        <v>0</v>
      </c>
      <c r="CH32" s="993">
        <v>0</v>
      </c>
      <c r="CI32" s="652">
        <f>DC14*DF14</f>
        <v>0</v>
      </c>
      <c r="CJ32" s="993">
        <v>0</v>
      </c>
      <c r="CK32" s="993">
        <v>0</v>
      </c>
      <c r="CL32" s="993">
        <v>0</v>
      </c>
    </row>
    <row r="33" spans="12:90" ht="46.5" customHeight="1">
      <c r="L33" s="646" t="s">
        <v>907</v>
      </c>
      <c r="M33" s="648" t="s">
        <v>908</v>
      </c>
      <c r="N33" s="645"/>
      <c r="O33" s="645"/>
      <c r="P33" s="645"/>
      <c r="Q33" s="645"/>
      <c r="R33" s="645"/>
      <c r="S33" s="646">
        <v>31</v>
      </c>
      <c r="T33" s="652" t="s">
        <v>2326</v>
      </c>
      <c r="U33" s="648" t="str">
        <f t="shared" si="29"/>
        <v>BŁĄD_31 - NIP / PESEL osoby wykazanej w WSP.2.2.1 zawiera błąd</v>
      </c>
      <c r="W33" s="643">
        <v>31</v>
      </c>
      <c r="X33" s="653" t="s">
        <v>1379</v>
      </c>
      <c r="Y33" s="652">
        <f t="shared" si="27"/>
        <v>37</v>
      </c>
      <c r="Z33" s="652">
        <f t="shared" si="28"/>
        <v>13</v>
      </c>
      <c r="AA33" s="648"/>
      <c r="AC33" s="646" t="s">
        <v>759</v>
      </c>
      <c r="AD33" s="648" t="s">
        <v>760</v>
      </c>
      <c r="AF33" s="652"/>
      <c r="AG33" s="652"/>
      <c r="AN33" s="643">
        <v>35</v>
      </c>
      <c r="AO33" s="643">
        <v>25</v>
      </c>
      <c r="AP33" s="643">
        <v>35</v>
      </c>
      <c r="AQ33" s="643">
        <v>25</v>
      </c>
      <c r="AR33" s="643">
        <v>35</v>
      </c>
      <c r="AS33" s="643">
        <v>25</v>
      </c>
      <c r="AT33" s="643">
        <v>25</v>
      </c>
      <c r="AU33" s="643">
        <v>4</v>
      </c>
      <c r="AV33" s="643">
        <v>41</v>
      </c>
      <c r="AW33" s="643">
        <v>10</v>
      </c>
      <c r="AX33" s="643">
        <v>26</v>
      </c>
      <c r="AY33" s="643">
        <v>2</v>
      </c>
      <c r="AZ33" s="643">
        <v>47</v>
      </c>
      <c r="BA33" s="643">
        <v>11</v>
      </c>
      <c r="BB33" s="643">
        <v>31</v>
      </c>
      <c r="BC33" s="643">
        <v>9</v>
      </c>
      <c r="BD33" s="643">
        <v>54</v>
      </c>
      <c r="BE33" s="643">
        <v>13</v>
      </c>
      <c r="BF33" s="643">
        <v>27</v>
      </c>
      <c r="BG33" s="643">
        <v>7</v>
      </c>
      <c r="BH33" s="643">
        <v>31</v>
      </c>
      <c r="BI33" s="643">
        <v>32</v>
      </c>
      <c r="BL33" s="643">
        <v>56</v>
      </c>
      <c r="BM33" s="643">
        <v>11</v>
      </c>
      <c r="BY33" s="894">
        <v>31</v>
      </c>
      <c r="BZ33" s="993">
        <v>0</v>
      </c>
      <c r="CA33" s="993">
        <v>0</v>
      </c>
      <c r="CB33" s="993">
        <v>0</v>
      </c>
      <c r="CC33" s="993">
        <v>0</v>
      </c>
      <c r="CD33" s="993">
        <v>0</v>
      </c>
      <c r="CE33" s="993">
        <v>0</v>
      </c>
      <c r="CF33" s="993">
        <v>0</v>
      </c>
      <c r="CG33" s="993">
        <v>0</v>
      </c>
      <c r="CH33" s="993">
        <v>0</v>
      </c>
      <c r="CI33" s="652">
        <f>DI14*DL14</f>
        <v>0</v>
      </c>
      <c r="CJ33" s="993">
        <v>0</v>
      </c>
      <c r="CK33" s="993">
        <v>0</v>
      </c>
      <c r="CL33" s="993">
        <v>0</v>
      </c>
    </row>
    <row r="34" spans="12:90" ht="46.5" customHeight="1">
      <c r="L34" s="646" t="s">
        <v>1505</v>
      </c>
      <c r="M34" s="648" t="s">
        <v>683</v>
      </c>
      <c r="N34" s="645"/>
      <c r="O34" s="645"/>
      <c r="P34" s="645"/>
      <c r="Q34" s="645"/>
      <c r="R34" s="645"/>
      <c r="S34" s="646">
        <v>32</v>
      </c>
      <c r="T34" s="652" t="s">
        <v>2327</v>
      </c>
      <c r="U34" s="648" t="str">
        <f t="shared" si="29"/>
        <v>BŁĄD_32 - NIP / PESEL osoby wykazanej w WSP.2.3.1 zawiera błąd</v>
      </c>
      <c r="W34" s="643">
        <v>32</v>
      </c>
      <c r="X34" s="653" t="s">
        <v>584</v>
      </c>
      <c r="Y34" s="652">
        <f t="shared" si="27"/>
        <v>37</v>
      </c>
      <c r="Z34" s="652">
        <f t="shared" si="28"/>
        <v>20</v>
      </c>
      <c r="AA34" s="648"/>
      <c r="AC34" s="646" t="s">
        <v>761</v>
      </c>
      <c r="AD34" s="648" t="s">
        <v>968</v>
      </c>
      <c r="AF34" s="652"/>
      <c r="AG34" s="652"/>
      <c r="AN34" s="643">
        <v>35</v>
      </c>
      <c r="AO34" s="643">
        <v>30</v>
      </c>
      <c r="AP34" s="643">
        <v>35</v>
      </c>
      <c r="AQ34" s="643">
        <v>30</v>
      </c>
      <c r="AR34" s="643">
        <v>35</v>
      </c>
      <c r="AS34" s="643">
        <v>30</v>
      </c>
      <c r="AT34" s="643">
        <v>25</v>
      </c>
      <c r="AU34" s="643">
        <v>5</v>
      </c>
      <c r="AV34" s="643">
        <v>42</v>
      </c>
      <c r="AW34" s="643">
        <v>2</v>
      </c>
      <c r="AX34" s="643">
        <v>26</v>
      </c>
      <c r="AY34" s="643">
        <v>7</v>
      </c>
      <c r="AZ34" s="643">
        <v>48</v>
      </c>
      <c r="BA34" s="643">
        <v>11</v>
      </c>
      <c r="BB34" s="643">
        <v>31</v>
      </c>
      <c r="BC34" s="643">
        <v>10</v>
      </c>
      <c r="BD34" s="643">
        <v>56</v>
      </c>
      <c r="BE34" s="643">
        <v>13</v>
      </c>
      <c r="BF34" s="643">
        <v>27</v>
      </c>
      <c r="BG34" s="643">
        <v>19</v>
      </c>
      <c r="BH34" s="643">
        <v>32</v>
      </c>
      <c r="BI34" s="643">
        <v>7</v>
      </c>
      <c r="BL34" s="643">
        <v>56</v>
      </c>
      <c r="BM34" s="643">
        <v>16</v>
      </c>
      <c r="BY34" s="894">
        <v>32</v>
      </c>
      <c r="BZ34" s="993">
        <v>0</v>
      </c>
      <c r="CA34" s="993">
        <v>0</v>
      </c>
      <c r="CB34" s="993">
        <v>0</v>
      </c>
      <c r="CC34" s="993">
        <v>0</v>
      </c>
      <c r="CD34" s="993">
        <v>0</v>
      </c>
      <c r="CE34" s="993">
        <v>0</v>
      </c>
      <c r="CF34" s="993">
        <v>0</v>
      </c>
      <c r="CG34" s="993">
        <v>0</v>
      </c>
      <c r="CH34" s="993">
        <v>0</v>
      </c>
      <c r="CI34" s="652">
        <f>DO14*DR14</f>
        <v>0</v>
      </c>
      <c r="CJ34" s="993">
        <v>0</v>
      </c>
      <c r="CK34" s="993">
        <v>0</v>
      </c>
      <c r="CL34" s="993">
        <v>0</v>
      </c>
    </row>
    <row r="35" spans="12:90" ht="46.5" customHeight="1" thickBot="1">
      <c r="L35" s="646" t="s">
        <v>1509</v>
      </c>
      <c r="M35" s="648" t="s">
        <v>515</v>
      </c>
      <c r="N35" s="645"/>
      <c r="O35" s="645"/>
      <c r="P35" s="645"/>
      <c r="Q35" s="645"/>
      <c r="R35" s="645"/>
      <c r="S35" s="646">
        <v>33</v>
      </c>
      <c r="T35" s="652" t="s">
        <v>2328</v>
      </c>
      <c r="U35" s="648" t="str">
        <f t="shared" si="29"/>
        <v>BŁĄD_33 - NIP / PESEL osoby wykazanej w WSP.2.4.1 zawiera błąd</v>
      </c>
      <c r="W35" s="643">
        <v>33</v>
      </c>
      <c r="X35" s="683" t="s">
        <v>2579</v>
      </c>
      <c r="Y35" s="677">
        <f t="shared" si="27"/>
        <v>37</v>
      </c>
      <c r="Z35" s="677">
        <f t="shared" si="28"/>
        <v>28</v>
      </c>
      <c r="AA35" s="678"/>
      <c r="AC35" s="646" t="s">
        <v>762</v>
      </c>
      <c r="AD35" s="648" t="s">
        <v>1104</v>
      </c>
      <c r="AF35" s="652"/>
      <c r="AG35" s="652"/>
      <c r="AN35" s="643">
        <v>36</v>
      </c>
      <c r="AO35" s="643">
        <v>6</v>
      </c>
      <c r="AP35" s="643">
        <v>36</v>
      </c>
      <c r="AQ35" s="643">
        <v>6</v>
      </c>
      <c r="AR35" s="643">
        <v>36</v>
      </c>
      <c r="AS35" s="643">
        <v>6</v>
      </c>
      <c r="AT35" s="643">
        <v>25</v>
      </c>
      <c r="AU35" s="643">
        <v>6</v>
      </c>
      <c r="AV35" s="643">
        <v>42</v>
      </c>
      <c r="AW35" s="643">
        <v>10</v>
      </c>
      <c r="AX35" s="643">
        <v>26</v>
      </c>
      <c r="AY35" s="643">
        <v>10</v>
      </c>
      <c r="AZ35" s="643">
        <v>52</v>
      </c>
      <c r="BA35" s="643">
        <v>6</v>
      </c>
      <c r="BB35" s="643">
        <v>32</v>
      </c>
      <c r="BC35" s="643">
        <v>7</v>
      </c>
      <c r="BD35" s="643">
        <v>57</v>
      </c>
      <c r="BE35" s="643">
        <v>13</v>
      </c>
      <c r="BF35" s="643">
        <v>29</v>
      </c>
      <c r="BG35" s="643">
        <v>5</v>
      </c>
      <c r="BH35" s="643">
        <v>32</v>
      </c>
      <c r="BI35" s="643">
        <v>16</v>
      </c>
      <c r="BL35" s="643">
        <v>56</v>
      </c>
      <c r="BM35" s="643">
        <v>25</v>
      </c>
      <c r="BY35" s="894">
        <v>33</v>
      </c>
      <c r="BZ35" s="993">
        <v>0</v>
      </c>
      <c r="CA35" s="993">
        <v>0</v>
      </c>
      <c r="CB35" s="993">
        <v>0</v>
      </c>
      <c r="CC35" s="993">
        <v>0</v>
      </c>
      <c r="CD35" s="993">
        <v>0</v>
      </c>
      <c r="CE35" s="993">
        <v>0</v>
      </c>
      <c r="CF35" s="993">
        <v>0</v>
      </c>
      <c r="CG35" s="993">
        <v>0</v>
      </c>
      <c r="CH35" s="993">
        <v>0</v>
      </c>
      <c r="CI35" s="652">
        <f>DU14*DX14</f>
        <v>0</v>
      </c>
      <c r="CJ35" s="993">
        <v>0</v>
      </c>
      <c r="CK35" s="993">
        <v>0</v>
      </c>
      <c r="CL35" s="993">
        <v>0</v>
      </c>
    </row>
    <row r="36" spans="12:90" ht="46.5" customHeight="1">
      <c r="L36" s="646" t="s">
        <v>1019</v>
      </c>
      <c r="M36" s="648" t="s">
        <v>979</v>
      </c>
      <c r="N36" s="645"/>
      <c r="O36" s="645"/>
      <c r="P36" s="645"/>
      <c r="Q36" s="645"/>
      <c r="R36" s="645"/>
      <c r="S36" s="646">
        <v>34</v>
      </c>
      <c r="T36" s="652" t="s">
        <v>2329</v>
      </c>
      <c r="U36" s="648" t="str">
        <f t="shared" si="29"/>
        <v>BŁĄD_34 - Nie wybrano formy prawnej osoby wykazanej w WSP.2.1.1</v>
      </c>
      <c r="W36" s="643">
        <v>34</v>
      </c>
      <c r="X36" s="710" t="s">
        <v>1547</v>
      </c>
      <c r="Y36" s="654">
        <v>40</v>
      </c>
      <c r="Z36" s="654">
        <v>6</v>
      </c>
      <c r="AA36" s="655"/>
      <c r="AC36" s="646" t="s">
        <v>1105</v>
      </c>
      <c r="AD36" s="648" t="s">
        <v>969</v>
      </c>
      <c r="AF36" s="652"/>
      <c r="AG36" s="652"/>
      <c r="AN36" s="643">
        <v>36</v>
      </c>
      <c r="AO36" s="643">
        <v>15</v>
      </c>
      <c r="AP36" s="643">
        <v>36</v>
      </c>
      <c r="AQ36" s="643">
        <v>15</v>
      </c>
      <c r="AR36" s="643">
        <v>36</v>
      </c>
      <c r="AS36" s="643">
        <v>15</v>
      </c>
      <c r="AT36" s="643">
        <v>25</v>
      </c>
      <c r="AU36" s="643">
        <v>7</v>
      </c>
      <c r="AV36" s="643">
        <v>43</v>
      </c>
      <c r="AW36" s="643">
        <v>2</v>
      </c>
      <c r="AX36" s="643">
        <v>27</v>
      </c>
      <c r="AY36" s="643">
        <v>2</v>
      </c>
      <c r="AZ36" s="643">
        <v>52</v>
      </c>
      <c r="BA36" s="643">
        <v>7</v>
      </c>
      <c r="BB36" s="643">
        <v>32</v>
      </c>
      <c r="BC36" s="643">
        <v>8</v>
      </c>
      <c r="BD36" s="643">
        <v>59</v>
      </c>
      <c r="BE36" s="643">
        <v>13</v>
      </c>
      <c r="BF36" s="643">
        <v>29</v>
      </c>
      <c r="BG36" s="643">
        <v>14</v>
      </c>
      <c r="BH36" s="643">
        <v>32</v>
      </c>
      <c r="BI36" s="643">
        <v>26</v>
      </c>
      <c r="BL36" s="643">
        <v>56</v>
      </c>
      <c r="BM36" s="643">
        <v>33</v>
      </c>
      <c r="BY36" s="894">
        <v>34</v>
      </c>
      <c r="BZ36" s="993">
        <v>0</v>
      </c>
      <c r="CA36" s="993">
        <v>0</v>
      </c>
      <c r="CB36" s="993">
        <v>0</v>
      </c>
      <c r="CC36" s="993">
        <v>0</v>
      </c>
      <c r="CD36" s="993">
        <v>0</v>
      </c>
      <c r="CE36" s="993">
        <v>0</v>
      </c>
      <c r="CF36" s="993">
        <v>0</v>
      </c>
      <c r="CG36" s="993">
        <v>0</v>
      </c>
      <c r="CH36" s="993">
        <v>0</v>
      </c>
      <c r="CI36" s="652">
        <f>IF(AND(WSP!R19&lt;&gt;"",WSP!AP17=0),1,0)</f>
        <v>0</v>
      </c>
      <c r="CJ36" s="993">
        <v>0</v>
      </c>
      <c r="CK36" s="993">
        <v>0</v>
      </c>
      <c r="CL36" s="993">
        <v>0</v>
      </c>
    </row>
    <row r="37" spans="12:90" ht="46.5" customHeight="1">
      <c r="L37" s="646" t="s">
        <v>1503</v>
      </c>
      <c r="M37" s="648" t="s">
        <v>1294</v>
      </c>
      <c r="N37" s="645"/>
      <c r="O37" s="645"/>
      <c r="P37" s="645"/>
      <c r="Q37" s="645"/>
      <c r="R37" s="645"/>
      <c r="S37" s="646">
        <v>35</v>
      </c>
      <c r="T37" s="652" t="s">
        <v>2330</v>
      </c>
      <c r="U37" s="648" t="str">
        <f t="shared" si="29"/>
        <v>BŁĄD_35 - Nie wybrano formy prawnej osoby wykazanej w WSP.2.2.1</v>
      </c>
      <c r="W37" s="643">
        <v>35</v>
      </c>
      <c r="X37" s="653" t="s">
        <v>1398</v>
      </c>
      <c r="Y37" s="652">
        <v>40</v>
      </c>
      <c r="Z37" s="652">
        <v>15</v>
      </c>
      <c r="AA37" s="648"/>
      <c r="AC37" s="646" t="s">
        <v>1106</v>
      </c>
      <c r="AD37" s="648" t="s">
        <v>67</v>
      </c>
      <c r="AF37" s="652"/>
      <c r="AG37" s="652"/>
      <c r="AN37" s="643">
        <v>36</v>
      </c>
      <c r="AO37" s="643">
        <v>25</v>
      </c>
      <c r="AP37" s="643">
        <v>36</v>
      </c>
      <c r="AQ37" s="643">
        <v>25</v>
      </c>
      <c r="AR37" s="643">
        <v>36</v>
      </c>
      <c r="AS37" s="643">
        <v>25</v>
      </c>
      <c r="AT37" s="643">
        <v>26</v>
      </c>
      <c r="AU37" s="643">
        <v>4</v>
      </c>
      <c r="AV37" s="643">
        <v>43</v>
      </c>
      <c r="AW37" s="643">
        <v>10</v>
      </c>
      <c r="AX37" s="643">
        <v>27</v>
      </c>
      <c r="AY37" s="643">
        <v>7</v>
      </c>
      <c r="AZ37" s="643">
        <v>52</v>
      </c>
      <c r="BA37" s="643">
        <v>8</v>
      </c>
      <c r="BB37" s="643">
        <v>32</v>
      </c>
      <c r="BC37" s="643">
        <v>9</v>
      </c>
      <c r="BD37" s="643">
        <v>60</v>
      </c>
      <c r="BE37" s="643">
        <v>13</v>
      </c>
      <c r="BF37" s="643">
        <v>29</v>
      </c>
      <c r="BG37" s="643">
        <v>23</v>
      </c>
      <c r="BH37" s="643">
        <v>32</v>
      </c>
      <c r="BI37" s="643">
        <v>36</v>
      </c>
      <c r="BL37" s="643">
        <v>59</v>
      </c>
      <c r="BM37" s="643">
        <v>2</v>
      </c>
      <c r="BY37" s="894">
        <v>35</v>
      </c>
      <c r="BZ37" s="993">
        <v>0</v>
      </c>
      <c r="CA37" s="993">
        <v>0</v>
      </c>
      <c r="CB37" s="993">
        <v>0</v>
      </c>
      <c r="CC37" s="993">
        <v>0</v>
      </c>
      <c r="CD37" s="993">
        <v>0</v>
      </c>
      <c r="CE37" s="993">
        <v>0</v>
      </c>
      <c r="CF37" s="993">
        <v>0</v>
      </c>
      <c r="CG37" s="993">
        <v>0</v>
      </c>
      <c r="CH37" s="993">
        <v>0</v>
      </c>
      <c r="CI37" s="652">
        <f>IF(AND(WSP!R35&lt;&gt;"",WSP!AP33=0),1,0)</f>
        <v>0</v>
      </c>
      <c r="CJ37" s="993">
        <v>0</v>
      </c>
      <c r="CK37" s="993">
        <v>0</v>
      </c>
      <c r="CL37" s="993">
        <v>0</v>
      </c>
    </row>
    <row r="38" spans="12:90" ht="46.5" customHeight="1">
      <c r="L38" s="646" t="s">
        <v>1013</v>
      </c>
      <c r="M38" s="648" t="s">
        <v>136</v>
      </c>
      <c r="N38" s="645"/>
      <c r="O38" s="645"/>
      <c r="P38" s="645"/>
      <c r="Q38" s="645"/>
      <c r="R38" s="645"/>
      <c r="S38" s="646">
        <v>36</v>
      </c>
      <c r="T38" s="652" t="s">
        <v>2331</v>
      </c>
      <c r="U38" s="648" t="str">
        <f t="shared" si="29"/>
        <v>BŁĄD_36 - Nie wybrano formy prawnej osoby wykazanej w WSP.2.3.1</v>
      </c>
      <c r="W38" s="643">
        <v>36</v>
      </c>
      <c r="X38" s="653" t="s">
        <v>1433</v>
      </c>
      <c r="Y38" s="652">
        <v>40</v>
      </c>
      <c r="Z38" s="652">
        <v>25</v>
      </c>
      <c r="AA38" s="648"/>
      <c r="AC38" s="646" t="s">
        <v>68</v>
      </c>
      <c r="AD38" s="648" t="s">
        <v>69</v>
      </c>
      <c r="AF38" s="652"/>
      <c r="AG38" s="652"/>
      <c r="AN38" s="643">
        <v>37</v>
      </c>
      <c r="AO38" s="643">
        <v>6</v>
      </c>
      <c r="AP38" s="643">
        <v>37</v>
      </c>
      <c r="AQ38" s="643">
        <v>6</v>
      </c>
      <c r="AR38" s="643">
        <v>37</v>
      </c>
      <c r="AS38" s="643">
        <v>6</v>
      </c>
      <c r="AT38" s="643">
        <v>26</v>
      </c>
      <c r="AU38" s="643">
        <v>5</v>
      </c>
      <c r="AV38" s="643">
        <v>44</v>
      </c>
      <c r="AW38" s="643">
        <v>2</v>
      </c>
      <c r="AX38" s="643">
        <v>27</v>
      </c>
      <c r="AY38" s="643">
        <v>10</v>
      </c>
      <c r="AZ38" s="643">
        <v>52</v>
      </c>
      <c r="BA38" s="643">
        <v>9</v>
      </c>
      <c r="BB38" s="643">
        <v>32</v>
      </c>
      <c r="BC38" s="643">
        <v>10</v>
      </c>
      <c r="BD38" s="643">
        <v>61</v>
      </c>
      <c r="BE38" s="643">
        <v>13</v>
      </c>
      <c r="BF38" s="643">
        <v>29</v>
      </c>
      <c r="BG38" s="643">
        <v>32</v>
      </c>
      <c r="BH38" s="643">
        <v>35</v>
      </c>
      <c r="BI38" s="643">
        <v>23</v>
      </c>
      <c r="BY38" s="894">
        <v>36</v>
      </c>
      <c r="BZ38" s="993">
        <v>0</v>
      </c>
      <c r="CA38" s="993">
        <v>0</v>
      </c>
      <c r="CB38" s="993">
        <v>0</v>
      </c>
      <c r="CC38" s="993">
        <v>0</v>
      </c>
      <c r="CD38" s="993">
        <v>0</v>
      </c>
      <c r="CE38" s="993">
        <v>0</v>
      </c>
      <c r="CF38" s="993">
        <v>0</v>
      </c>
      <c r="CG38" s="993">
        <v>0</v>
      </c>
      <c r="CH38" s="993">
        <v>0</v>
      </c>
      <c r="CI38" s="652">
        <f>IF(AND(WSP!R52&lt;&gt;"",WSP!AP50=0),1,0)</f>
        <v>0</v>
      </c>
      <c r="CJ38" s="993">
        <v>0</v>
      </c>
      <c r="CK38" s="993">
        <v>0</v>
      </c>
      <c r="CL38" s="993">
        <v>0</v>
      </c>
    </row>
    <row r="39" spans="12:90" ht="46.5" customHeight="1">
      <c r="L39" s="646" t="s">
        <v>1014</v>
      </c>
      <c r="M39" s="648" t="s">
        <v>609</v>
      </c>
      <c r="N39" s="645"/>
      <c r="O39" s="645"/>
      <c r="P39" s="645"/>
      <c r="Q39" s="645"/>
      <c r="R39" s="645"/>
      <c r="S39" s="646">
        <v>37</v>
      </c>
      <c r="T39" s="652" t="s">
        <v>2332</v>
      </c>
      <c r="U39" s="648" t="str">
        <f t="shared" si="29"/>
        <v>BŁĄD_37 - Nie wybrano formy prawnej osoby wykazanej w WSP.2.4.1</v>
      </c>
      <c r="W39" s="643">
        <v>37</v>
      </c>
      <c r="X39" s="653" t="s">
        <v>1375</v>
      </c>
      <c r="Y39" s="652">
        <v>40</v>
      </c>
      <c r="Z39" s="652">
        <v>30</v>
      </c>
      <c r="AA39" s="648"/>
      <c r="AB39" s="669"/>
      <c r="AC39" s="646" t="s">
        <v>70</v>
      </c>
      <c r="AD39" s="648" t="s">
        <v>71</v>
      </c>
      <c r="AF39" s="652"/>
      <c r="AG39" s="652"/>
      <c r="AN39" s="643">
        <v>37</v>
      </c>
      <c r="AO39" s="643">
        <v>13</v>
      </c>
      <c r="AP39" s="643">
        <v>37</v>
      </c>
      <c r="AQ39" s="643">
        <v>13</v>
      </c>
      <c r="AR39" s="643">
        <v>37</v>
      </c>
      <c r="AS39" s="643">
        <v>13</v>
      </c>
      <c r="AT39" s="643">
        <v>26</v>
      </c>
      <c r="AU39" s="643">
        <v>6</v>
      </c>
      <c r="AV39" s="643">
        <v>44</v>
      </c>
      <c r="AW39" s="643">
        <v>10</v>
      </c>
      <c r="AX39" s="643">
        <v>28</v>
      </c>
      <c r="AY39" s="643">
        <v>2</v>
      </c>
      <c r="AZ39" s="643">
        <v>53</v>
      </c>
      <c r="BA39" s="643">
        <v>6</v>
      </c>
      <c r="BB39" s="643">
        <v>33</v>
      </c>
      <c r="BC39" s="643">
        <v>7</v>
      </c>
      <c r="BD39" s="643">
        <v>63</v>
      </c>
      <c r="BE39" s="643">
        <v>13</v>
      </c>
      <c r="BF39" s="643">
        <v>33</v>
      </c>
      <c r="BG39" s="643">
        <v>7</v>
      </c>
      <c r="BH39" s="643">
        <v>35</v>
      </c>
      <c r="BI39" s="643">
        <v>29</v>
      </c>
      <c r="BY39" s="894">
        <v>37</v>
      </c>
      <c r="BZ39" s="993">
        <v>0</v>
      </c>
      <c r="CA39" s="993">
        <v>0</v>
      </c>
      <c r="CB39" s="993">
        <v>0</v>
      </c>
      <c r="CC39" s="993">
        <v>0</v>
      </c>
      <c r="CD39" s="993">
        <v>0</v>
      </c>
      <c r="CE39" s="993">
        <v>0</v>
      </c>
      <c r="CF39" s="993">
        <v>0</v>
      </c>
      <c r="CG39" s="993">
        <v>0</v>
      </c>
      <c r="CH39" s="993">
        <v>0</v>
      </c>
      <c r="CI39" s="652">
        <f>IF(AND(WSP!R68&lt;&gt;"",WSP!AP66=0),1,0)</f>
        <v>0</v>
      </c>
      <c r="CJ39" s="993">
        <v>0</v>
      </c>
      <c r="CK39" s="993">
        <v>0</v>
      </c>
      <c r="CL39" s="993">
        <v>0</v>
      </c>
    </row>
    <row r="40" spans="12:90" ht="46.5" customHeight="1">
      <c r="L40" s="646" t="s">
        <v>1012</v>
      </c>
      <c r="M40" s="648" t="s">
        <v>137</v>
      </c>
      <c r="N40" s="645"/>
      <c r="O40" s="645"/>
      <c r="P40" s="645"/>
      <c r="Q40" s="645"/>
      <c r="R40" s="645"/>
      <c r="S40" s="646">
        <v>38</v>
      </c>
      <c r="T40" s="652" t="s">
        <v>2596</v>
      </c>
      <c r="U40" s="648" t="str">
        <f t="shared" si="29"/>
        <v>BŁĄD_38 - Nie wybrano formy władania nieruchomością w IN.9.1 przez podatnika</v>
      </c>
      <c r="W40" s="643">
        <v>38</v>
      </c>
      <c r="X40" s="653" t="s">
        <v>1376</v>
      </c>
      <c r="Y40" s="652">
        <v>41</v>
      </c>
      <c r="Z40" s="652">
        <v>6</v>
      </c>
      <c r="AA40" s="648"/>
      <c r="AC40" s="646" t="s">
        <v>72</v>
      </c>
      <c r="AD40" s="648" t="s">
        <v>197</v>
      </c>
      <c r="AF40" s="652"/>
      <c r="AG40" s="652"/>
      <c r="AN40" s="643">
        <v>37</v>
      </c>
      <c r="AO40" s="643">
        <v>20</v>
      </c>
      <c r="AP40" s="643">
        <v>37</v>
      </c>
      <c r="AQ40" s="643">
        <v>20</v>
      </c>
      <c r="AR40" s="643">
        <v>37</v>
      </c>
      <c r="AS40" s="643">
        <v>20</v>
      </c>
      <c r="AT40" s="643">
        <v>26</v>
      </c>
      <c r="AU40" s="643">
        <v>7</v>
      </c>
      <c r="AV40" s="643">
        <v>45</v>
      </c>
      <c r="AW40" s="643">
        <v>2</v>
      </c>
      <c r="AX40" s="643">
        <v>28</v>
      </c>
      <c r="AY40" s="643">
        <v>7</v>
      </c>
      <c r="AZ40" s="643">
        <v>53</v>
      </c>
      <c r="BA40" s="643">
        <v>7</v>
      </c>
      <c r="BB40" s="643">
        <v>33</v>
      </c>
      <c r="BC40" s="643">
        <v>8</v>
      </c>
      <c r="BD40" s="643">
        <v>64</v>
      </c>
      <c r="BE40" s="643">
        <v>13</v>
      </c>
      <c r="BF40" s="643">
        <v>33</v>
      </c>
      <c r="BG40" s="643">
        <v>14</v>
      </c>
      <c r="BH40" s="643">
        <v>37</v>
      </c>
      <c r="BI40" s="643">
        <v>6</v>
      </c>
      <c r="BY40" s="894">
        <v>38</v>
      </c>
      <c r="BZ40" s="993">
        <v>0</v>
      </c>
      <c r="CA40" s="993">
        <v>0</v>
      </c>
      <c r="CB40" s="993">
        <v>0</v>
      </c>
      <c r="CC40" s="993">
        <v>0</v>
      </c>
      <c r="CD40" s="993">
        <v>0</v>
      </c>
      <c r="CE40" s="993">
        <v>0</v>
      </c>
      <c r="CF40" s="993">
        <v>0</v>
      </c>
      <c r="CG40" s="993">
        <v>0</v>
      </c>
      <c r="CH40" s="993">
        <v>0</v>
      </c>
      <c r="CI40" s="993">
        <v>0</v>
      </c>
      <c r="CJ40" s="652">
        <f>IF(IN!AP85=0,1,0)</f>
        <v>1</v>
      </c>
      <c r="CK40" s="993">
        <v>0</v>
      </c>
      <c r="CL40" s="652">
        <f>IF(IND!AP56=0,1,0)</f>
        <v>1</v>
      </c>
    </row>
    <row r="41" spans="12:90" ht="46.5" customHeight="1">
      <c r="L41" s="646" t="s">
        <v>1506</v>
      </c>
      <c r="M41" s="648" t="s">
        <v>681</v>
      </c>
      <c r="N41" s="645"/>
      <c r="O41" s="645"/>
      <c r="P41" s="645"/>
      <c r="Q41" s="645"/>
      <c r="R41" s="645"/>
      <c r="S41" s="646">
        <v>39</v>
      </c>
      <c r="T41" s="652" t="s">
        <v>2597</v>
      </c>
      <c r="U41" s="648" t="str">
        <f t="shared" si="29"/>
        <v>BŁĄD_39 - Nie wybrano formy władania nieruchomością w IN.9.2 przez współwłaściciela</v>
      </c>
      <c r="W41" s="643">
        <v>39</v>
      </c>
      <c r="X41" s="653" t="s">
        <v>1377</v>
      </c>
      <c r="Y41" s="652">
        <v>41</v>
      </c>
      <c r="Z41" s="652">
        <v>15</v>
      </c>
      <c r="AA41" s="648"/>
      <c r="AC41" s="646" t="s">
        <v>73</v>
      </c>
      <c r="AD41" s="648" t="s">
        <v>296</v>
      </c>
      <c r="AF41" s="652"/>
      <c r="AG41" s="652"/>
      <c r="AN41" s="643">
        <v>37</v>
      </c>
      <c r="AO41" s="643">
        <v>27</v>
      </c>
      <c r="AP41" s="643">
        <v>37</v>
      </c>
      <c r="AQ41" s="643">
        <v>27</v>
      </c>
      <c r="AR41" s="643">
        <v>37</v>
      </c>
      <c r="AS41" s="643">
        <v>27</v>
      </c>
      <c r="AT41" s="643">
        <v>27</v>
      </c>
      <c r="AU41" s="643">
        <v>4</v>
      </c>
      <c r="AV41" s="643">
        <v>45</v>
      </c>
      <c r="AW41" s="643">
        <v>10</v>
      </c>
      <c r="AX41" s="643">
        <v>28</v>
      </c>
      <c r="AY41" s="643">
        <v>10</v>
      </c>
      <c r="AZ41" s="643">
        <v>53</v>
      </c>
      <c r="BA41" s="643">
        <v>8</v>
      </c>
      <c r="BB41" s="643">
        <v>33</v>
      </c>
      <c r="BC41" s="643">
        <v>9</v>
      </c>
      <c r="BD41" s="643">
        <v>65</v>
      </c>
      <c r="BE41" s="643">
        <v>13</v>
      </c>
      <c r="BF41" s="643">
        <v>33</v>
      </c>
      <c r="BG41" s="643">
        <v>21</v>
      </c>
      <c r="BH41" s="643">
        <v>37</v>
      </c>
      <c r="BI41" s="643">
        <v>18</v>
      </c>
      <c r="BY41" s="894">
        <v>39</v>
      </c>
      <c r="BZ41" s="993">
        <v>0</v>
      </c>
      <c r="CA41" s="993">
        <v>0</v>
      </c>
      <c r="CB41" s="993">
        <v>0</v>
      </c>
      <c r="CC41" s="993">
        <v>0</v>
      </c>
      <c r="CD41" s="993">
        <v>0</v>
      </c>
      <c r="CE41" s="993">
        <v>0</v>
      </c>
      <c r="CF41" s="993">
        <v>0</v>
      </c>
      <c r="CG41" s="993">
        <v>0</v>
      </c>
      <c r="CH41" s="993">
        <v>0</v>
      </c>
      <c r="CI41" s="993">
        <v>0</v>
      </c>
      <c r="CJ41" s="993">
        <v>0</v>
      </c>
      <c r="CK41" s="993">
        <v>0</v>
      </c>
      <c r="CL41" s="993">
        <v>0</v>
      </c>
    </row>
    <row r="42" spans="12:90" ht="46.5" customHeight="1" thickBot="1">
      <c r="L42" s="667" t="s">
        <v>1016</v>
      </c>
      <c r="M42" s="678" t="s">
        <v>134</v>
      </c>
      <c r="N42" s="645"/>
      <c r="O42" s="645"/>
      <c r="P42" s="645"/>
      <c r="Q42" s="645"/>
      <c r="R42" s="645"/>
      <c r="S42" s="667">
        <v>40</v>
      </c>
      <c r="T42" s="677" t="s">
        <v>2594</v>
      </c>
      <c r="U42" s="678" t="str">
        <f>"BŁĄD_"&amp;S42&amp;" - "&amp;T42</f>
        <v>BŁĄD_40 - W załączniku GR wykazano powierzchnię gruntów spełniającą definicje gospodarstwa rolnego (powyżej 1 ha) i jednocześnie zaznaczono, że podatnik nie posiada gospodarstwa rolnego</v>
      </c>
      <c r="W42" s="643">
        <v>40</v>
      </c>
      <c r="X42" s="653" t="s">
        <v>1378</v>
      </c>
      <c r="Y42" s="652">
        <v>41</v>
      </c>
      <c r="Z42" s="652">
        <v>25</v>
      </c>
      <c r="AA42" s="648"/>
      <c r="AC42" s="646" t="s">
        <v>74</v>
      </c>
      <c r="AD42" s="648" t="s">
        <v>297</v>
      </c>
      <c r="AF42" s="652"/>
      <c r="AG42" s="652"/>
      <c r="AN42" s="643">
        <v>40</v>
      </c>
      <c r="AO42" s="643">
        <v>6</v>
      </c>
      <c r="AP42" s="643">
        <v>40</v>
      </c>
      <c r="AQ42" s="643">
        <v>6</v>
      </c>
      <c r="AR42" s="643">
        <v>40</v>
      </c>
      <c r="AS42" s="643">
        <v>6</v>
      </c>
      <c r="AT42" s="643">
        <v>27</v>
      </c>
      <c r="AU42" s="643">
        <v>5</v>
      </c>
      <c r="AV42" s="643">
        <f t="shared" ref="AV42:AV105" si="30">AV6+47</f>
        <v>63</v>
      </c>
      <c r="AW42" s="643">
        <f t="shared" ref="AW42:AW105" si="31">AW6</f>
        <v>4</v>
      </c>
      <c r="AX42" s="643">
        <v>29</v>
      </c>
      <c r="AY42" s="643">
        <v>2</v>
      </c>
      <c r="AZ42" s="643">
        <v>53</v>
      </c>
      <c r="BA42" s="643">
        <v>9</v>
      </c>
      <c r="BB42" s="643">
        <v>33</v>
      </c>
      <c r="BC42" s="643">
        <v>10</v>
      </c>
      <c r="BD42" s="643">
        <v>67</v>
      </c>
      <c r="BE42" s="643">
        <v>13</v>
      </c>
      <c r="BF42" s="643">
        <v>35</v>
      </c>
      <c r="BG42" s="643">
        <v>6</v>
      </c>
      <c r="BH42" s="643">
        <v>37</v>
      </c>
      <c r="BI42" s="643">
        <v>32</v>
      </c>
      <c r="BY42" s="894">
        <v>40</v>
      </c>
      <c r="BZ42" s="652">
        <f>IF(AND(DR!V65&gt;1,GR!J16=""),1,0)</f>
        <v>0</v>
      </c>
      <c r="CA42" s="993">
        <v>0</v>
      </c>
      <c r="CB42" s="993">
        <v>0</v>
      </c>
      <c r="CC42" s="652">
        <f>IF(AND(DR!V65&gt;1,GR!J16=""),1,0)</f>
        <v>0</v>
      </c>
      <c r="CD42" s="993">
        <v>0</v>
      </c>
      <c r="CE42" s="993">
        <v>0</v>
      </c>
      <c r="CF42" s="993">
        <v>0</v>
      </c>
      <c r="CG42" s="993">
        <v>0</v>
      </c>
      <c r="CH42" s="993">
        <v>0</v>
      </c>
      <c r="CI42" s="993">
        <v>0</v>
      </c>
      <c r="CJ42" s="993">
        <v>0</v>
      </c>
      <c r="CK42" s="993">
        <v>0</v>
      </c>
      <c r="CL42" s="993">
        <v>0</v>
      </c>
    </row>
    <row r="43" spans="12:90" ht="46.5" customHeight="1">
      <c r="L43" s="682"/>
      <c r="M43" s="682"/>
      <c r="N43" s="682"/>
      <c r="O43" s="682"/>
      <c r="P43" s="682"/>
      <c r="W43" s="643">
        <v>41</v>
      </c>
      <c r="X43" s="653" t="s">
        <v>1546</v>
      </c>
      <c r="Y43" s="652">
        <v>42</v>
      </c>
      <c r="Z43" s="652">
        <v>6</v>
      </c>
      <c r="AA43" s="648"/>
      <c r="AC43" s="646" t="s">
        <v>75</v>
      </c>
      <c r="AD43" s="648" t="s">
        <v>298</v>
      </c>
      <c r="AF43" s="652"/>
      <c r="AG43" s="652"/>
      <c r="AN43" s="643">
        <v>40</v>
      </c>
      <c r="AO43" s="643">
        <v>15</v>
      </c>
      <c r="AP43" s="643">
        <v>40</v>
      </c>
      <c r="AQ43" s="643">
        <v>15</v>
      </c>
      <c r="AR43" s="643">
        <v>40</v>
      </c>
      <c r="AS43" s="643">
        <v>15</v>
      </c>
      <c r="AT43" s="643">
        <v>27</v>
      </c>
      <c r="AU43" s="643">
        <v>6</v>
      </c>
      <c r="AV43" s="643">
        <f t="shared" si="30"/>
        <v>66</v>
      </c>
      <c r="AW43" s="643">
        <f t="shared" si="31"/>
        <v>6</v>
      </c>
      <c r="AX43" s="643">
        <v>29</v>
      </c>
      <c r="AY43" s="643">
        <v>7</v>
      </c>
      <c r="AZ43" s="643">
        <v>54</v>
      </c>
      <c r="BA43" s="643">
        <v>6</v>
      </c>
      <c r="BB43" s="643">
        <v>34</v>
      </c>
      <c r="BC43" s="643">
        <v>7</v>
      </c>
      <c r="BD43" s="643">
        <v>68</v>
      </c>
      <c r="BE43" s="643">
        <v>13</v>
      </c>
      <c r="BF43" s="643">
        <v>35</v>
      </c>
      <c r="BG43" s="643">
        <v>18</v>
      </c>
      <c r="BH43" s="643">
        <v>37</v>
      </c>
      <c r="BI43" s="643">
        <v>39</v>
      </c>
    </row>
    <row r="44" spans="12:90" ht="46.5" customHeight="1">
      <c r="W44" s="643">
        <v>42</v>
      </c>
      <c r="X44" s="653" t="s">
        <v>1379</v>
      </c>
      <c r="Y44" s="652">
        <v>42</v>
      </c>
      <c r="Z44" s="652">
        <v>15</v>
      </c>
      <c r="AA44" s="648"/>
      <c r="AC44" s="646" t="s">
        <v>76</v>
      </c>
      <c r="AD44" s="648" t="s">
        <v>299</v>
      </c>
      <c r="AN44" s="643">
        <v>40</v>
      </c>
      <c r="AO44" s="643">
        <v>25</v>
      </c>
      <c r="AP44" s="643">
        <v>40</v>
      </c>
      <c r="AQ44" s="643">
        <v>25</v>
      </c>
      <c r="AR44" s="643">
        <v>40</v>
      </c>
      <c r="AS44" s="643">
        <v>25</v>
      </c>
      <c r="AT44" s="643">
        <v>27</v>
      </c>
      <c r="AU44" s="643">
        <v>7</v>
      </c>
      <c r="AV44" s="643">
        <f t="shared" si="30"/>
        <v>66</v>
      </c>
      <c r="AW44" s="643">
        <f t="shared" si="31"/>
        <v>7</v>
      </c>
      <c r="AX44" s="643">
        <v>29</v>
      </c>
      <c r="AY44" s="643">
        <v>10</v>
      </c>
      <c r="AZ44" s="643">
        <v>54</v>
      </c>
      <c r="BA44" s="643">
        <v>7</v>
      </c>
      <c r="BB44" s="643">
        <v>34</v>
      </c>
      <c r="BC44" s="643">
        <v>8</v>
      </c>
      <c r="BD44" s="643">
        <v>69</v>
      </c>
      <c r="BE44" s="643">
        <v>13</v>
      </c>
      <c r="BF44" s="643">
        <v>35</v>
      </c>
      <c r="BG44" s="643">
        <v>31</v>
      </c>
      <c r="BH44" s="643">
        <v>38</v>
      </c>
      <c r="BI44" s="643">
        <v>7</v>
      </c>
    </row>
    <row r="45" spans="12:90" ht="46.5" customHeight="1" thickBot="1">
      <c r="X45" s="683"/>
      <c r="Y45" s="677"/>
      <c r="Z45" s="677"/>
      <c r="AA45" s="678"/>
      <c r="AC45" s="646" t="s">
        <v>77</v>
      </c>
      <c r="AD45" s="648" t="s">
        <v>300</v>
      </c>
      <c r="AN45" s="643">
        <v>40</v>
      </c>
      <c r="AO45" s="643">
        <v>30</v>
      </c>
      <c r="AP45" s="643">
        <v>40</v>
      </c>
      <c r="AQ45" s="643">
        <v>30</v>
      </c>
      <c r="AR45" s="643">
        <v>40</v>
      </c>
      <c r="AS45" s="643">
        <v>30</v>
      </c>
      <c r="AT45" s="643">
        <v>28</v>
      </c>
      <c r="AU45" s="643">
        <v>4</v>
      </c>
      <c r="AV45" s="643">
        <f t="shared" si="30"/>
        <v>66</v>
      </c>
      <c r="AW45" s="643">
        <f t="shared" si="31"/>
        <v>8</v>
      </c>
      <c r="AX45" s="643">
        <v>30</v>
      </c>
      <c r="AY45" s="643">
        <v>2</v>
      </c>
      <c r="AZ45" s="643">
        <v>54</v>
      </c>
      <c r="BA45" s="643">
        <v>8</v>
      </c>
      <c r="BB45" s="643">
        <v>34</v>
      </c>
      <c r="BC45" s="643">
        <v>9</v>
      </c>
      <c r="BD45" s="643">
        <v>71</v>
      </c>
      <c r="BE45" s="643">
        <v>13</v>
      </c>
      <c r="BF45" s="643">
        <v>36</v>
      </c>
      <c r="BG45" s="643">
        <v>6</v>
      </c>
      <c r="BH45" s="643">
        <v>38</v>
      </c>
      <c r="BI45" s="643">
        <v>18</v>
      </c>
    </row>
    <row r="46" spans="12:90" ht="46.5" customHeight="1" thickBot="1">
      <c r="X46" s="711" t="s">
        <v>876</v>
      </c>
      <c r="Y46" s="712"/>
      <c r="Z46" s="712"/>
      <c r="AA46" s="713"/>
      <c r="AC46" s="646" t="s">
        <v>78</v>
      </c>
      <c r="AD46" s="648" t="s">
        <v>301</v>
      </c>
      <c r="AN46" s="643">
        <v>41</v>
      </c>
      <c r="AO46" s="643">
        <v>6</v>
      </c>
      <c r="AP46" s="643">
        <v>41</v>
      </c>
      <c r="AQ46" s="643">
        <v>6</v>
      </c>
      <c r="AR46" s="643">
        <v>41</v>
      </c>
      <c r="AS46" s="643">
        <v>6</v>
      </c>
      <c r="AT46" s="643">
        <v>28</v>
      </c>
      <c r="AU46" s="643">
        <v>5</v>
      </c>
      <c r="AV46" s="643">
        <f t="shared" si="30"/>
        <v>67</v>
      </c>
      <c r="AW46" s="643">
        <f t="shared" si="31"/>
        <v>6</v>
      </c>
      <c r="AX46" s="643">
        <v>30</v>
      </c>
      <c r="AY46" s="643">
        <v>7</v>
      </c>
      <c r="AZ46" s="643">
        <v>54</v>
      </c>
      <c r="BA46" s="643">
        <v>9</v>
      </c>
      <c r="BB46" s="643">
        <v>34</v>
      </c>
      <c r="BC46" s="643">
        <v>10</v>
      </c>
      <c r="BD46" s="643">
        <v>72</v>
      </c>
      <c r="BE46" s="643">
        <v>13</v>
      </c>
      <c r="BF46" s="643">
        <v>36</v>
      </c>
      <c r="BG46" s="643">
        <v>21</v>
      </c>
      <c r="BH46" s="643">
        <v>38</v>
      </c>
      <c r="BI46" s="643">
        <v>31</v>
      </c>
    </row>
    <row r="47" spans="12:90" ht="46.5" customHeight="1">
      <c r="W47" s="643">
        <v>69</v>
      </c>
      <c r="X47" s="710" t="s">
        <v>916</v>
      </c>
      <c r="Y47" s="654">
        <v>114</v>
      </c>
      <c r="Z47" s="654">
        <v>20</v>
      </c>
      <c r="AA47" s="655"/>
      <c r="AC47" s="646" t="s">
        <v>79</v>
      </c>
      <c r="AD47" s="648" t="s">
        <v>1344</v>
      </c>
      <c r="AN47" s="643">
        <v>41</v>
      </c>
      <c r="AO47" s="643">
        <v>15</v>
      </c>
      <c r="AP47" s="643">
        <v>41</v>
      </c>
      <c r="AQ47" s="643">
        <v>15</v>
      </c>
      <c r="AR47" s="643">
        <v>41</v>
      </c>
      <c r="AS47" s="643">
        <v>15</v>
      </c>
      <c r="AT47" s="643">
        <v>28</v>
      </c>
      <c r="AU47" s="643">
        <v>6</v>
      </c>
      <c r="AV47" s="643">
        <f t="shared" si="30"/>
        <v>67</v>
      </c>
      <c r="AW47" s="643">
        <f t="shared" si="31"/>
        <v>7</v>
      </c>
      <c r="AX47" s="643">
        <v>30</v>
      </c>
      <c r="AY47" s="643">
        <v>10</v>
      </c>
      <c r="AZ47" s="643">
        <v>55</v>
      </c>
      <c r="BA47" s="643">
        <v>6</v>
      </c>
      <c r="BB47" s="643">
        <v>35</v>
      </c>
      <c r="BC47" s="643">
        <v>7</v>
      </c>
      <c r="BD47" s="643">
        <v>73</v>
      </c>
      <c r="BE47" s="643">
        <v>13</v>
      </c>
      <c r="BF47" s="643">
        <v>36</v>
      </c>
      <c r="BG47" s="643">
        <v>31</v>
      </c>
      <c r="BH47" s="643">
        <v>39</v>
      </c>
      <c r="BI47" s="643">
        <v>7</v>
      </c>
    </row>
    <row r="48" spans="12:90" ht="46.5" customHeight="1">
      <c r="W48" s="643">
        <v>70</v>
      </c>
      <c r="X48" s="653" t="s">
        <v>877</v>
      </c>
      <c r="Y48" s="652">
        <v>114</v>
      </c>
      <c r="Z48" s="652">
        <v>4</v>
      </c>
      <c r="AA48" s="648"/>
      <c r="AC48" s="646" t="s">
        <v>80</v>
      </c>
      <c r="AD48" s="648" t="s">
        <v>1142</v>
      </c>
      <c r="AN48" s="643">
        <v>41</v>
      </c>
      <c r="AO48" s="643">
        <v>25</v>
      </c>
      <c r="AP48" s="643">
        <v>41</v>
      </c>
      <c r="AQ48" s="643">
        <v>25</v>
      </c>
      <c r="AR48" s="643">
        <v>41</v>
      </c>
      <c r="AS48" s="643">
        <v>25</v>
      </c>
      <c r="AT48" s="643">
        <v>28</v>
      </c>
      <c r="AU48" s="643">
        <v>7</v>
      </c>
      <c r="AV48" s="643">
        <f t="shared" si="30"/>
        <v>67</v>
      </c>
      <c r="AW48" s="643">
        <f t="shared" si="31"/>
        <v>8</v>
      </c>
      <c r="AX48" s="643">
        <v>31</v>
      </c>
      <c r="AY48" s="643">
        <v>2</v>
      </c>
      <c r="AZ48" s="643">
        <v>55</v>
      </c>
      <c r="BA48" s="643">
        <v>7</v>
      </c>
      <c r="BB48" s="643">
        <v>35</v>
      </c>
      <c r="BC48" s="643">
        <v>8</v>
      </c>
      <c r="BD48" s="643">
        <v>75</v>
      </c>
      <c r="BE48" s="643">
        <v>13</v>
      </c>
      <c r="BF48" s="643">
        <v>37</v>
      </c>
      <c r="BG48" s="643">
        <v>5</v>
      </c>
      <c r="BH48" s="643">
        <v>39</v>
      </c>
      <c r="BI48" s="643">
        <v>19</v>
      </c>
    </row>
    <row r="49" spans="23:61" ht="46.5" customHeight="1">
      <c r="W49" s="643">
        <v>71</v>
      </c>
      <c r="X49" s="653" t="s">
        <v>878</v>
      </c>
      <c r="Y49" s="652">
        <v>115</v>
      </c>
      <c r="Z49" s="652">
        <v>8</v>
      </c>
      <c r="AA49" s="648"/>
      <c r="AC49" s="646" t="s">
        <v>81</v>
      </c>
      <c r="AD49" s="648" t="s">
        <v>132</v>
      </c>
      <c r="AN49" s="643">
        <v>42</v>
      </c>
      <c r="AO49" s="643">
        <v>6</v>
      </c>
      <c r="AP49" s="643">
        <v>42</v>
      </c>
      <c r="AQ49" s="643">
        <v>6</v>
      </c>
      <c r="AR49" s="643">
        <v>42</v>
      </c>
      <c r="AS49" s="643">
        <v>6</v>
      </c>
      <c r="AT49" s="643">
        <v>29</v>
      </c>
      <c r="AU49" s="643">
        <v>4</v>
      </c>
      <c r="AV49" s="643">
        <f t="shared" si="30"/>
        <v>68</v>
      </c>
      <c r="AW49" s="643">
        <f t="shared" si="31"/>
        <v>6</v>
      </c>
      <c r="AX49" s="643">
        <v>31</v>
      </c>
      <c r="AY49" s="643">
        <v>7</v>
      </c>
      <c r="AZ49" s="643">
        <v>55</v>
      </c>
      <c r="BA49" s="643">
        <v>8</v>
      </c>
      <c r="BB49" s="643">
        <v>35</v>
      </c>
      <c r="BC49" s="643">
        <v>9</v>
      </c>
      <c r="BD49" s="643">
        <v>76</v>
      </c>
      <c r="BE49" s="643">
        <v>13</v>
      </c>
      <c r="BF49" s="643">
        <v>37</v>
      </c>
      <c r="BG49" s="643">
        <v>19</v>
      </c>
      <c r="BH49" s="643">
        <v>43</v>
      </c>
      <c r="BI49" s="643">
        <v>23</v>
      </c>
    </row>
    <row r="50" spans="23:61" ht="46.5" customHeight="1">
      <c r="W50" s="643">
        <v>72</v>
      </c>
      <c r="X50" s="653" t="s">
        <v>879</v>
      </c>
      <c r="Y50" s="652">
        <v>115</v>
      </c>
      <c r="Z50" s="652">
        <v>22</v>
      </c>
      <c r="AA50" s="648"/>
      <c r="AC50" s="646" t="s">
        <v>82</v>
      </c>
      <c r="AD50" s="648" t="s">
        <v>83</v>
      </c>
      <c r="AN50" s="643">
        <v>42</v>
      </c>
      <c r="AO50" s="643">
        <v>15</v>
      </c>
      <c r="AP50" s="643">
        <v>42</v>
      </c>
      <c r="AQ50" s="643">
        <v>15</v>
      </c>
      <c r="AR50" s="643">
        <v>42</v>
      </c>
      <c r="AS50" s="643">
        <v>15</v>
      </c>
      <c r="AT50" s="643">
        <v>29</v>
      </c>
      <c r="AU50" s="643">
        <v>5</v>
      </c>
      <c r="AV50" s="643">
        <f t="shared" si="30"/>
        <v>68</v>
      </c>
      <c r="AW50" s="643">
        <f t="shared" si="31"/>
        <v>7</v>
      </c>
      <c r="AX50" s="643">
        <v>31</v>
      </c>
      <c r="AY50" s="643">
        <v>10</v>
      </c>
      <c r="AZ50" s="643">
        <v>55</v>
      </c>
      <c r="BA50" s="643">
        <v>9</v>
      </c>
      <c r="BB50" s="643">
        <v>35</v>
      </c>
      <c r="BC50" s="643">
        <v>10</v>
      </c>
      <c r="BD50" s="643">
        <v>77</v>
      </c>
      <c r="BE50" s="643">
        <v>13</v>
      </c>
      <c r="BF50" s="643">
        <v>37</v>
      </c>
      <c r="BG50" s="643">
        <v>25</v>
      </c>
      <c r="BH50" s="643">
        <v>43</v>
      </c>
      <c r="BI50" s="643">
        <v>37</v>
      </c>
    </row>
    <row r="51" spans="23:61" ht="46.5" customHeight="1">
      <c r="W51" s="643">
        <v>73</v>
      </c>
      <c r="X51" s="710" t="s">
        <v>855</v>
      </c>
      <c r="Y51" s="654">
        <v>121</v>
      </c>
      <c r="Z51" s="654">
        <v>2</v>
      </c>
      <c r="AA51" s="655"/>
      <c r="AC51" s="646" t="s">
        <v>84</v>
      </c>
      <c r="AD51" s="648" t="s">
        <v>1345</v>
      </c>
      <c r="AN51" s="643">
        <v>47</v>
      </c>
      <c r="AO51" s="643">
        <v>18</v>
      </c>
      <c r="AP51" s="643">
        <v>47</v>
      </c>
      <c r="AQ51" s="643">
        <v>18</v>
      </c>
      <c r="AR51" s="643">
        <v>47</v>
      </c>
      <c r="AS51" s="643">
        <v>18</v>
      </c>
      <c r="AT51" s="643">
        <v>29</v>
      </c>
      <c r="AU51" s="643">
        <v>6</v>
      </c>
      <c r="AV51" s="643">
        <f t="shared" si="30"/>
        <v>68</v>
      </c>
      <c r="AW51" s="643">
        <f t="shared" si="31"/>
        <v>8</v>
      </c>
      <c r="AX51" s="643">
        <v>32</v>
      </c>
      <c r="AY51" s="643">
        <v>2</v>
      </c>
      <c r="AZ51" s="643">
        <v>56</v>
      </c>
      <c r="BA51" s="643">
        <v>6</v>
      </c>
      <c r="BB51" s="643">
        <v>36</v>
      </c>
      <c r="BC51" s="643">
        <v>7</v>
      </c>
      <c r="BD51" s="643">
        <v>79</v>
      </c>
      <c r="BE51" s="643">
        <v>13</v>
      </c>
      <c r="BF51" s="643">
        <v>37</v>
      </c>
      <c r="BG51" s="643">
        <v>31</v>
      </c>
      <c r="BH51" s="643">
        <v>47</v>
      </c>
      <c r="BI51" s="643">
        <v>2</v>
      </c>
    </row>
    <row r="52" spans="23:61" ht="46.5" customHeight="1" thickBot="1">
      <c r="W52" s="643">
        <v>75</v>
      </c>
      <c r="X52" s="683" t="s">
        <v>863</v>
      </c>
      <c r="Y52" s="677">
        <v>123</v>
      </c>
      <c r="Z52" s="677">
        <v>2</v>
      </c>
      <c r="AA52" s="678"/>
      <c r="AC52" s="646" t="s">
        <v>85</v>
      </c>
      <c r="AD52" s="648" t="s">
        <v>1346</v>
      </c>
      <c r="AN52" s="643">
        <v>47</v>
      </c>
      <c r="AO52" s="643">
        <v>29</v>
      </c>
      <c r="AP52" s="643">
        <v>47</v>
      </c>
      <c r="AQ52" s="643">
        <v>29</v>
      </c>
      <c r="AR52" s="643">
        <v>47</v>
      </c>
      <c r="AS52" s="643">
        <v>29</v>
      </c>
      <c r="AT52" s="643">
        <v>29</v>
      </c>
      <c r="AU52" s="643">
        <v>7</v>
      </c>
      <c r="AV52" s="643">
        <f t="shared" si="30"/>
        <v>69</v>
      </c>
      <c r="AW52" s="643">
        <f t="shared" si="31"/>
        <v>6</v>
      </c>
      <c r="AX52" s="643">
        <v>32</v>
      </c>
      <c r="AY52" s="643">
        <v>7</v>
      </c>
      <c r="AZ52" s="643">
        <v>56</v>
      </c>
      <c r="BA52" s="643">
        <v>7</v>
      </c>
      <c r="BB52" s="643">
        <v>36</v>
      </c>
      <c r="BC52" s="643">
        <v>8</v>
      </c>
      <c r="BD52" s="643">
        <v>80</v>
      </c>
      <c r="BE52" s="643">
        <v>13</v>
      </c>
      <c r="BF52" s="643">
        <v>38</v>
      </c>
      <c r="BG52" s="643">
        <v>7</v>
      </c>
      <c r="BH52" s="643">
        <v>49</v>
      </c>
      <c r="BI52" s="643">
        <v>2</v>
      </c>
    </row>
    <row r="53" spans="23:61" ht="46.5" customHeight="1">
      <c r="AC53" s="646" t="s">
        <v>86</v>
      </c>
      <c r="AD53" s="648" t="s">
        <v>1347</v>
      </c>
      <c r="AN53" s="643">
        <v>70</v>
      </c>
      <c r="AO53" s="643">
        <v>9</v>
      </c>
      <c r="AP53" s="643">
        <v>70</v>
      </c>
      <c r="AQ53" s="643">
        <v>9</v>
      </c>
      <c r="AR53" s="643">
        <v>52</v>
      </c>
      <c r="AS53" s="643">
        <v>18</v>
      </c>
      <c r="AT53" s="643">
        <v>30</v>
      </c>
      <c r="AU53" s="643">
        <v>4</v>
      </c>
      <c r="AV53" s="643">
        <f t="shared" si="30"/>
        <v>69</v>
      </c>
      <c r="AW53" s="643">
        <f t="shared" si="31"/>
        <v>7</v>
      </c>
      <c r="AX53" s="643">
        <v>32</v>
      </c>
      <c r="AY53" s="643">
        <v>10</v>
      </c>
      <c r="AZ53" s="643">
        <v>56</v>
      </c>
      <c r="BA53" s="643">
        <v>8</v>
      </c>
      <c r="BB53" s="643">
        <v>36</v>
      </c>
      <c r="BC53" s="643">
        <v>9</v>
      </c>
      <c r="BD53" s="643">
        <v>81</v>
      </c>
      <c r="BE53" s="643">
        <v>13</v>
      </c>
      <c r="BF53" s="643">
        <v>38</v>
      </c>
      <c r="BG53" s="643">
        <v>19</v>
      </c>
      <c r="BH53" s="643">
        <v>49</v>
      </c>
      <c r="BI53" s="643">
        <v>29</v>
      </c>
    </row>
    <row r="54" spans="23:61" ht="46.5" customHeight="1">
      <c r="AC54" s="646" t="s">
        <v>87</v>
      </c>
      <c r="AD54" s="648" t="s">
        <v>1348</v>
      </c>
      <c r="AN54" s="643">
        <v>70</v>
      </c>
      <c r="AO54" s="643">
        <v>14</v>
      </c>
      <c r="AP54" s="643">
        <v>70</v>
      </c>
      <c r="AQ54" s="643">
        <v>14</v>
      </c>
      <c r="AR54" s="643">
        <v>52</v>
      </c>
      <c r="AS54" s="643">
        <v>22</v>
      </c>
      <c r="AT54" s="643">
        <v>30</v>
      </c>
      <c r="AU54" s="643">
        <v>5</v>
      </c>
      <c r="AV54" s="643">
        <f t="shared" si="30"/>
        <v>69</v>
      </c>
      <c r="AW54" s="643">
        <f t="shared" si="31"/>
        <v>8</v>
      </c>
      <c r="AX54" s="643">
        <v>33</v>
      </c>
      <c r="AY54" s="643">
        <v>2</v>
      </c>
      <c r="AZ54" s="643">
        <v>56</v>
      </c>
      <c r="BA54" s="643">
        <v>9</v>
      </c>
      <c r="BB54" s="643">
        <v>36</v>
      </c>
      <c r="BC54" s="643">
        <v>10</v>
      </c>
      <c r="BD54" s="643">
        <v>85</v>
      </c>
      <c r="BE54" s="643">
        <v>13</v>
      </c>
      <c r="BF54" s="643">
        <v>38</v>
      </c>
      <c r="BG54" s="643">
        <v>32</v>
      </c>
      <c r="BH54" s="643">
        <v>51</v>
      </c>
      <c r="BI54" s="643">
        <v>2</v>
      </c>
    </row>
    <row r="55" spans="23:61" ht="46.5" customHeight="1">
      <c r="AC55" s="646" t="s">
        <v>88</v>
      </c>
      <c r="AD55" s="648" t="s">
        <v>89</v>
      </c>
      <c r="AN55" s="643">
        <v>70</v>
      </c>
      <c r="AO55" s="643">
        <v>19</v>
      </c>
      <c r="AP55" s="643">
        <v>70</v>
      </c>
      <c r="AQ55" s="643">
        <v>19</v>
      </c>
      <c r="AR55" s="643">
        <v>53</v>
      </c>
      <c r="AS55" s="643">
        <v>18</v>
      </c>
      <c r="AT55" s="643">
        <v>30</v>
      </c>
      <c r="AU55" s="643">
        <v>6</v>
      </c>
      <c r="AV55" s="643">
        <f t="shared" si="30"/>
        <v>71</v>
      </c>
      <c r="AW55" s="643">
        <f t="shared" si="31"/>
        <v>6</v>
      </c>
      <c r="AX55" s="643">
        <v>33</v>
      </c>
      <c r="AY55" s="643">
        <v>7</v>
      </c>
      <c r="AZ55" s="643">
        <v>57</v>
      </c>
      <c r="BA55" s="643">
        <v>6</v>
      </c>
      <c r="BB55" s="643">
        <v>37</v>
      </c>
      <c r="BC55" s="643">
        <v>7</v>
      </c>
      <c r="BD55" s="643">
        <v>86</v>
      </c>
      <c r="BE55" s="643">
        <v>13</v>
      </c>
      <c r="BF55" s="643">
        <v>39</v>
      </c>
      <c r="BG55" s="643">
        <v>7</v>
      </c>
      <c r="BH55" s="643">
        <v>54</v>
      </c>
      <c r="BI55" s="643">
        <v>35</v>
      </c>
    </row>
    <row r="56" spans="23:61" ht="46.5" customHeight="1">
      <c r="AC56" s="646" t="s">
        <v>90</v>
      </c>
      <c r="AD56" s="648" t="s">
        <v>893</v>
      </c>
      <c r="AN56" s="643">
        <v>70</v>
      </c>
      <c r="AO56" s="643">
        <v>24</v>
      </c>
      <c r="AP56" s="643">
        <v>70</v>
      </c>
      <c r="AQ56" s="643">
        <v>24</v>
      </c>
      <c r="AR56" s="643">
        <v>53</v>
      </c>
      <c r="AS56" s="643">
        <v>22</v>
      </c>
      <c r="AT56" s="643">
        <v>30</v>
      </c>
      <c r="AU56" s="643">
        <v>7</v>
      </c>
      <c r="AV56" s="643">
        <f t="shared" si="30"/>
        <v>71</v>
      </c>
      <c r="AW56" s="643">
        <f t="shared" si="31"/>
        <v>7</v>
      </c>
      <c r="AX56" s="643">
        <v>33</v>
      </c>
      <c r="AY56" s="643">
        <v>10</v>
      </c>
      <c r="AZ56" s="643">
        <v>57</v>
      </c>
      <c r="BA56" s="643">
        <v>7</v>
      </c>
      <c r="BB56" s="643">
        <v>37</v>
      </c>
      <c r="BC56" s="643">
        <v>8</v>
      </c>
      <c r="BD56" s="643">
        <v>87</v>
      </c>
      <c r="BE56" s="643">
        <v>13</v>
      </c>
      <c r="BF56" s="643">
        <v>39</v>
      </c>
      <c r="BG56" s="643">
        <v>16</v>
      </c>
      <c r="BH56" s="643">
        <v>55</v>
      </c>
      <c r="BI56" s="643">
        <v>35</v>
      </c>
    </row>
    <row r="57" spans="23:61" ht="46.5" customHeight="1">
      <c r="AC57" s="646" t="s">
        <v>894</v>
      </c>
      <c r="AD57" s="648" t="s">
        <v>895</v>
      </c>
      <c r="AN57" s="643">
        <v>71</v>
      </c>
      <c r="AO57" s="643">
        <v>9</v>
      </c>
      <c r="AP57" s="643">
        <v>71</v>
      </c>
      <c r="AQ57" s="643">
        <v>9</v>
      </c>
      <c r="AR57" s="643">
        <v>54</v>
      </c>
      <c r="AS57" s="643">
        <v>18</v>
      </c>
      <c r="AT57" s="643">
        <v>31</v>
      </c>
      <c r="AU57" s="643">
        <v>4</v>
      </c>
      <c r="AV57" s="643">
        <f t="shared" si="30"/>
        <v>71</v>
      </c>
      <c r="AW57" s="643">
        <f t="shared" si="31"/>
        <v>8</v>
      </c>
      <c r="AX57" s="643">
        <v>34</v>
      </c>
      <c r="AY57" s="643">
        <v>2</v>
      </c>
      <c r="AZ57" s="643">
        <v>57</v>
      </c>
      <c r="BA57" s="643">
        <v>8</v>
      </c>
      <c r="BB57" s="643">
        <v>37</v>
      </c>
      <c r="BC57" s="643">
        <v>9</v>
      </c>
      <c r="BD57" s="643">
        <v>88</v>
      </c>
      <c r="BE57" s="643">
        <v>4</v>
      </c>
      <c r="BF57" s="643">
        <v>39</v>
      </c>
      <c r="BG57" s="643">
        <v>26</v>
      </c>
      <c r="BH57" s="643">
        <v>58</v>
      </c>
      <c r="BI57" s="643">
        <v>35</v>
      </c>
    </row>
    <row r="58" spans="23:61" ht="46.5" customHeight="1">
      <c r="AC58" s="646" t="s">
        <v>896</v>
      </c>
      <c r="AD58" s="648" t="s">
        <v>711</v>
      </c>
      <c r="AN58" s="643">
        <v>71</v>
      </c>
      <c r="AO58" s="643">
        <v>14</v>
      </c>
      <c r="AP58" s="643">
        <v>71</v>
      </c>
      <c r="AQ58" s="643">
        <v>14</v>
      </c>
      <c r="AR58" s="643">
        <v>54</v>
      </c>
      <c r="AS58" s="643">
        <v>22</v>
      </c>
      <c r="AT58" s="643">
        <v>31</v>
      </c>
      <c r="AU58" s="643">
        <v>5</v>
      </c>
      <c r="AV58" s="643">
        <f t="shared" si="30"/>
        <v>72</v>
      </c>
      <c r="AW58" s="643">
        <f t="shared" si="31"/>
        <v>6</v>
      </c>
      <c r="AX58" s="643">
        <v>34</v>
      </c>
      <c r="AY58" s="643">
        <v>7</v>
      </c>
      <c r="AZ58" s="643">
        <v>57</v>
      </c>
      <c r="BA58" s="643">
        <v>9</v>
      </c>
      <c r="BB58" s="643">
        <v>37</v>
      </c>
      <c r="BC58" s="643">
        <v>10</v>
      </c>
      <c r="BD58" s="643">
        <v>89</v>
      </c>
      <c r="BE58" s="643">
        <v>13</v>
      </c>
      <c r="BF58" s="643">
        <v>39</v>
      </c>
      <c r="BG58" s="643">
        <v>36</v>
      </c>
      <c r="BH58" s="643">
        <v>59</v>
      </c>
      <c r="BI58" s="643">
        <v>35</v>
      </c>
    </row>
    <row r="59" spans="23:61" ht="46.5" customHeight="1">
      <c r="AC59" s="646" t="s">
        <v>712</v>
      </c>
      <c r="AD59" s="648" t="s">
        <v>1329</v>
      </c>
      <c r="AN59" s="643">
        <v>71</v>
      </c>
      <c r="AO59" s="643">
        <v>19</v>
      </c>
      <c r="AP59" s="643">
        <v>71</v>
      </c>
      <c r="AQ59" s="643">
        <v>19</v>
      </c>
      <c r="AR59" s="643">
        <v>55</v>
      </c>
      <c r="AS59" s="643">
        <v>18</v>
      </c>
      <c r="AT59" s="643">
        <v>31</v>
      </c>
      <c r="AU59" s="643">
        <v>6</v>
      </c>
      <c r="AV59" s="643">
        <f t="shared" si="30"/>
        <v>72</v>
      </c>
      <c r="AW59" s="643">
        <f t="shared" si="31"/>
        <v>7</v>
      </c>
      <c r="AX59" s="643">
        <v>34</v>
      </c>
      <c r="AY59" s="643">
        <v>10</v>
      </c>
      <c r="AZ59" s="643">
        <v>58</v>
      </c>
      <c r="BA59" s="643">
        <v>6</v>
      </c>
      <c r="BB59" s="643">
        <v>22</v>
      </c>
      <c r="BC59" s="643">
        <v>4</v>
      </c>
      <c r="BD59" s="643">
        <v>90</v>
      </c>
      <c r="BE59" s="643">
        <v>13</v>
      </c>
      <c r="BF59" s="643">
        <v>41</v>
      </c>
      <c r="BG59" s="643">
        <v>6</v>
      </c>
      <c r="BH59" s="643">
        <v>60</v>
      </c>
      <c r="BI59" s="643">
        <v>35</v>
      </c>
    </row>
    <row r="60" spans="23:61" ht="46.5" customHeight="1">
      <c r="AC60" s="646" t="s">
        <v>1077</v>
      </c>
      <c r="AD60" s="648" t="s">
        <v>170</v>
      </c>
      <c r="AN60" s="643">
        <v>71</v>
      </c>
      <c r="AO60" s="643">
        <v>24</v>
      </c>
      <c r="AP60" s="643">
        <v>71</v>
      </c>
      <c r="AQ60" s="643">
        <v>24</v>
      </c>
      <c r="AR60" s="643">
        <v>55</v>
      </c>
      <c r="AS60" s="643">
        <v>22</v>
      </c>
      <c r="AT60" s="643">
        <v>31</v>
      </c>
      <c r="AU60" s="643">
        <v>7</v>
      </c>
      <c r="AV60" s="643">
        <f t="shared" si="30"/>
        <v>72</v>
      </c>
      <c r="AW60" s="643">
        <f t="shared" si="31"/>
        <v>8</v>
      </c>
      <c r="AX60" s="643">
        <v>35</v>
      </c>
      <c r="AY60" s="643">
        <v>2</v>
      </c>
      <c r="AZ60" s="643">
        <v>58</v>
      </c>
      <c r="BA60" s="643">
        <v>7</v>
      </c>
      <c r="BB60" s="643">
        <v>23</v>
      </c>
      <c r="BC60" s="643">
        <v>4</v>
      </c>
      <c r="BD60" s="643">
        <v>91</v>
      </c>
      <c r="BE60" s="643">
        <v>13</v>
      </c>
      <c r="BF60" s="643">
        <v>41</v>
      </c>
      <c r="BG60" s="643">
        <v>18</v>
      </c>
      <c r="BH60" s="643">
        <v>61</v>
      </c>
      <c r="BI60" s="643">
        <v>35</v>
      </c>
    </row>
    <row r="61" spans="23:61" ht="46.5" customHeight="1">
      <c r="AC61" s="646" t="s">
        <v>1078</v>
      </c>
      <c r="AD61" s="648" t="s">
        <v>171</v>
      </c>
      <c r="AN61" s="643">
        <v>72</v>
      </c>
      <c r="AO61" s="643">
        <v>9</v>
      </c>
      <c r="AP61" s="643">
        <v>72</v>
      </c>
      <c r="AQ61" s="643">
        <v>9</v>
      </c>
      <c r="AR61" s="643">
        <v>56</v>
      </c>
      <c r="AS61" s="643">
        <v>18</v>
      </c>
      <c r="AT61" s="643">
        <v>32</v>
      </c>
      <c r="AU61" s="643">
        <v>4</v>
      </c>
      <c r="AV61" s="643">
        <f t="shared" si="30"/>
        <v>73</v>
      </c>
      <c r="AW61" s="643">
        <f t="shared" si="31"/>
        <v>6</v>
      </c>
      <c r="AX61" s="643">
        <v>35</v>
      </c>
      <c r="AY61" s="643">
        <v>7</v>
      </c>
      <c r="AZ61" s="643">
        <v>58</v>
      </c>
      <c r="BA61" s="643">
        <v>8</v>
      </c>
      <c r="BD61" s="643">
        <v>92</v>
      </c>
      <c r="BE61" s="643">
        <v>4</v>
      </c>
      <c r="BF61" s="643">
        <v>41</v>
      </c>
      <c r="BG61" s="643">
        <v>32</v>
      </c>
      <c r="BH61" s="643">
        <v>62</v>
      </c>
      <c r="BI61" s="643">
        <v>35</v>
      </c>
    </row>
    <row r="62" spans="23:61" ht="46.5" customHeight="1">
      <c r="AC62" s="646" t="s">
        <v>1079</v>
      </c>
      <c r="AD62" s="648" t="s">
        <v>1319</v>
      </c>
      <c r="AN62" s="643">
        <v>72</v>
      </c>
      <c r="AO62" s="643">
        <v>14</v>
      </c>
      <c r="AP62" s="643">
        <v>72</v>
      </c>
      <c r="AQ62" s="643">
        <v>14</v>
      </c>
      <c r="AR62" s="643">
        <v>56</v>
      </c>
      <c r="AS62" s="643">
        <v>22</v>
      </c>
      <c r="AT62" s="643">
        <v>32</v>
      </c>
      <c r="AU62" s="643">
        <v>5</v>
      </c>
      <c r="AV62" s="643">
        <f t="shared" si="30"/>
        <v>73</v>
      </c>
      <c r="AW62" s="643">
        <f t="shared" si="31"/>
        <v>7</v>
      </c>
      <c r="AX62" s="643">
        <v>35</v>
      </c>
      <c r="AY62" s="643">
        <v>10</v>
      </c>
      <c r="AZ62" s="643">
        <v>58</v>
      </c>
      <c r="BA62" s="643">
        <v>9</v>
      </c>
      <c r="BD62" s="643">
        <v>93</v>
      </c>
      <c r="BE62" s="643">
        <v>13</v>
      </c>
      <c r="BF62" s="643">
        <v>41</v>
      </c>
      <c r="BG62" s="643">
        <v>39</v>
      </c>
      <c r="BH62" s="643">
        <v>63</v>
      </c>
      <c r="BI62" s="643">
        <v>35</v>
      </c>
    </row>
    <row r="63" spans="23:61" ht="46.5" customHeight="1">
      <c r="AC63" s="646" t="s">
        <v>1080</v>
      </c>
      <c r="AD63" s="648" t="s">
        <v>1320</v>
      </c>
      <c r="AN63" s="643">
        <v>72</v>
      </c>
      <c r="AO63" s="643">
        <v>19</v>
      </c>
      <c r="AP63" s="643">
        <v>72</v>
      </c>
      <c r="AQ63" s="643">
        <v>19</v>
      </c>
      <c r="AR63" s="643">
        <v>61</v>
      </c>
      <c r="AS63" s="643">
        <v>18</v>
      </c>
      <c r="AT63" s="643">
        <v>32</v>
      </c>
      <c r="AU63" s="643">
        <v>6</v>
      </c>
      <c r="AV63" s="643">
        <f t="shared" si="30"/>
        <v>73</v>
      </c>
      <c r="AW63" s="643">
        <f t="shared" si="31"/>
        <v>8</v>
      </c>
      <c r="AX63" s="643">
        <v>36</v>
      </c>
      <c r="AY63" s="643">
        <v>2</v>
      </c>
      <c r="AZ63" s="643">
        <v>59</v>
      </c>
      <c r="BA63" s="643">
        <v>6</v>
      </c>
      <c r="BD63" s="643">
        <v>94</v>
      </c>
      <c r="BE63" s="643">
        <v>13</v>
      </c>
      <c r="BF63" s="643">
        <v>42</v>
      </c>
      <c r="BG63" s="643">
        <v>7</v>
      </c>
      <c r="BH63" s="643">
        <v>64</v>
      </c>
      <c r="BI63" s="643">
        <v>35</v>
      </c>
    </row>
    <row r="64" spans="23:61" ht="46.5" customHeight="1">
      <c r="AC64" s="646" t="s">
        <v>1081</v>
      </c>
      <c r="AD64" s="648" t="s">
        <v>1321</v>
      </c>
      <c r="AN64" s="643">
        <v>72</v>
      </c>
      <c r="AO64" s="643">
        <v>24</v>
      </c>
      <c r="AP64" s="643">
        <v>72</v>
      </c>
      <c r="AQ64" s="643">
        <v>24</v>
      </c>
      <c r="AR64" s="643">
        <v>61</v>
      </c>
      <c r="AS64" s="643">
        <v>22</v>
      </c>
      <c r="AT64" s="643">
        <v>32</v>
      </c>
      <c r="AU64" s="643">
        <v>7</v>
      </c>
      <c r="AV64" s="643">
        <f t="shared" si="30"/>
        <v>74</v>
      </c>
      <c r="AW64" s="643">
        <f t="shared" si="31"/>
        <v>6</v>
      </c>
      <c r="AX64" s="643">
        <v>36</v>
      </c>
      <c r="AY64" s="643">
        <v>7</v>
      </c>
      <c r="AZ64" s="643">
        <v>59</v>
      </c>
      <c r="BA64" s="643">
        <v>7</v>
      </c>
      <c r="BD64" s="643">
        <v>95</v>
      </c>
      <c r="BE64" s="643">
        <v>13</v>
      </c>
      <c r="BF64" s="643">
        <v>42</v>
      </c>
      <c r="BG64" s="643">
        <v>18</v>
      </c>
      <c r="BH64" s="643">
        <v>65</v>
      </c>
      <c r="BI64" s="643">
        <v>35</v>
      </c>
    </row>
    <row r="65" spans="29:61" ht="46.5" customHeight="1">
      <c r="AC65" s="646" t="s">
        <v>1082</v>
      </c>
      <c r="AD65" s="648" t="s">
        <v>1322</v>
      </c>
      <c r="AN65" s="643">
        <v>73</v>
      </c>
      <c r="AO65" s="643">
        <v>9</v>
      </c>
      <c r="AP65" s="643">
        <v>73</v>
      </c>
      <c r="AQ65" s="643">
        <v>9</v>
      </c>
      <c r="AR65" s="643">
        <v>62</v>
      </c>
      <c r="AS65" s="643">
        <v>18</v>
      </c>
      <c r="AT65" s="643">
        <v>33</v>
      </c>
      <c r="AU65" s="643">
        <v>4</v>
      </c>
      <c r="AV65" s="643">
        <f t="shared" si="30"/>
        <v>74</v>
      </c>
      <c r="AW65" s="643">
        <f t="shared" si="31"/>
        <v>7</v>
      </c>
      <c r="AX65" s="643">
        <v>36</v>
      </c>
      <c r="AY65" s="643">
        <v>10</v>
      </c>
      <c r="AZ65" s="643">
        <v>59</v>
      </c>
      <c r="BA65" s="643">
        <v>8</v>
      </c>
      <c r="BF65" s="643">
        <v>42</v>
      </c>
      <c r="BG65" s="643">
        <v>31</v>
      </c>
      <c r="BH65" s="643">
        <v>66</v>
      </c>
      <c r="BI65" s="643">
        <v>35</v>
      </c>
    </row>
    <row r="66" spans="29:61" ht="46.5" customHeight="1">
      <c r="AC66" s="646" t="s">
        <v>1083</v>
      </c>
      <c r="AD66" s="648" t="s">
        <v>1323</v>
      </c>
      <c r="AN66" s="643">
        <v>73</v>
      </c>
      <c r="AO66" s="643">
        <v>14</v>
      </c>
      <c r="AP66" s="643">
        <v>73</v>
      </c>
      <c r="AQ66" s="643">
        <v>14</v>
      </c>
      <c r="AR66" s="643">
        <v>62</v>
      </c>
      <c r="AS66" s="643">
        <v>22</v>
      </c>
      <c r="AT66" s="643">
        <v>33</v>
      </c>
      <c r="AU66" s="643">
        <v>5</v>
      </c>
      <c r="AV66" s="643">
        <f t="shared" si="30"/>
        <v>74</v>
      </c>
      <c r="AW66" s="643">
        <f t="shared" si="31"/>
        <v>8</v>
      </c>
      <c r="AX66" s="643">
        <v>37</v>
      </c>
      <c r="AY66" s="643">
        <v>2</v>
      </c>
      <c r="AZ66" s="643">
        <v>59</v>
      </c>
      <c r="BA66" s="643">
        <v>9</v>
      </c>
      <c r="BF66" s="643">
        <v>43</v>
      </c>
      <c r="BG66" s="643">
        <v>7</v>
      </c>
      <c r="BH66" s="643">
        <v>69</v>
      </c>
      <c r="BI66" s="643">
        <v>35</v>
      </c>
    </row>
    <row r="67" spans="29:61" ht="46.5" customHeight="1">
      <c r="AC67" s="646" t="s">
        <v>1084</v>
      </c>
      <c r="AD67" s="648" t="s">
        <v>936</v>
      </c>
      <c r="AN67" s="643">
        <v>73</v>
      </c>
      <c r="AO67" s="643">
        <v>19</v>
      </c>
      <c r="AP67" s="643">
        <v>73</v>
      </c>
      <c r="AQ67" s="643">
        <v>19</v>
      </c>
      <c r="AR67" s="643">
        <v>65</v>
      </c>
      <c r="AS67" s="643">
        <v>18</v>
      </c>
      <c r="AT67" s="643">
        <v>33</v>
      </c>
      <c r="AU67" s="643">
        <v>6</v>
      </c>
      <c r="AV67" s="643">
        <f t="shared" si="30"/>
        <v>83</v>
      </c>
      <c r="AW67" s="643">
        <f t="shared" si="31"/>
        <v>11</v>
      </c>
      <c r="AX67" s="643">
        <v>37</v>
      </c>
      <c r="AY67" s="643">
        <v>7</v>
      </c>
      <c r="AZ67" s="643">
        <v>60</v>
      </c>
      <c r="BA67" s="643">
        <v>6</v>
      </c>
      <c r="BF67" s="643">
        <v>43</v>
      </c>
      <c r="BG67" s="643">
        <v>19</v>
      </c>
      <c r="BH67" s="643">
        <v>70</v>
      </c>
      <c r="BI67" s="643">
        <v>35</v>
      </c>
    </row>
    <row r="68" spans="29:61" ht="46.5" customHeight="1">
      <c r="AC68" s="646" t="s">
        <v>1085</v>
      </c>
      <c r="AD68" s="648" t="s">
        <v>937</v>
      </c>
      <c r="AN68" s="643">
        <v>73</v>
      </c>
      <c r="AO68" s="643">
        <v>24</v>
      </c>
      <c r="AP68" s="643">
        <v>73</v>
      </c>
      <c r="AQ68" s="643">
        <v>24</v>
      </c>
      <c r="AR68" s="643">
        <v>65</v>
      </c>
      <c r="AS68" s="643">
        <v>22</v>
      </c>
      <c r="AT68" s="643">
        <v>33</v>
      </c>
      <c r="AU68" s="643">
        <v>7</v>
      </c>
      <c r="AV68" s="643">
        <f t="shared" si="30"/>
        <v>88</v>
      </c>
      <c r="AW68" s="643">
        <f t="shared" si="31"/>
        <v>2</v>
      </c>
      <c r="AX68" s="643">
        <v>37</v>
      </c>
      <c r="AY68" s="643">
        <v>10</v>
      </c>
      <c r="AZ68" s="643">
        <v>60</v>
      </c>
      <c r="BA68" s="643">
        <v>7</v>
      </c>
      <c r="BF68" s="643">
        <v>45</v>
      </c>
      <c r="BG68" s="643">
        <v>5</v>
      </c>
      <c r="BH68" s="643">
        <v>71</v>
      </c>
      <c r="BI68" s="643">
        <v>35</v>
      </c>
    </row>
    <row r="69" spans="29:61" ht="46.5" customHeight="1">
      <c r="AC69" s="646" t="s">
        <v>1086</v>
      </c>
      <c r="AD69" s="648" t="s">
        <v>1087</v>
      </c>
      <c r="AN69" s="643">
        <v>74</v>
      </c>
      <c r="AO69" s="643">
        <v>9</v>
      </c>
      <c r="AP69" s="643">
        <v>74</v>
      </c>
      <c r="AQ69" s="643">
        <v>9</v>
      </c>
      <c r="AR69" s="643">
        <v>66</v>
      </c>
      <c r="AS69" s="643">
        <v>18</v>
      </c>
      <c r="AT69" s="643">
        <v>34</v>
      </c>
      <c r="AU69" s="643">
        <v>4</v>
      </c>
      <c r="AV69" s="643">
        <f t="shared" si="30"/>
        <v>88</v>
      </c>
      <c r="AW69" s="643">
        <f t="shared" si="31"/>
        <v>10</v>
      </c>
      <c r="AX69" s="643">
        <v>38</v>
      </c>
      <c r="AY69" s="643">
        <v>2</v>
      </c>
      <c r="AZ69" s="643">
        <v>60</v>
      </c>
      <c r="BA69" s="643">
        <v>8</v>
      </c>
      <c r="BF69" s="643">
        <v>45</v>
      </c>
      <c r="BG69" s="643">
        <v>14</v>
      </c>
      <c r="BH69" s="643">
        <v>72</v>
      </c>
      <c r="BI69" s="643">
        <v>35</v>
      </c>
    </row>
    <row r="70" spans="29:61" ht="46.5" customHeight="1">
      <c r="AC70" s="646" t="s">
        <v>1088</v>
      </c>
      <c r="AD70" s="648" t="s">
        <v>1089</v>
      </c>
      <c r="AN70" s="643">
        <v>74</v>
      </c>
      <c r="AO70" s="643">
        <v>14</v>
      </c>
      <c r="AP70" s="643">
        <v>74</v>
      </c>
      <c r="AQ70" s="643">
        <v>14</v>
      </c>
      <c r="AR70" s="643">
        <v>66</v>
      </c>
      <c r="AS70" s="643">
        <v>22</v>
      </c>
      <c r="AT70" s="643">
        <v>34</v>
      </c>
      <c r="AU70" s="643">
        <v>5</v>
      </c>
      <c r="AV70" s="643">
        <f t="shared" si="30"/>
        <v>89</v>
      </c>
      <c r="AW70" s="643">
        <f t="shared" si="31"/>
        <v>2</v>
      </c>
      <c r="AX70" s="643">
        <v>38</v>
      </c>
      <c r="AY70" s="643">
        <v>7</v>
      </c>
      <c r="AZ70" s="643">
        <v>60</v>
      </c>
      <c r="BA70" s="643">
        <v>9</v>
      </c>
      <c r="BF70" s="643">
        <v>45</v>
      </c>
      <c r="BG70" s="643">
        <v>23</v>
      </c>
      <c r="BH70" s="643">
        <v>73</v>
      </c>
      <c r="BI70" s="643">
        <v>35</v>
      </c>
    </row>
    <row r="71" spans="29:61" ht="46.5" customHeight="1">
      <c r="AC71" s="646" t="s">
        <v>1090</v>
      </c>
      <c r="AD71" s="648" t="s">
        <v>938</v>
      </c>
      <c r="AN71" s="643">
        <v>74</v>
      </c>
      <c r="AO71" s="643">
        <v>19</v>
      </c>
      <c r="AP71" s="643">
        <v>74</v>
      </c>
      <c r="AQ71" s="643">
        <v>19</v>
      </c>
      <c r="AR71" s="643">
        <v>68</v>
      </c>
      <c r="AS71" s="643">
        <v>18</v>
      </c>
      <c r="AT71" s="643">
        <v>34</v>
      </c>
      <c r="AU71" s="643">
        <v>6</v>
      </c>
      <c r="AV71" s="643">
        <f t="shared" si="30"/>
        <v>89</v>
      </c>
      <c r="AW71" s="643">
        <f t="shared" si="31"/>
        <v>10</v>
      </c>
      <c r="AX71" s="643">
        <v>38</v>
      </c>
      <c r="AY71" s="643">
        <v>10</v>
      </c>
      <c r="AZ71" s="643">
        <v>61</v>
      </c>
      <c r="BA71" s="643">
        <v>6</v>
      </c>
      <c r="BF71" s="643">
        <v>45</v>
      </c>
      <c r="BG71" s="643">
        <v>32</v>
      </c>
      <c r="BH71" s="643">
        <v>74</v>
      </c>
      <c r="BI71" s="643">
        <v>35</v>
      </c>
    </row>
    <row r="72" spans="29:61" ht="46.5" customHeight="1">
      <c r="AC72" s="646" t="s">
        <v>1091</v>
      </c>
      <c r="AD72" s="648" t="s">
        <v>939</v>
      </c>
      <c r="AN72" s="643">
        <v>74</v>
      </c>
      <c r="AO72" s="643">
        <v>24</v>
      </c>
      <c r="AP72" s="643">
        <v>74</v>
      </c>
      <c r="AQ72" s="643">
        <v>24</v>
      </c>
      <c r="AR72" s="643">
        <v>68</v>
      </c>
      <c r="AS72" s="643">
        <v>22</v>
      </c>
      <c r="AT72" s="643">
        <v>34</v>
      </c>
      <c r="AU72" s="643">
        <v>7</v>
      </c>
      <c r="AV72" s="643">
        <f t="shared" si="30"/>
        <v>90</v>
      </c>
      <c r="AW72" s="643">
        <f t="shared" si="31"/>
        <v>2</v>
      </c>
      <c r="AX72" s="643">
        <v>44</v>
      </c>
      <c r="AY72" s="643">
        <v>2</v>
      </c>
      <c r="AZ72" s="643">
        <v>61</v>
      </c>
      <c r="BA72" s="643">
        <v>7</v>
      </c>
      <c r="BF72" s="643">
        <v>50</v>
      </c>
      <c r="BG72" s="643">
        <v>7</v>
      </c>
      <c r="BH72" s="643">
        <v>75</v>
      </c>
      <c r="BI72" s="643">
        <v>35</v>
      </c>
    </row>
    <row r="73" spans="29:61" ht="46.5" customHeight="1">
      <c r="AC73" s="646" t="s">
        <v>1092</v>
      </c>
      <c r="AD73" s="648" t="s">
        <v>940</v>
      </c>
      <c r="AN73" s="643">
        <v>75</v>
      </c>
      <c r="AO73" s="643">
        <v>9</v>
      </c>
      <c r="AP73" s="643">
        <v>75</v>
      </c>
      <c r="AQ73" s="643">
        <v>9</v>
      </c>
      <c r="AR73" s="643">
        <v>69</v>
      </c>
      <c r="AS73" s="643">
        <v>18</v>
      </c>
      <c r="AT73" s="643">
        <v>35</v>
      </c>
      <c r="AU73" s="643">
        <v>4</v>
      </c>
      <c r="AV73" s="643">
        <f t="shared" si="30"/>
        <v>90</v>
      </c>
      <c r="AW73" s="643">
        <f t="shared" si="31"/>
        <v>10</v>
      </c>
      <c r="AX73" s="643">
        <v>44</v>
      </c>
      <c r="AY73" s="643">
        <v>7</v>
      </c>
      <c r="AZ73" s="643">
        <v>61</v>
      </c>
      <c r="BA73" s="643">
        <v>8</v>
      </c>
      <c r="BF73" s="643">
        <v>50</v>
      </c>
      <c r="BG73" s="643">
        <v>14</v>
      </c>
      <c r="BH73" s="643">
        <v>76</v>
      </c>
      <c r="BI73" s="643">
        <v>35</v>
      </c>
    </row>
    <row r="74" spans="29:61" ht="46.5" customHeight="1">
      <c r="AC74" s="646" t="s">
        <v>1093</v>
      </c>
      <c r="AD74" s="648" t="s">
        <v>941</v>
      </c>
      <c r="AN74" s="643">
        <v>75</v>
      </c>
      <c r="AO74" s="643">
        <v>14</v>
      </c>
      <c r="AP74" s="643">
        <v>75</v>
      </c>
      <c r="AQ74" s="643">
        <v>14</v>
      </c>
      <c r="AR74" s="643">
        <v>69</v>
      </c>
      <c r="AS74" s="643">
        <v>22</v>
      </c>
      <c r="AT74" s="643">
        <v>35</v>
      </c>
      <c r="AU74" s="643">
        <v>5</v>
      </c>
      <c r="AV74" s="643">
        <f t="shared" si="30"/>
        <v>91</v>
      </c>
      <c r="AW74" s="643">
        <f t="shared" si="31"/>
        <v>2</v>
      </c>
      <c r="AX74" s="643">
        <v>44</v>
      </c>
      <c r="AY74" s="643">
        <v>10</v>
      </c>
      <c r="AZ74" s="643">
        <v>61</v>
      </c>
      <c r="BA74" s="643">
        <v>9</v>
      </c>
      <c r="BF74" s="643">
        <v>50</v>
      </c>
      <c r="BG74" s="643">
        <v>21</v>
      </c>
      <c r="BH74" s="643">
        <v>77</v>
      </c>
      <c r="BI74" s="643">
        <v>35</v>
      </c>
    </row>
    <row r="75" spans="29:61" ht="46.5" customHeight="1">
      <c r="AC75" s="646" t="s">
        <v>1094</v>
      </c>
      <c r="AD75" s="648" t="s">
        <v>942</v>
      </c>
      <c r="AN75" s="643">
        <v>75</v>
      </c>
      <c r="AO75" s="643">
        <v>19</v>
      </c>
      <c r="AP75" s="643">
        <v>75</v>
      </c>
      <c r="AQ75" s="643">
        <v>19</v>
      </c>
      <c r="AR75" s="643">
        <v>71</v>
      </c>
      <c r="AS75" s="643">
        <v>18</v>
      </c>
      <c r="AT75" s="643">
        <v>35</v>
      </c>
      <c r="AU75" s="643">
        <v>6</v>
      </c>
      <c r="AV75" s="643">
        <f t="shared" si="30"/>
        <v>91</v>
      </c>
      <c r="AW75" s="643">
        <f t="shared" si="31"/>
        <v>10</v>
      </c>
      <c r="AX75" s="643">
        <v>45</v>
      </c>
      <c r="AY75" s="643">
        <v>2</v>
      </c>
      <c r="AZ75" s="643">
        <v>62</v>
      </c>
      <c r="BA75" s="643">
        <v>6</v>
      </c>
      <c r="BF75" s="643">
        <v>52</v>
      </c>
      <c r="BG75" s="643">
        <v>6</v>
      </c>
      <c r="BH75" s="643">
        <v>78</v>
      </c>
      <c r="BI75" s="643">
        <v>35</v>
      </c>
    </row>
    <row r="76" spans="29:61" ht="46.5" customHeight="1">
      <c r="AC76" s="646" t="s">
        <v>1135</v>
      </c>
      <c r="AD76" s="648" t="s">
        <v>943</v>
      </c>
      <c r="AN76" s="643">
        <v>75</v>
      </c>
      <c r="AO76" s="643">
        <v>24</v>
      </c>
      <c r="AP76" s="643">
        <v>75</v>
      </c>
      <c r="AQ76" s="643">
        <v>24</v>
      </c>
      <c r="AR76" s="643">
        <v>71</v>
      </c>
      <c r="AS76" s="643">
        <v>22</v>
      </c>
      <c r="AT76" s="643">
        <v>35</v>
      </c>
      <c r="AU76" s="643">
        <v>7</v>
      </c>
      <c r="AV76" s="643">
        <f t="shared" si="30"/>
        <v>92</v>
      </c>
      <c r="AW76" s="643">
        <f t="shared" si="31"/>
        <v>2</v>
      </c>
      <c r="AX76" s="643">
        <v>45</v>
      </c>
      <c r="AY76" s="643">
        <v>7</v>
      </c>
      <c r="AZ76" s="643">
        <v>62</v>
      </c>
      <c r="BA76" s="643">
        <v>7</v>
      </c>
      <c r="BF76" s="643">
        <v>52</v>
      </c>
      <c r="BG76" s="643">
        <v>18</v>
      </c>
      <c r="BH76" s="643">
        <v>79</v>
      </c>
      <c r="BI76" s="643">
        <v>35</v>
      </c>
    </row>
    <row r="77" spans="29:61" ht="46.5" customHeight="1">
      <c r="AC77" s="646" t="s">
        <v>1130</v>
      </c>
      <c r="AD77" s="648" t="s">
        <v>944</v>
      </c>
      <c r="AN77" s="643">
        <v>76</v>
      </c>
      <c r="AO77" s="643">
        <v>9</v>
      </c>
      <c r="AP77" s="643">
        <v>76</v>
      </c>
      <c r="AQ77" s="643">
        <v>9</v>
      </c>
      <c r="AR77" s="643">
        <v>72</v>
      </c>
      <c r="AS77" s="643">
        <v>18</v>
      </c>
      <c r="AT77" s="643">
        <v>36</v>
      </c>
      <c r="AU77" s="643">
        <v>4</v>
      </c>
      <c r="AV77" s="643">
        <f t="shared" si="30"/>
        <v>92</v>
      </c>
      <c r="AW77" s="643">
        <f t="shared" si="31"/>
        <v>10</v>
      </c>
      <c r="AX77" s="643">
        <v>45</v>
      </c>
      <c r="AY77" s="643">
        <v>10</v>
      </c>
      <c r="AZ77" s="643">
        <v>62</v>
      </c>
      <c r="BA77" s="643">
        <v>8</v>
      </c>
      <c r="BF77" s="643">
        <v>52</v>
      </c>
      <c r="BG77" s="643">
        <v>31</v>
      </c>
      <c r="BH77" s="643">
        <v>80</v>
      </c>
      <c r="BI77" s="643">
        <v>35</v>
      </c>
    </row>
    <row r="78" spans="29:61" ht="46.5" customHeight="1">
      <c r="AC78" s="646" t="s">
        <v>1131</v>
      </c>
      <c r="AD78" s="648" t="s">
        <v>207</v>
      </c>
      <c r="AN78" s="643">
        <v>76</v>
      </c>
      <c r="AO78" s="643">
        <v>14</v>
      </c>
      <c r="AP78" s="643">
        <v>76</v>
      </c>
      <c r="AQ78" s="643">
        <v>14</v>
      </c>
      <c r="AR78" s="643">
        <v>72</v>
      </c>
      <c r="AS78" s="643">
        <v>22</v>
      </c>
      <c r="AT78" s="643">
        <v>36</v>
      </c>
      <c r="AU78" s="643">
        <v>5</v>
      </c>
      <c r="AV78" s="643">
        <f t="shared" si="30"/>
        <v>110</v>
      </c>
      <c r="AW78" s="643">
        <f t="shared" si="31"/>
        <v>4</v>
      </c>
      <c r="AX78" s="643">
        <v>46</v>
      </c>
      <c r="AY78" s="643">
        <v>2</v>
      </c>
      <c r="AZ78" s="643">
        <v>62</v>
      </c>
      <c r="BA78" s="643">
        <v>9</v>
      </c>
      <c r="BF78" s="643">
        <v>53</v>
      </c>
      <c r="BG78" s="643">
        <v>6</v>
      </c>
      <c r="BH78" s="643">
        <v>81</v>
      </c>
      <c r="BI78" s="643">
        <v>35</v>
      </c>
    </row>
    <row r="79" spans="29:61" ht="46.5" customHeight="1">
      <c r="AC79" s="646" t="s">
        <v>1136</v>
      </c>
      <c r="AD79" s="648" t="s">
        <v>208</v>
      </c>
      <c r="AN79" s="643">
        <v>76</v>
      </c>
      <c r="AO79" s="643">
        <v>19</v>
      </c>
      <c r="AP79" s="643">
        <v>76</v>
      </c>
      <c r="AQ79" s="643">
        <v>19</v>
      </c>
      <c r="AR79" s="643">
        <v>74</v>
      </c>
      <c r="AS79" s="643">
        <v>18</v>
      </c>
      <c r="AT79" s="643">
        <v>36</v>
      </c>
      <c r="AU79" s="643">
        <v>6</v>
      </c>
      <c r="AV79" s="643">
        <f t="shared" si="30"/>
        <v>113</v>
      </c>
      <c r="AW79" s="643">
        <f t="shared" si="31"/>
        <v>6</v>
      </c>
      <c r="AX79" s="643">
        <v>46</v>
      </c>
      <c r="AY79" s="643">
        <v>7</v>
      </c>
      <c r="AZ79" s="643">
        <v>63</v>
      </c>
      <c r="BA79" s="643">
        <v>6</v>
      </c>
      <c r="BF79" s="643">
        <v>53</v>
      </c>
      <c r="BG79" s="643">
        <v>21</v>
      </c>
      <c r="BH79" s="643">
        <v>82</v>
      </c>
      <c r="BI79" s="643">
        <v>35</v>
      </c>
    </row>
    <row r="80" spans="29:61" ht="46.5" customHeight="1">
      <c r="AC80" s="646" t="s">
        <v>1137</v>
      </c>
      <c r="AD80" s="648" t="s">
        <v>209</v>
      </c>
      <c r="AN80" s="643">
        <v>76</v>
      </c>
      <c r="AO80" s="643">
        <v>24</v>
      </c>
      <c r="AP80" s="643">
        <v>76</v>
      </c>
      <c r="AQ80" s="643">
        <v>24</v>
      </c>
      <c r="AR80" s="643">
        <v>74</v>
      </c>
      <c r="AS80" s="643">
        <v>22</v>
      </c>
      <c r="AT80" s="643">
        <v>36</v>
      </c>
      <c r="AU80" s="643">
        <v>7</v>
      </c>
      <c r="AV80" s="643">
        <f t="shared" si="30"/>
        <v>113</v>
      </c>
      <c r="AW80" s="643">
        <f t="shared" si="31"/>
        <v>7</v>
      </c>
      <c r="AX80" s="643">
        <v>46</v>
      </c>
      <c r="AY80" s="643">
        <v>10</v>
      </c>
      <c r="AZ80" s="643">
        <v>63</v>
      </c>
      <c r="BA80" s="643">
        <v>7</v>
      </c>
      <c r="BF80" s="643">
        <v>53</v>
      </c>
      <c r="BG80" s="643">
        <v>31</v>
      </c>
      <c r="BH80" s="643">
        <v>85</v>
      </c>
      <c r="BI80" s="643">
        <v>11</v>
      </c>
    </row>
    <row r="81" spans="29:61" ht="46.5" customHeight="1">
      <c r="AC81" s="646" t="s">
        <v>1138</v>
      </c>
      <c r="AD81" s="648" t="s">
        <v>210</v>
      </c>
      <c r="AN81" s="643">
        <v>77</v>
      </c>
      <c r="AO81" s="643">
        <v>9</v>
      </c>
      <c r="AP81" s="643">
        <v>77</v>
      </c>
      <c r="AQ81" s="643">
        <v>9</v>
      </c>
      <c r="AR81" s="643">
        <v>75</v>
      </c>
      <c r="AS81" s="643">
        <v>18</v>
      </c>
      <c r="AT81" s="643">
        <v>37</v>
      </c>
      <c r="AU81" s="643">
        <v>4</v>
      </c>
      <c r="AV81" s="643">
        <f t="shared" si="30"/>
        <v>113</v>
      </c>
      <c r="AW81" s="643">
        <f t="shared" si="31"/>
        <v>8</v>
      </c>
      <c r="AX81" s="643">
        <v>47</v>
      </c>
      <c r="AY81" s="643">
        <v>2</v>
      </c>
      <c r="AZ81" s="643">
        <v>63</v>
      </c>
      <c r="BA81" s="643">
        <v>8</v>
      </c>
      <c r="BF81" s="643">
        <v>54</v>
      </c>
      <c r="BG81" s="643">
        <v>5</v>
      </c>
      <c r="BH81" s="643">
        <v>85</v>
      </c>
      <c r="BI81" s="643">
        <v>16</v>
      </c>
    </row>
    <row r="82" spans="29:61" ht="46.5" customHeight="1">
      <c r="AC82" s="646" t="s">
        <v>1139</v>
      </c>
      <c r="AD82" s="648" t="s">
        <v>211</v>
      </c>
      <c r="AN82" s="643">
        <v>77</v>
      </c>
      <c r="AO82" s="643">
        <v>14</v>
      </c>
      <c r="AP82" s="643">
        <v>77</v>
      </c>
      <c r="AQ82" s="643">
        <v>14</v>
      </c>
      <c r="AR82" s="643">
        <v>75</v>
      </c>
      <c r="AS82" s="643">
        <v>22</v>
      </c>
      <c r="AT82" s="643">
        <v>37</v>
      </c>
      <c r="AU82" s="643">
        <v>5</v>
      </c>
      <c r="AV82" s="643">
        <f t="shared" si="30"/>
        <v>114</v>
      </c>
      <c r="AW82" s="643">
        <f t="shared" si="31"/>
        <v>6</v>
      </c>
      <c r="AX82" s="643">
        <v>47</v>
      </c>
      <c r="AY82" s="643">
        <v>7</v>
      </c>
      <c r="AZ82" s="643">
        <v>63</v>
      </c>
      <c r="BA82" s="643">
        <v>9</v>
      </c>
      <c r="BF82" s="643">
        <v>54</v>
      </c>
      <c r="BG82" s="643">
        <v>19</v>
      </c>
      <c r="BH82" s="643">
        <v>85</v>
      </c>
      <c r="BI82" s="643">
        <v>25</v>
      </c>
    </row>
    <row r="83" spans="29:61" ht="46.5" customHeight="1">
      <c r="AC83" s="646" t="s">
        <v>1140</v>
      </c>
      <c r="AD83" s="648" t="s">
        <v>212</v>
      </c>
      <c r="AN83" s="643">
        <v>77</v>
      </c>
      <c r="AO83" s="643">
        <v>19</v>
      </c>
      <c r="AP83" s="643">
        <v>77</v>
      </c>
      <c r="AQ83" s="643">
        <v>19</v>
      </c>
      <c r="AR83" s="643">
        <v>79</v>
      </c>
      <c r="AS83" s="643">
        <v>14</v>
      </c>
      <c r="AT83" s="643">
        <v>37</v>
      </c>
      <c r="AU83" s="643">
        <v>6</v>
      </c>
      <c r="AV83" s="643">
        <f t="shared" si="30"/>
        <v>114</v>
      </c>
      <c r="AW83" s="643">
        <f t="shared" si="31"/>
        <v>7</v>
      </c>
      <c r="AX83" s="643">
        <v>47</v>
      </c>
      <c r="AY83" s="643">
        <v>10</v>
      </c>
      <c r="AZ83" s="643">
        <v>64</v>
      </c>
      <c r="BA83" s="643">
        <v>6</v>
      </c>
      <c r="BF83" s="643">
        <v>54</v>
      </c>
      <c r="BG83" s="643">
        <v>25</v>
      </c>
      <c r="BH83" s="643">
        <v>85</v>
      </c>
      <c r="BI83" s="643">
        <v>33</v>
      </c>
    </row>
    <row r="84" spans="29:61" ht="46.5" customHeight="1">
      <c r="AC84" s="646" t="s">
        <v>1141</v>
      </c>
      <c r="AD84" s="648" t="s">
        <v>1095</v>
      </c>
      <c r="AN84" s="643">
        <v>77</v>
      </c>
      <c r="AO84" s="643">
        <v>24</v>
      </c>
      <c r="AP84" s="643">
        <v>77</v>
      </c>
      <c r="AQ84" s="643">
        <v>24</v>
      </c>
      <c r="AR84" s="643">
        <v>79</v>
      </c>
      <c r="AS84" s="643">
        <v>20</v>
      </c>
      <c r="AT84" s="643">
        <v>37</v>
      </c>
      <c r="AU84" s="643">
        <v>7</v>
      </c>
      <c r="AV84" s="643">
        <f t="shared" si="30"/>
        <v>114</v>
      </c>
      <c r="AW84" s="643">
        <f t="shared" si="31"/>
        <v>8</v>
      </c>
      <c r="AX84" s="643">
        <v>48</v>
      </c>
      <c r="AY84" s="643">
        <v>2</v>
      </c>
      <c r="AZ84" s="643">
        <v>64</v>
      </c>
      <c r="BA84" s="643">
        <v>7</v>
      </c>
      <c r="BF84" s="643">
        <v>54</v>
      </c>
      <c r="BG84" s="643">
        <v>31</v>
      </c>
      <c r="BH84" s="643">
        <v>88</v>
      </c>
      <c r="BI84" s="643">
        <v>2</v>
      </c>
    </row>
    <row r="85" spans="29:61" ht="46.5" customHeight="1">
      <c r="AC85" s="646" t="s">
        <v>1096</v>
      </c>
      <c r="AD85" s="648" t="s">
        <v>213</v>
      </c>
      <c r="AN85" s="643">
        <v>78</v>
      </c>
      <c r="AO85" s="643">
        <v>9</v>
      </c>
      <c r="AP85" s="643">
        <v>78</v>
      </c>
      <c r="AQ85" s="643">
        <v>9</v>
      </c>
      <c r="AR85" s="643">
        <v>80</v>
      </c>
      <c r="AS85" s="643">
        <v>14</v>
      </c>
      <c r="AT85" s="643">
        <v>38</v>
      </c>
      <c r="AU85" s="643">
        <v>4</v>
      </c>
      <c r="AV85" s="643">
        <f t="shared" si="30"/>
        <v>115</v>
      </c>
      <c r="AW85" s="643">
        <f t="shared" si="31"/>
        <v>6</v>
      </c>
      <c r="AX85" s="643">
        <v>48</v>
      </c>
      <c r="AY85" s="643">
        <v>7</v>
      </c>
      <c r="AZ85" s="643">
        <v>64</v>
      </c>
      <c r="BA85" s="643">
        <v>8</v>
      </c>
      <c r="BF85" s="643">
        <v>55</v>
      </c>
      <c r="BG85" s="643">
        <v>7</v>
      </c>
      <c r="BH85" s="643">
        <v>96</v>
      </c>
      <c r="BI85" s="643">
        <v>11</v>
      </c>
    </row>
    <row r="86" spans="29:61" ht="46.5" customHeight="1">
      <c r="AC86" s="646" t="s">
        <v>1097</v>
      </c>
      <c r="AD86" s="648" t="s">
        <v>1098</v>
      </c>
      <c r="AN86" s="643">
        <v>78</v>
      </c>
      <c r="AO86" s="643">
        <v>14</v>
      </c>
      <c r="AP86" s="643">
        <v>78</v>
      </c>
      <c r="AQ86" s="643">
        <v>14</v>
      </c>
      <c r="AR86" s="643">
        <v>80</v>
      </c>
      <c r="AS86" s="643">
        <v>20</v>
      </c>
      <c r="AT86" s="643">
        <v>38</v>
      </c>
      <c r="AU86" s="643">
        <v>5</v>
      </c>
      <c r="AV86" s="643">
        <f t="shared" si="30"/>
        <v>115</v>
      </c>
      <c r="AW86" s="643">
        <f t="shared" si="31"/>
        <v>7</v>
      </c>
      <c r="AX86" s="643">
        <v>48</v>
      </c>
      <c r="AY86" s="643">
        <v>10</v>
      </c>
      <c r="AZ86" s="643">
        <v>64</v>
      </c>
      <c r="BA86" s="643">
        <v>9</v>
      </c>
      <c r="BF86" s="643">
        <v>55</v>
      </c>
      <c r="BG86" s="643">
        <v>19</v>
      </c>
      <c r="BH86" s="643">
        <v>96</v>
      </c>
      <c r="BI86" s="643">
        <v>22</v>
      </c>
    </row>
    <row r="87" spans="29:61" ht="46.5" customHeight="1">
      <c r="AC87" s="646" t="s">
        <v>1099</v>
      </c>
      <c r="AD87" s="648" t="s">
        <v>1100</v>
      </c>
      <c r="AN87" s="643">
        <v>78</v>
      </c>
      <c r="AO87" s="643">
        <v>19</v>
      </c>
      <c r="AP87" s="643">
        <v>78</v>
      </c>
      <c r="AQ87" s="643">
        <v>19</v>
      </c>
      <c r="AR87" s="643">
        <v>86</v>
      </c>
      <c r="AS87" s="643">
        <v>9</v>
      </c>
      <c r="AT87" s="643">
        <v>38</v>
      </c>
      <c r="AU87" s="643">
        <v>6</v>
      </c>
      <c r="AV87" s="643">
        <f t="shared" si="30"/>
        <v>115</v>
      </c>
      <c r="AW87" s="643">
        <f t="shared" si="31"/>
        <v>8</v>
      </c>
      <c r="AX87" s="643">
        <v>49</v>
      </c>
      <c r="AY87" s="643">
        <v>2</v>
      </c>
      <c r="AZ87" s="643">
        <v>65</v>
      </c>
      <c r="BA87" s="643">
        <v>6</v>
      </c>
      <c r="BF87" s="643">
        <v>55</v>
      </c>
      <c r="BG87" s="643">
        <v>32</v>
      </c>
      <c r="BH87" s="643">
        <v>98</v>
      </c>
      <c r="BI87" s="643">
        <v>2</v>
      </c>
    </row>
    <row r="88" spans="29:61" ht="46.5" customHeight="1">
      <c r="AC88" s="646" t="s">
        <v>1101</v>
      </c>
      <c r="AD88" s="648" t="s">
        <v>214</v>
      </c>
      <c r="AN88" s="643">
        <v>78</v>
      </c>
      <c r="AO88" s="643">
        <v>24</v>
      </c>
      <c r="AP88" s="643">
        <v>78</v>
      </c>
      <c r="AQ88" s="643">
        <v>24</v>
      </c>
      <c r="AR88" s="643">
        <v>86</v>
      </c>
      <c r="AS88" s="643">
        <v>13</v>
      </c>
      <c r="AT88" s="643">
        <v>38</v>
      </c>
      <c r="AU88" s="643">
        <v>7</v>
      </c>
      <c r="AV88" s="643">
        <f t="shared" si="30"/>
        <v>116</v>
      </c>
      <c r="AW88" s="643">
        <f t="shared" si="31"/>
        <v>6</v>
      </c>
      <c r="AX88" s="643">
        <v>49</v>
      </c>
      <c r="AY88" s="643">
        <v>7</v>
      </c>
      <c r="AZ88" s="643">
        <v>65</v>
      </c>
      <c r="BA88" s="643">
        <v>7</v>
      </c>
      <c r="BF88" s="643">
        <v>56</v>
      </c>
      <c r="BG88" s="643">
        <v>7</v>
      </c>
      <c r="BH88" s="643">
        <v>98</v>
      </c>
      <c r="BI88" s="643">
        <v>11</v>
      </c>
    </row>
    <row r="89" spans="29:61" ht="46.5" customHeight="1">
      <c r="AC89" s="646" t="s">
        <v>1102</v>
      </c>
      <c r="AD89" s="648" t="s">
        <v>1063</v>
      </c>
      <c r="AN89" s="643">
        <v>79</v>
      </c>
      <c r="AO89" s="643">
        <v>9</v>
      </c>
      <c r="AP89" s="643">
        <v>79</v>
      </c>
      <c r="AQ89" s="643">
        <v>9</v>
      </c>
      <c r="AR89" s="643">
        <v>86</v>
      </c>
      <c r="AS89" s="643">
        <v>17</v>
      </c>
      <c r="AT89" s="643">
        <v>39</v>
      </c>
      <c r="AU89" s="643">
        <v>4</v>
      </c>
      <c r="AV89" s="643">
        <f t="shared" si="30"/>
        <v>116</v>
      </c>
      <c r="AW89" s="643">
        <f t="shared" si="31"/>
        <v>7</v>
      </c>
      <c r="AX89" s="643">
        <v>49</v>
      </c>
      <c r="AY89" s="643">
        <v>10</v>
      </c>
      <c r="AZ89" s="643">
        <v>65</v>
      </c>
      <c r="BA89" s="643">
        <v>8</v>
      </c>
      <c r="BF89" s="643">
        <v>56</v>
      </c>
      <c r="BG89" s="643">
        <v>16</v>
      </c>
      <c r="BH89" s="643">
        <v>98</v>
      </c>
      <c r="BI89" s="643">
        <v>22</v>
      </c>
    </row>
    <row r="90" spans="29:61" ht="46.5" customHeight="1">
      <c r="AC90" s="646" t="s">
        <v>1103</v>
      </c>
      <c r="AD90" s="648" t="s">
        <v>945</v>
      </c>
      <c r="AN90" s="643">
        <v>79</v>
      </c>
      <c r="AO90" s="643">
        <v>14</v>
      </c>
      <c r="AP90" s="643">
        <v>79</v>
      </c>
      <c r="AQ90" s="643">
        <v>14</v>
      </c>
      <c r="AR90" s="643">
        <v>86</v>
      </c>
      <c r="AS90" s="643">
        <v>25</v>
      </c>
      <c r="AT90" s="643">
        <v>39</v>
      </c>
      <c r="AU90" s="643">
        <v>5</v>
      </c>
      <c r="AV90" s="643">
        <f t="shared" si="30"/>
        <v>116</v>
      </c>
      <c r="AW90" s="643">
        <f t="shared" si="31"/>
        <v>8</v>
      </c>
      <c r="AX90" s="643">
        <v>50</v>
      </c>
      <c r="AY90" s="643">
        <v>2</v>
      </c>
      <c r="AZ90" s="643">
        <v>65</v>
      </c>
      <c r="BA90" s="643">
        <v>9</v>
      </c>
      <c r="BF90" s="643">
        <v>56</v>
      </c>
      <c r="BG90" s="643">
        <v>26</v>
      </c>
    </row>
    <row r="91" spans="29:61" ht="46.5" customHeight="1">
      <c r="AC91" s="646" t="s">
        <v>946</v>
      </c>
      <c r="AD91" s="648" t="s">
        <v>947</v>
      </c>
      <c r="AN91" s="643">
        <v>79</v>
      </c>
      <c r="AO91" s="643">
        <v>19</v>
      </c>
      <c r="AP91" s="643">
        <v>79</v>
      </c>
      <c r="AQ91" s="643">
        <v>19</v>
      </c>
      <c r="AR91" s="643">
        <v>87</v>
      </c>
      <c r="AS91" s="643">
        <v>9</v>
      </c>
      <c r="AT91" s="643">
        <v>39</v>
      </c>
      <c r="AU91" s="643">
        <v>6</v>
      </c>
      <c r="AV91" s="643">
        <f t="shared" si="30"/>
        <v>118</v>
      </c>
      <c r="AW91" s="643">
        <f t="shared" si="31"/>
        <v>6</v>
      </c>
      <c r="AX91" s="643">
        <v>50</v>
      </c>
      <c r="AY91" s="643">
        <v>7</v>
      </c>
      <c r="AZ91" s="643">
        <v>66</v>
      </c>
      <c r="BA91" s="643">
        <v>6</v>
      </c>
      <c r="BF91" s="643">
        <v>56</v>
      </c>
      <c r="BG91" s="643">
        <v>36</v>
      </c>
    </row>
    <row r="92" spans="29:61" ht="46.5" customHeight="1">
      <c r="AC92" s="646" t="s">
        <v>948</v>
      </c>
      <c r="AD92" s="648" t="s">
        <v>949</v>
      </c>
      <c r="AN92" s="643">
        <v>79</v>
      </c>
      <c r="AO92" s="643">
        <v>24</v>
      </c>
      <c r="AP92" s="643">
        <v>79</v>
      </c>
      <c r="AQ92" s="643">
        <v>24</v>
      </c>
      <c r="AR92" s="643">
        <v>87</v>
      </c>
      <c r="AS92" s="643">
        <v>13</v>
      </c>
      <c r="AT92" s="643">
        <v>39</v>
      </c>
      <c r="AU92" s="643">
        <v>7</v>
      </c>
      <c r="AV92" s="643">
        <f t="shared" si="30"/>
        <v>118</v>
      </c>
      <c r="AW92" s="643">
        <f t="shared" si="31"/>
        <v>7</v>
      </c>
      <c r="AX92" s="643">
        <v>50</v>
      </c>
      <c r="AY92" s="643">
        <v>10</v>
      </c>
      <c r="AZ92" s="643">
        <v>66</v>
      </c>
      <c r="BA92" s="643">
        <v>7</v>
      </c>
      <c r="BF92" s="643">
        <v>58</v>
      </c>
      <c r="BG92" s="643">
        <v>6</v>
      </c>
    </row>
    <row r="93" spans="29:61" ht="46.5" customHeight="1">
      <c r="AC93" s="646" t="s">
        <v>950</v>
      </c>
      <c r="AD93" s="648" t="s">
        <v>1064</v>
      </c>
      <c r="AN93" s="643">
        <v>80</v>
      </c>
      <c r="AO93" s="643">
        <v>9</v>
      </c>
      <c r="AP93" s="643">
        <v>80</v>
      </c>
      <c r="AQ93" s="643">
        <v>9</v>
      </c>
      <c r="AR93" s="643">
        <v>87</v>
      </c>
      <c r="AS93" s="643">
        <v>17</v>
      </c>
      <c r="AT93" s="643">
        <v>40</v>
      </c>
      <c r="AU93" s="643">
        <v>4</v>
      </c>
      <c r="AV93" s="643">
        <f t="shared" si="30"/>
        <v>118</v>
      </c>
      <c r="AW93" s="643">
        <f t="shared" si="31"/>
        <v>8</v>
      </c>
      <c r="AX93" s="643">
        <v>51</v>
      </c>
      <c r="AY93" s="643">
        <v>2</v>
      </c>
      <c r="AZ93" s="643">
        <v>66</v>
      </c>
      <c r="BA93" s="643">
        <v>8</v>
      </c>
      <c r="BF93" s="643">
        <v>58</v>
      </c>
      <c r="BG93" s="643">
        <v>18</v>
      </c>
    </row>
    <row r="94" spans="29:61" ht="46.5" customHeight="1">
      <c r="AC94" s="646" t="s">
        <v>951</v>
      </c>
      <c r="AD94" s="648" t="s">
        <v>952</v>
      </c>
      <c r="AN94" s="643">
        <v>80</v>
      </c>
      <c r="AO94" s="643">
        <v>14</v>
      </c>
      <c r="AP94" s="643">
        <v>80</v>
      </c>
      <c r="AQ94" s="643">
        <v>14</v>
      </c>
      <c r="AR94" s="643">
        <v>87</v>
      </c>
      <c r="AS94" s="643">
        <v>25</v>
      </c>
      <c r="AT94" s="643">
        <v>40</v>
      </c>
      <c r="AU94" s="643">
        <v>5</v>
      </c>
      <c r="AV94" s="643">
        <f t="shared" si="30"/>
        <v>119</v>
      </c>
      <c r="AW94" s="643">
        <f t="shared" si="31"/>
        <v>6</v>
      </c>
      <c r="AX94" s="643">
        <v>51</v>
      </c>
      <c r="AY94" s="643">
        <v>7</v>
      </c>
      <c r="AZ94" s="643">
        <v>66</v>
      </c>
      <c r="BA94" s="643">
        <v>9</v>
      </c>
      <c r="BF94" s="643">
        <v>58</v>
      </c>
      <c r="BG94" s="643">
        <v>32</v>
      </c>
    </row>
    <row r="95" spans="29:61" ht="46.5" customHeight="1">
      <c r="AC95" s="646" t="s">
        <v>953</v>
      </c>
      <c r="AD95" s="648" t="s">
        <v>954</v>
      </c>
      <c r="AN95" s="643">
        <v>80</v>
      </c>
      <c r="AO95" s="643">
        <v>19</v>
      </c>
      <c r="AP95" s="643">
        <v>80</v>
      </c>
      <c r="AQ95" s="643">
        <v>19</v>
      </c>
      <c r="AR95" s="643">
        <v>88</v>
      </c>
      <c r="AS95" s="643">
        <v>9</v>
      </c>
      <c r="AT95" s="643">
        <v>40</v>
      </c>
      <c r="AU95" s="643">
        <v>6</v>
      </c>
      <c r="AV95" s="643">
        <f t="shared" si="30"/>
        <v>119</v>
      </c>
      <c r="AW95" s="643">
        <f t="shared" si="31"/>
        <v>7</v>
      </c>
      <c r="AX95" s="643">
        <v>51</v>
      </c>
      <c r="AY95" s="643">
        <v>10</v>
      </c>
      <c r="AZ95" s="643">
        <v>67</v>
      </c>
      <c r="BA95" s="643">
        <v>6</v>
      </c>
      <c r="BF95" s="643">
        <v>58</v>
      </c>
      <c r="BG95" s="643">
        <v>39</v>
      </c>
    </row>
    <row r="96" spans="29:61" ht="46.5" customHeight="1">
      <c r="AC96" s="646" t="s">
        <v>955</v>
      </c>
      <c r="AD96" s="648" t="s">
        <v>956</v>
      </c>
      <c r="AN96" s="643">
        <v>80</v>
      </c>
      <c r="AO96" s="643">
        <v>24</v>
      </c>
      <c r="AP96" s="643">
        <v>80</v>
      </c>
      <c r="AQ96" s="643">
        <v>24</v>
      </c>
      <c r="AR96" s="643">
        <v>88</v>
      </c>
      <c r="AS96" s="643">
        <v>13</v>
      </c>
      <c r="AT96" s="643">
        <v>40</v>
      </c>
      <c r="AU96" s="643">
        <v>7</v>
      </c>
      <c r="AV96" s="643">
        <f t="shared" si="30"/>
        <v>119</v>
      </c>
      <c r="AW96" s="643">
        <f t="shared" si="31"/>
        <v>8</v>
      </c>
      <c r="AX96" s="643">
        <v>52</v>
      </c>
      <c r="AY96" s="643">
        <v>2</v>
      </c>
      <c r="AZ96" s="643">
        <v>67</v>
      </c>
      <c r="BA96" s="643">
        <v>7</v>
      </c>
      <c r="BF96" s="643">
        <v>59</v>
      </c>
      <c r="BG96" s="643">
        <v>7</v>
      </c>
    </row>
    <row r="97" spans="29:59" ht="46.5" customHeight="1">
      <c r="AC97" s="646" t="s">
        <v>957</v>
      </c>
      <c r="AD97" s="648" t="s">
        <v>215</v>
      </c>
      <c r="AN97" s="643">
        <v>81</v>
      </c>
      <c r="AO97" s="643">
        <v>9</v>
      </c>
      <c r="AP97" s="643">
        <v>81</v>
      </c>
      <c r="AQ97" s="643">
        <v>9</v>
      </c>
      <c r="AR97" s="643">
        <v>88</v>
      </c>
      <c r="AS97" s="643">
        <v>17</v>
      </c>
      <c r="AT97" s="643">
        <v>41</v>
      </c>
      <c r="AU97" s="643">
        <v>4</v>
      </c>
      <c r="AV97" s="643">
        <f t="shared" si="30"/>
        <v>120</v>
      </c>
      <c r="AW97" s="643">
        <f t="shared" si="31"/>
        <v>6</v>
      </c>
      <c r="AX97" s="643">
        <v>52</v>
      </c>
      <c r="AY97" s="643">
        <v>7</v>
      </c>
      <c r="AZ97" s="643">
        <v>67</v>
      </c>
      <c r="BA97" s="643">
        <v>8</v>
      </c>
      <c r="BF97" s="643">
        <v>59</v>
      </c>
      <c r="BG97" s="643">
        <v>18</v>
      </c>
    </row>
    <row r="98" spans="29:59" ht="46.5" customHeight="1">
      <c r="AC98" s="646" t="s">
        <v>958</v>
      </c>
      <c r="AD98" s="648" t="s">
        <v>216</v>
      </c>
      <c r="AN98" s="643">
        <v>81</v>
      </c>
      <c r="AO98" s="643">
        <v>14</v>
      </c>
      <c r="AP98" s="643">
        <v>81</v>
      </c>
      <c r="AQ98" s="643">
        <v>14</v>
      </c>
      <c r="AR98" s="643">
        <v>88</v>
      </c>
      <c r="AS98" s="643">
        <v>25</v>
      </c>
      <c r="AT98" s="643">
        <v>41</v>
      </c>
      <c r="AU98" s="643">
        <v>5</v>
      </c>
      <c r="AV98" s="643">
        <f t="shared" si="30"/>
        <v>120</v>
      </c>
      <c r="AW98" s="643">
        <f t="shared" si="31"/>
        <v>7</v>
      </c>
      <c r="AX98" s="643">
        <v>52</v>
      </c>
      <c r="AY98" s="643">
        <v>10</v>
      </c>
      <c r="AZ98" s="643">
        <v>67</v>
      </c>
      <c r="BA98" s="643">
        <v>9</v>
      </c>
      <c r="BF98" s="643">
        <v>59</v>
      </c>
      <c r="BG98" s="643">
        <v>31</v>
      </c>
    </row>
    <row r="99" spans="29:59" ht="46.5" customHeight="1">
      <c r="AC99" s="646" t="s">
        <v>959</v>
      </c>
      <c r="AD99" s="648" t="s">
        <v>217</v>
      </c>
      <c r="AN99" s="643">
        <v>81</v>
      </c>
      <c r="AO99" s="643">
        <v>19</v>
      </c>
      <c r="AP99" s="643">
        <v>81</v>
      </c>
      <c r="AQ99" s="643">
        <v>19</v>
      </c>
      <c r="AR99" s="643">
        <v>89</v>
      </c>
      <c r="AS99" s="643">
        <v>9</v>
      </c>
      <c r="AT99" s="643">
        <v>41</v>
      </c>
      <c r="AU99" s="643">
        <v>6</v>
      </c>
      <c r="AV99" s="643">
        <f t="shared" si="30"/>
        <v>120</v>
      </c>
      <c r="AW99" s="643">
        <f t="shared" si="31"/>
        <v>8</v>
      </c>
      <c r="AX99" s="643">
        <v>53</v>
      </c>
      <c r="AY99" s="643">
        <v>2</v>
      </c>
      <c r="AZ99" s="643">
        <v>68</v>
      </c>
      <c r="BA99" s="643">
        <v>6</v>
      </c>
      <c r="BF99" s="643">
        <v>60</v>
      </c>
      <c r="BG99" s="643">
        <v>7</v>
      </c>
    </row>
    <row r="100" spans="29:59" ht="46.5" customHeight="1">
      <c r="AC100" s="646" t="s">
        <v>960</v>
      </c>
      <c r="AD100" s="648" t="s">
        <v>880</v>
      </c>
      <c r="AN100" s="643">
        <v>81</v>
      </c>
      <c r="AO100" s="643">
        <v>24</v>
      </c>
      <c r="AP100" s="643">
        <v>81</v>
      </c>
      <c r="AQ100" s="643">
        <v>24</v>
      </c>
      <c r="AR100" s="643">
        <v>89</v>
      </c>
      <c r="AS100" s="643">
        <v>13</v>
      </c>
      <c r="AT100" s="643">
        <v>41</v>
      </c>
      <c r="AU100" s="643">
        <v>7</v>
      </c>
      <c r="AV100" s="643">
        <f t="shared" si="30"/>
        <v>121</v>
      </c>
      <c r="AW100" s="643">
        <f t="shared" si="31"/>
        <v>6</v>
      </c>
      <c r="AX100" s="643">
        <v>53</v>
      </c>
      <c r="AY100" s="643">
        <v>7</v>
      </c>
      <c r="AZ100" s="643">
        <v>68</v>
      </c>
      <c r="BA100" s="643">
        <v>7</v>
      </c>
      <c r="BF100" s="643">
        <v>60</v>
      </c>
      <c r="BG100" s="643">
        <v>19</v>
      </c>
    </row>
    <row r="101" spans="29:59" ht="46.5" customHeight="1">
      <c r="AC101" s="646" t="s">
        <v>961</v>
      </c>
      <c r="AD101" s="648" t="s">
        <v>881</v>
      </c>
      <c r="AN101" s="643">
        <v>85</v>
      </c>
      <c r="AO101" s="643">
        <v>5</v>
      </c>
      <c r="AP101" s="643">
        <v>85</v>
      </c>
      <c r="AQ101" s="643">
        <v>7</v>
      </c>
      <c r="AR101" s="643">
        <v>89</v>
      </c>
      <c r="AS101" s="643">
        <v>17</v>
      </c>
      <c r="AT101" s="643">
        <v>42</v>
      </c>
      <c r="AU101" s="643">
        <v>4</v>
      </c>
      <c r="AV101" s="643">
        <f t="shared" si="30"/>
        <v>121</v>
      </c>
      <c r="AW101" s="643">
        <f t="shared" si="31"/>
        <v>7</v>
      </c>
      <c r="AX101" s="643">
        <v>53</v>
      </c>
      <c r="AY101" s="643">
        <v>10</v>
      </c>
      <c r="AZ101" s="643">
        <v>68</v>
      </c>
      <c r="BA101" s="643">
        <v>8</v>
      </c>
      <c r="BF101" s="643">
        <v>62</v>
      </c>
      <c r="BG101" s="643">
        <v>5</v>
      </c>
    </row>
    <row r="102" spans="29:59" ht="46.5" customHeight="1">
      <c r="AC102" s="646" t="s">
        <v>962</v>
      </c>
      <c r="AD102" s="648" t="s">
        <v>963</v>
      </c>
      <c r="AN102" s="643">
        <v>85</v>
      </c>
      <c r="AO102" s="643">
        <v>13</v>
      </c>
      <c r="AP102" s="643">
        <v>85</v>
      </c>
      <c r="AQ102" s="643">
        <v>14</v>
      </c>
      <c r="AR102" s="643">
        <v>89</v>
      </c>
      <c r="AS102" s="643">
        <v>25</v>
      </c>
      <c r="AT102" s="643">
        <v>42</v>
      </c>
      <c r="AU102" s="643">
        <v>5</v>
      </c>
      <c r="AV102" s="643">
        <f t="shared" si="30"/>
        <v>121</v>
      </c>
      <c r="AW102" s="643">
        <f t="shared" si="31"/>
        <v>8</v>
      </c>
      <c r="AX102" s="643">
        <v>54</v>
      </c>
      <c r="AY102" s="643">
        <v>2</v>
      </c>
      <c r="AZ102" s="643">
        <v>68</v>
      </c>
      <c r="BA102" s="643">
        <v>9</v>
      </c>
      <c r="BF102" s="643">
        <v>62</v>
      </c>
      <c r="BG102" s="643">
        <v>14</v>
      </c>
    </row>
    <row r="103" spans="29:59" ht="46.5" customHeight="1">
      <c r="AC103" s="646" t="s">
        <v>964</v>
      </c>
      <c r="AD103" s="648" t="s">
        <v>882</v>
      </c>
      <c r="AN103" s="643">
        <v>85</v>
      </c>
      <c r="AO103" s="643">
        <v>21</v>
      </c>
      <c r="AP103" s="643">
        <v>85</v>
      </c>
      <c r="AQ103" s="643">
        <v>21</v>
      </c>
      <c r="AR103" s="643">
        <v>90</v>
      </c>
      <c r="AS103" s="643">
        <v>9</v>
      </c>
      <c r="AT103" s="643">
        <v>42</v>
      </c>
      <c r="AU103" s="643">
        <v>6</v>
      </c>
      <c r="AV103" s="643">
        <f t="shared" si="30"/>
        <v>130</v>
      </c>
      <c r="AW103" s="643">
        <f t="shared" si="31"/>
        <v>11</v>
      </c>
      <c r="AX103" s="643">
        <v>54</v>
      </c>
      <c r="AY103" s="643">
        <v>7</v>
      </c>
      <c r="AZ103" s="643">
        <v>69</v>
      </c>
      <c r="BA103" s="643">
        <v>6</v>
      </c>
      <c r="BF103" s="643">
        <v>62</v>
      </c>
      <c r="BG103" s="643">
        <v>23</v>
      </c>
    </row>
    <row r="104" spans="29:59" ht="46.5" customHeight="1">
      <c r="AC104" s="646" t="s">
        <v>965</v>
      </c>
      <c r="AD104" s="648" t="s">
        <v>1037</v>
      </c>
      <c r="AN104" s="643">
        <v>85</v>
      </c>
      <c r="AO104" s="643">
        <v>29</v>
      </c>
      <c r="AP104" s="643">
        <v>85</v>
      </c>
      <c r="AQ104" s="643">
        <v>28</v>
      </c>
      <c r="AR104" s="643">
        <v>90</v>
      </c>
      <c r="AS104" s="643">
        <v>13</v>
      </c>
      <c r="AT104" s="643">
        <v>42</v>
      </c>
      <c r="AU104" s="643">
        <v>7</v>
      </c>
      <c r="AV104" s="643">
        <f t="shared" si="30"/>
        <v>135</v>
      </c>
      <c r="AW104" s="643">
        <f t="shared" si="31"/>
        <v>2</v>
      </c>
      <c r="AX104" s="643">
        <v>54</v>
      </c>
      <c r="AY104" s="643">
        <v>10</v>
      </c>
      <c r="AZ104" s="643">
        <v>69</v>
      </c>
      <c r="BA104" s="643">
        <v>7</v>
      </c>
      <c r="BF104" s="643">
        <v>62</v>
      </c>
      <c r="BG104" s="643">
        <v>32</v>
      </c>
    </row>
    <row r="105" spans="29:59" ht="46.5" customHeight="1">
      <c r="AC105" s="646" t="s">
        <v>1038</v>
      </c>
      <c r="AD105" s="648" t="s">
        <v>883</v>
      </c>
      <c r="AN105" s="643">
        <v>89</v>
      </c>
      <c r="AO105" s="643">
        <v>3</v>
      </c>
      <c r="AP105" s="643">
        <v>86</v>
      </c>
      <c r="AQ105" s="643">
        <v>7</v>
      </c>
      <c r="AR105" s="643">
        <v>90</v>
      </c>
      <c r="AS105" s="643">
        <v>17</v>
      </c>
      <c r="AT105" s="643">
        <v>52</v>
      </c>
      <c r="AU105" s="643">
        <v>11</v>
      </c>
      <c r="AV105" s="643">
        <f t="shared" si="30"/>
        <v>135</v>
      </c>
      <c r="AW105" s="643">
        <f t="shared" si="31"/>
        <v>10</v>
      </c>
      <c r="AX105" s="643">
        <v>55</v>
      </c>
      <c r="AY105" s="643">
        <v>2</v>
      </c>
      <c r="AZ105" s="643">
        <v>69</v>
      </c>
      <c r="BA105" s="643">
        <v>8</v>
      </c>
      <c r="BF105" s="643">
        <v>66</v>
      </c>
      <c r="BG105" s="643">
        <v>7</v>
      </c>
    </row>
    <row r="106" spans="29:59" ht="46.5" customHeight="1">
      <c r="AC106" s="646" t="s">
        <v>1039</v>
      </c>
      <c r="AD106" s="648" t="s">
        <v>884</v>
      </c>
      <c r="AN106" s="643">
        <v>90</v>
      </c>
      <c r="AO106" s="643">
        <v>2</v>
      </c>
      <c r="AP106" s="643">
        <v>86</v>
      </c>
      <c r="AQ106" s="643">
        <v>14</v>
      </c>
      <c r="AR106" s="643">
        <v>90</v>
      </c>
      <c r="AS106" s="643">
        <v>25</v>
      </c>
      <c r="AT106" s="643">
        <v>57</v>
      </c>
      <c r="AU106" s="643">
        <v>2</v>
      </c>
      <c r="AV106" s="643">
        <f t="shared" ref="AV106:AV169" si="32">AV70+47</f>
        <v>136</v>
      </c>
      <c r="AW106" s="643">
        <f t="shared" ref="AW106:AW169" si="33">AW70</f>
        <v>2</v>
      </c>
      <c r="AX106" s="643">
        <v>55</v>
      </c>
      <c r="AY106" s="643">
        <v>7</v>
      </c>
      <c r="AZ106" s="643">
        <v>69</v>
      </c>
      <c r="BA106" s="643">
        <v>9</v>
      </c>
      <c r="BF106" s="643">
        <v>66</v>
      </c>
      <c r="BG106" s="643">
        <v>14</v>
      </c>
    </row>
    <row r="107" spans="29:59" ht="46.5" customHeight="1">
      <c r="AC107" s="646" t="s">
        <v>1040</v>
      </c>
      <c r="AD107" s="648" t="s">
        <v>885</v>
      </c>
      <c r="AN107" s="643">
        <v>91</v>
      </c>
      <c r="AO107" s="643">
        <v>2</v>
      </c>
      <c r="AP107" s="643">
        <v>86</v>
      </c>
      <c r="AQ107" s="643">
        <v>21</v>
      </c>
      <c r="AR107" s="643">
        <v>91</v>
      </c>
      <c r="AS107" s="643">
        <v>9</v>
      </c>
      <c r="AT107" s="643">
        <v>57</v>
      </c>
      <c r="AU107" s="643">
        <v>10</v>
      </c>
      <c r="AV107" s="643">
        <f t="shared" si="32"/>
        <v>136</v>
      </c>
      <c r="AW107" s="643">
        <f t="shared" si="33"/>
        <v>10</v>
      </c>
      <c r="AX107" s="643">
        <v>55</v>
      </c>
      <c r="AY107" s="643">
        <v>10</v>
      </c>
      <c r="AZ107" s="643">
        <v>70</v>
      </c>
      <c r="BA107" s="643">
        <v>6</v>
      </c>
      <c r="BF107" s="643">
        <v>66</v>
      </c>
      <c r="BG107" s="643">
        <v>21</v>
      </c>
    </row>
    <row r="108" spans="29:59" ht="46.5" customHeight="1">
      <c r="AC108" s="646" t="s">
        <v>1041</v>
      </c>
      <c r="AD108" s="648" t="s">
        <v>886</v>
      </c>
      <c r="AN108" s="643">
        <v>92</v>
      </c>
      <c r="AO108" s="643">
        <v>2</v>
      </c>
      <c r="AP108" s="643">
        <v>86</v>
      </c>
      <c r="AQ108" s="643">
        <v>28</v>
      </c>
      <c r="AR108" s="643">
        <v>91</v>
      </c>
      <c r="AS108" s="643">
        <v>13</v>
      </c>
      <c r="AT108" s="643">
        <v>58</v>
      </c>
      <c r="AU108" s="643">
        <v>2</v>
      </c>
      <c r="AV108" s="643">
        <f t="shared" si="32"/>
        <v>137</v>
      </c>
      <c r="AW108" s="643">
        <f t="shared" si="33"/>
        <v>2</v>
      </c>
      <c r="AX108" s="643">
        <v>56</v>
      </c>
      <c r="AY108" s="643">
        <v>2</v>
      </c>
      <c r="AZ108" s="643">
        <v>70</v>
      </c>
      <c r="BA108" s="643">
        <v>7</v>
      </c>
      <c r="BF108" s="643">
        <v>68</v>
      </c>
      <c r="BG108" s="643">
        <v>6</v>
      </c>
    </row>
    <row r="109" spans="29:59" ht="46.5" customHeight="1">
      <c r="AC109" s="646" t="s">
        <v>1042</v>
      </c>
      <c r="AD109" s="648" t="s">
        <v>1174</v>
      </c>
      <c r="AN109" s="643">
        <v>93</v>
      </c>
      <c r="AO109" s="643">
        <v>2</v>
      </c>
      <c r="AP109" s="643">
        <v>87</v>
      </c>
      <c r="AQ109" s="643">
        <v>7</v>
      </c>
      <c r="AR109" s="643">
        <v>91</v>
      </c>
      <c r="AS109" s="643">
        <v>17</v>
      </c>
      <c r="AT109" s="643">
        <v>58</v>
      </c>
      <c r="AU109" s="643">
        <v>10</v>
      </c>
      <c r="AV109" s="643">
        <f t="shared" si="32"/>
        <v>137</v>
      </c>
      <c r="AW109" s="643">
        <f t="shared" si="33"/>
        <v>10</v>
      </c>
      <c r="AX109" s="643">
        <v>56</v>
      </c>
      <c r="AY109" s="643">
        <v>7</v>
      </c>
      <c r="AZ109" s="643">
        <v>70</v>
      </c>
      <c r="BA109" s="643">
        <v>8</v>
      </c>
      <c r="BF109" s="643">
        <v>68</v>
      </c>
      <c r="BG109" s="643">
        <v>18</v>
      </c>
    </row>
    <row r="110" spans="29:59" ht="46.5" customHeight="1">
      <c r="AC110" s="646" t="s">
        <v>1043</v>
      </c>
      <c r="AD110" s="648" t="s">
        <v>1175</v>
      </c>
      <c r="AN110" s="643">
        <v>94</v>
      </c>
      <c r="AO110" s="643">
        <v>2</v>
      </c>
      <c r="AP110" s="643">
        <v>87</v>
      </c>
      <c r="AQ110" s="643">
        <v>14</v>
      </c>
      <c r="AR110" s="643">
        <v>91</v>
      </c>
      <c r="AS110" s="643">
        <v>25</v>
      </c>
      <c r="AT110" s="643">
        <v>59</v>
      </c>
      <c r="AU110" s="643">
        <v>2</v>
      </c>
      <c r="AV110" s="643">
        <f t="shared" si="32"/>
        <v>138</v>
      </c>
      <c r="AW110" s="643">
        <f t="shared" si="33"/>
        <v>2</v>
      </c>
      <c r="AX110" s="643">
        <v>56</v>
      </c>
      <c r="AY110" s="643">
        <v>10</v>
      </c>
      <c r="AZ110" s="643">
        <v>70</v>
      </c>
      <c r="BA110" s="643">
        <v>9</v>
      </c>
      <c r="BF110" s="643">
        <v>68</v>
      </c>
      <c r="BG110" s="643">
        <v>31</v>
      </c>
    </row>
    <row r="111" spans="29:59" ht="46.5" customHeight="1">
      <c r="AC111" s="646" t="s">
        <v>1044</v>
      </c>
      <c r="AD111" s="648" t="s">
        <v>1176</v>
      </c>
      <c r="AN111" s="643">
        <v>95</v>
      </c>
      <c r="AO111" s="643">
        <v>2</v>
      </c>
      <c r="AP111" s="643">
        <v>87</v>
      </c>
      <c r="AQ111" s="643">
        <v>21</v>
      </c>
      <c r="AR111" s="643">
        <v>92</v>
      </c>
      <c r="AS111" s="643">
        <v>9</v>
      </c>
      <c r="AT111" s="643">
        <v>59</v>
      </c>
      <c r="AU111" s="643">
        <v>10</v>
      </c>
      <c r="AV111" s="643">
        <f t="shared" si="32"/>
        <v>138</v>
      </c>
      <c r="AW111" s="643">
        <f t="shared" si="33"/>
        <v>10</v>
      </c>
      <c r="AX111" s="643">
        <v>57</v>
      </c>
      <c r="AY111" s="643">
        <v>2</v>
      </c>
      <c r="AZ111" s="643">
        <v>71</v>
      </c>
      <c r="BA111" s="643">
        <v>6</v>
      </c>
      <c r="BF111" s="643">
        <v>69</v>
      </c>
      <c r="BG111" s="643">
        <v>6</v>
      </c>
    </row>
    <row r="112" spans="29:59" ht="46.5" customHeight="1">
      <c r="AC112" s="646" t="s">
        <v>1045</v>
      </c>
      <c r="AD112" s="648" t="s">
        <v>1046</v>
      </c>
      <c r="AN112" s="643">
        <v>96</v>
      </c>
      <c r="AO112" s="643">
        <v>2</v>
      </c>
      <c r="AP112" s="643">
        <v>87</v>
      </c>
      <c r="AQ112" s="643">
        <v>28</v>
      </c>
      <c r="AR112" s="643">
        <v>92</v>
      </c>
      <c r="AS112" s="643">
        <v>13</v>
      </c>
      <c r="AT112" s="643">
        <v>60</v>
      </c>
      <c r="AU112" s="643">
        <v>2</v>
      </c>
      <c r="AV112" s="643">
        <f t="shared" si="32"/>
        <v>139</v>
      </c>
      <c r="AW112" s="643">
        <f t="shared" si="33"/>
        <v>2</v>
      </c>
      <c r="AX112" s="643">
        <v>57</v>
      </c>
      <c r="AY112" s="643">
        <v>7</v>
      </c>
      <c r="AZ112" s="643">
        <v>71</v>
      </c>
      <c r="BA112" s="643">
        <v>7</v>
      </c>
      <c r="BF112" s="643">
        <v>69</v>
      </c>
      <c r="BG112" s="643">
        <v>21</v>
      </c>
    </row>
    <row r="113" spans="29:59" ht="46.5" customHeight="1">
      <c r="AC113" s="646" t="s">
        <v>1047</v>
      </c>
      <c r="AD113" s="648" t="s">
        <v>1048</v>
      </c>
      <c r="AN113" s="643">
        <v>97</v>
      </c>
      <c r="AO113" s="643">
        <v>2</v>
      </c>
      <c r="AP113" s="643">
        <v>91</v>
      </c>
      <c r="AQ113" s="643">
        <v>3</v>
      </c>
      <c r="AR113" s="643">
        <v>92</v>
      </c>
      <c r="AS113" s="643">
        <v>17</v>
      </c>
      <c r="AT113" s="643">
        <v>60</v>
      </c>
      <c r="AU113" s="643">
        <v>10</v>
      </c>
      <c r="AV113" s="643">
        <f t="shared" si="32"/>
        <v>139</v>
      </c>
      <c r="AW113" s="643">
        <f t="shared" si="33"/>
        <v>10</v>
      </c>
      <c r="AX113" s="643">
        <v>57</v>
      </c>
      <c r="AY113" s="643">
        <v>10</v>
      </c>
      <c r="AZ113" s="643">
        <v>71</v>
      </c>
      <c r="BA113" s="643">
        <v>8</v>
      </c>
      <c r="BF113" s="643">
        <v>69</v>
      </c>
      <c r="BG113" s="643">
        <v>31</v>
      </c>
    </row>
    <row r="114" spans="29:59" ht="46.5" customHeight="1">
      <c r="AC114" s="646" t="s">
        <v>1049</v>
      </c>
      <c r="AD114" s="648" t="s">
        <v>1177</v>
      </c>
      <c r="AN114" s="643">
        <v>98</v>
      </c>
      <c r="AO114" s="643">
        <v>2</v>
      </c>
      <c r="AP114" s="643">
        <v>92</v>
      </c>
      <c r="AQ114" s="643">
        <v>2</v>
      </c>
      <c r="AR114" s="643">
        <v>92</v>
      </c>
      <c r="AS114" s="643">
        <v>25</v>
      </c>
      <c r="AT114" s="643">
        <v>61</v>
      </c>
      <c r="AU114" s="643">
        <v>2</v>
      </c>
      <c r="AV114" s="643">
        <f t="shared" si="32"/>
        <v>157</v>
      </c>
      <c r="AW114" s="643">
        <f t="shared" si="33"/>
        <v>4</v>
      </c>
      <c r="AX114" s="643">
        <v>58</v>
      </c>
      <c r="AY114" s="643">
        <v>2</v>
      </c>
      <c r="AZ114" s="643">
        <v>71</v>
      </c>
      <c r="BA114" s="643">
        <v>9</v>
      </c>
      <c r="BF114" s="643">
        <v>70</v>
      </c>
      <c r="BG114" s="643">
        <v>5</v>
      </c>
    </row>
    <row r="115" spans="29:59" ht="46.5" customHeight="1">
      <c r="AC115" s="646" t="s">
        <v>1050</v>
      </c>
      <c r="AD115" s="648" t="s">
        <v>1178</v>
      </c>
      <c r="AN115" s="643">
        <v>114</v>
      </c>
      <c r="AO115" s="643">
        <v>4</v>
      </c>
      <c r="AP115" s="643">
        <v>93</v>
      </c>
      <c r="AQ115" s="643">
        <v>2</v>
      </c>
      <c r="AR115" s="643">
        <v>93</v>
      </c>
      <c r="AS115" s="643">
        <v>9</v>
      </c>
      <c r="AT115" s="643">
        <v>61</v>
      </c>
      <c r="AU115" s="643">
        <v>10</v>
      </c>
      <c r="AV115" s="643">
        <f t="shared" si="32"/>
        <v>160</v>
      </c>
      <c r="AW115" s="643">
        <f t="shared" si="33"/>
        <v>6</v>
      </c>
      <c r="AX115" s="643">
        <v>58</v>
      </c>
      <c r="AY115" s="643">
        <v>7</v>
      </c>
      <c r="AZ115" s="643">
        <v>72</v>
      </c>
      <c r="BA115" s="643">
        <v>6</v>
      </c>
      <c r="BF115" s="643">
        <v>70</v>
      </c>
      <c r="BG115" s="643">
        <v>19</v>
      </c>
    </row>
    <row r="116" spans="29:59" ht="46.5" customHeight="1">
      <c r="AC116" s="646" t="s">
        <v>1051</v>
      </c>
      <c r="AD116" s="648" t="s">
        <v>1179</v>
      </c>
      <c r="AN116" s="643">
        <v>114</v>
      </c>
      <c r="AO116" s="643">
        <v>20</v>
      </c>
      <c r="AP116" s="643">
        <v>94</v>
      </c>
      <c r="AQ116" s="643">
        <v>2</v>
      </c>
      <c r="AR116" s="643">
        <v>93</v>
      </c>
      <c r="AS116" s="643">
        <v>13</v>
      </c>
      <c r="AT116" s="643">
        <v>62</v>
      </c>
      <c r="AU116" s="643">
        <v>2</v>
      </c>
      <c r="AV116" s="643">
        <f t="shared" si="32"/>
        <v>160</v>
      </c>
      <c r="AW116" s="643">
        <f t="shared" si="33"/>
        <v>7</v>
      </c>
      <c r="AX116" s="643">
        <v>58</v>
      </c>
      <c r="AY116" s="643">
        <v>10</v>
      </c>
      <c r="AZ116" s="643">
        <v>72</v>
      </c>
      <c r="BA116" s="643">
        <v>7</v>
      </c>
      <c r="BF116" s="643">
        <v>70</v>
      </c>
      <c r="BG116" s="643">
        <v>25</v>
      </c>
    </row>
    <row r="117" spans="29:59" ht="46.5" customHeight="1">
      <c r="AC117" s="646" t="s">
        <v>1052</v>
      </c>
      <c r="AD117" s="648" t="s">
        <v>1180</v>
      </c>
      <c r="AN117" s="643">
        <v>115</v>
      </c>
      <c r="AO117" s="643">
        <v>8</v>
      </c>
      <c r="AP117" s="643">
        <v>95</v>
      </c>
      <c r="AQ117" s="643">
        <v>2</v>
      </c>
      <c r="AR117" s="643">
        <v>93</v>
      </c>
      <c r="AS117" s="643">
        <v>17</v>
      </c>
      <c r="AT117" s="643">
        <v>62</v>
      </c>
      <c r="AU117" s="643">
        <v>10</v>
      </c>
      <c r="AV117" s="643">
        <f t="shared" si="32"/>
        <v>160</v>
      </c>
      <c r="AW117" s="643">
        <f t="shared" si="33"/>
        <v>8</v>
      </c>
      <c r="AX117" s="643">
        <v>59</v>
      </c>
      <c r="AY117" s="643">
        <v>2</v>
      </c>
      <c r="AZ117" s="643">
        <v>72</v>
      </c>
      <c r="BA117" s="643">
        <v>8</v>
      </c>
      <c r="BF117" s="643">
        <v>70</v>
      </c>
      <c r="BG117" s="643">
        <v>31</v>
      </c>
    </row>
    <row r="118" spans="29:59" ht="46.5" customHeight="1">
      <c r="AC118" s="646" t="s">
        <v>1053</v>
      </c>
      <c r="AD118" s="648" t="s">
        <v>1054</v>
      </c>
      <c r="AN118" s="643">
        <v>115</v>
      </c>
      <c r="AO118" s="643">
        <v>22</v>
      </c>
      <c r="AP118" s="643">
        <v>96</v>
      </c>
      <c r="AQ118" s="643">
        <v>2</v>
      </c>
      <c r="AR118" s="643">
        <v>93</v>
      </c>
      <c r="AS118" s="643">
        <v>25</v>
      </c>
      <c r="AT118" s="643">
        <v>63</v>
      </c>
      <c r="AU118" s="643">
        <v>2</v>
      </c>
      <c r="AV118" s="643">
        <f t="shared" si="32"/>
        <v>161</v>
      </c>
      <c r="AW118" s="643">
        <f t="shared" si="33"/>
        <v>6</v>
      </c>
      <c r="AX118" s="643">
        <v>59</v>
      </c>
      <c r="AY118" s="643">
        <v>7</v>
      </c>
      <c r="AZ118" s="643">
        <v>72</v>
      </c>
      <c r="BA118" s="643">
        <v>9</v>
      </c>
      <c r="BF118" s="643">
        <v>71</v>
      </c>
      <c r="BG118" s="643">
        <v>7</v>
      </c>
    </row>
    <row r="119" spans="29:59" ht="46.5" customHeight="1">
      <c r="AC119" s="646" t="s">
        <v>1055</v>
      </c>
      <c r="AD119" s="648" t="s">
        <v>1286</v>
      </c>
      <c r="AN119" s="643">
        <v>121</v>
      </c>
      <c r="AO119" s="643">
        <v>2</v>
      </c>
      <c r="AP119" s="643">
        <v>97</v>
      </c>
      <c r="AQ119" s="643">
        <v>2</v>
      </c>
      <c r="AR119" s="643">
        <v>94</v>
      </c>
      <c r="AS119" s="643">
        <v>9</v>
      </c>
      <c r="AT119" s="643">
        <v>63</v>
      </c>
      <c r="AU119" s="643">
        <v>10</v>
      </c>
      <c r="AV119" s="643">
        <f t="shared" si="32"/>
        <v>161</v>
      </c>
      <c r="AW119" s="643">
        <f t="shared" si="33"/>
        <v>7</v>
      </c>
      <c r="AX119" s="643">
        <v>59</v>
      </c>
      <c r="AY119" s="643">
        <v>10</v>
      </c>
      <c r="AZ119" s="643">
        <v>73</v>
      </c>
      <c r="BA119" s="643">
        <v>6</v>
      </c>
      <c r="BF119" s="643">
        <v>71</v>
      </c>
      <c r="BG119" s="643">
        <v>19</v>
      </c>
    </row>
    <row r="120" spans="29:59" ht="46.5" customHeight="1">
      <c r="AC120" s="646" t="s">
        <v>1056</v>
      </c>
      <c r="AD120" s="648" t="s">
        <v>1287</v>
      </c>
      <c r="AN120" s="643">
        <v>123</v>
      </c>
      <c r="AO120" s="643">
        <v>2</v>
      </c>
      <c r="AP120" s="643">
        <v>98</v>
      </c>
      <c r="AQ120" s="643">
        <v>2</v>
      </c>
      <c r="AR120" s="643">
        <v>94</v>
      </c>
      <c r="AS120" s="643">
        <v>13</v>
      </c>
      <c r="AT120" s="643">
        <v>64</v>
      </c>
      <c r="AU120" s="643">
        <v>2</v>
      </c>
      <c r="AV120" s="643">
        <f t="shared" si="32"/>
        <v>161</v>
      </c>
      <c r="AW120" s="643">
        <f t="shared" si="33"/>
        <v>8</v>
      </c>
      <c r="AX120" s="643">
        <v>60</v>
      </c>
      <c r="AY120" s="643">
        <v>2</v>
      </c>
      <c r="AZ120" s="643">
        <v>73</v>
      </c>
      <c r="BA120" s="643">
        <v>7</v>
      </c>
      <c r="BF120" s="643">
        <v>71</v>
      </c>
      <c r="BG120" s="643">
        <v>32</v>
      </c>
    </row>
    <row r="121" spans="29:59" ht="46.5" customHeight="1">
      <c r="AC121" s="646" t="s">
        <v>1057</v>
      </c>
      <c r="AD121" s="648" t="s">
        <v>1288</v>
      </c>
      <c r="AP121" s="643">
        <v>99</v>
      </c>
      <c r="AQ121" s="643">
        <v>2</v>
      </c>
      <c r="AR121" s="643">
        <v>94</v>
      </c>
      <c r="AS121" s="643">
        <v>17</v>
      </c>
      <c r="AT121" s="643">
        <v>64</v>
      </c>
      <c r="AU121" s="643">
        <v>10</v>
      </c>
      <c r="AV121" s="643">
        <f t="shared" si="32"/>
        <v>162</v>
      </c>
      <c r="AW121" s="643">
        <f t="shared" si="33"/>
        <v>6</v>
      </c>
      <c r="AX121" s="643">
        <v>60</v>
      </c>
      <c r="AY121" s="643">
        <v>7</v>
      </c>
      <c r="AZ121" s="643">
        <v>73</v>
      </c>
      <c r="BA121" s="643">
        <v>8</v>
      </c>
      <c r="BF121" s="643">
        <v>72</v>
      </c>
      <c r="BG121" s="643">
        <v>7</v>
      </c>
    </row>
    <row r="122" spans="29:59" ht="46.5" customHeight="1">
      <c r="AC122" s="646" t="s">
        <v>1058</v>
      </c>
      <c r="AD122" s="648" t="s">
        <v>1289</v>
      </c>
      <c r="AP122" s="643">
        <v>114</v>
      </c>
      <c r="AQ122" s="643">
        <v>4</v>
      </c>
      <c r="AR122" s="643">
        <v>94</v>
      </c>
      <c r="AS122" s="643">
        <v>25</v>
      </c>
      <c r="AT122" s="643">
        <v>65</v>
      </c>
      <c r="AU122" s="643">
        <v>2</v>
      </c>
      <c r="AV122" s="643">
        <f t="shared" si="32"/>
        <v>162</v>
      </c>
      <c r="AW122" s="643">
        <f t="shared" si="33"/>
        <v>7</v>
      </c>
      <c r="AX122" s="643">
        <v>60</v>
      </c>
      <c r="AY122" s="643">
        <v>10</v>
      </c>
      <c r="AZ122" s="643">
        <v>73</v>
      </c>
      <c r="BA122" s="643">
        <v>9</v>
      </c>
      <c r="BF122" s="643">
        <v>72</v>
      </c>
      <c r="BG122" s="643">
        <v>16</v>
      </c>
    </row>
    <row r="123" spans="29:59" ht="46.5" customHeight="1">
      <c r="AC123" s="646" t="s">
        <v>1059</v>
      </c>
      <c r="AD123" s="648" t="s">
        <v>1290</v>
      </c>
      <c r="AP123" s="643">
        <v>114</v>
      </c>
      <c r="AQ123" s="643">
        <v>20</v>
      </c>
      <c r="AR123" s="643">
        <v>95</v>
      </c>
      <c r="AS123" s="643">
        <v>9</v>
      </c>
      <c r="AT123" s="643">
        <v>65</v>
      </c>
      <c r="AU123" s="643">
        <v>10</v>
      </c>
      <c r="AV123" s="643">
        <f t="shared" si="32"/>
        <v>162</v>
      </c>
      <c r="AW123" s="643">
        <f t="shared" si="33"/>
        <v>8</v>
      </c>
      <c r="AX123" s="643">
        <v>61</v>
      </c>
      <c r="AY123" s="643">
        <v>2</v>
      </c>
      <c r="AZ123" s="643">
        <v>74</v>
      </c>
      <c r="BA123" s="643">
        <v>6</v>
      </c>
      <c r="BF123" s="643">
        <v>72</v>
      </c>
      <c r="BG123" s="643">
        <v>26</v>
      </c>
    </row>
    <row r="124" spans="29:59" ht="46.5" customHeight="1">
      <c r="AC124" s="646" t="s">
        <v>1060</v>
      </c>
      <c r="AD124" s="648" t="s">
        <v>129</v>
      </c>
      <c r="AP124" s="643">
        <v>115</v>
      </c>
      <c r="AQ124" s="643">
        <v>8</v>
      </c>
      <c r="AR124" s="643">
        <v>95</v>
      </c>
      <c r="AS124" s="643">
        <v>13</v>
      </c>
      <c r="AT124" s="643">
        <v>66</v>
      </c>
      <c r="AU124" s="643">
        <v>2</v>
      </c>
      <c r="AV124" s="643">
        <f t="shared" si="32"/>
        <v>163</v>
      </c>
      <c r="AW124" s="643">
        <f t="shared" si="33"/>
        <v>6</v>
      </c>
      <c r="AX124" s="643">
        <v>61</v>
      </c>
      <c r="AY124" s="643">
        <v>7</v>
      </c>
      <c r="AZ124" s="643">
        <v>74</v>
      </c>
      <c r="BA124" s="643">
        <v>7</v>
      </c>
      <c r="BF124" s="643">
        <v>72</v>
      </c>
      <c r="BG124" s="643">
        <v>36</v>
      </c>
    </row>
    <row r="125" spans="29:59" ht="46.5" customHeight="1">
      <c r="AC125" s="646" t="s">
        <v>1061</v>
      </c>
      <c r="AD125" s="648" t="s">
        <v>812</v>
      </c>
      <c r="AP125" s="643">
        <v>115</v>
      </c>
      <c r="AQ125" s="643">
        <v>22</v>
      </c>
      <c r="AR125" s="643">
        <v>95</v>
      </c>
      <c r="AS125" s="643">
        <v>17</v>
      </c>
      <c r="AT125" s="643">
        <v>66</v>
      </c>
      <c r="AU125" s="643">
        <v>10</v>
      </c>
      <c r="AV125" s="643">
        <f t="shared" si="32"/>
        <v>163</v>
      </c>
      <c r="AW125" s="643">
        <f t="shared" si="33"/>
        <v>7</v>
      </c>
      <c r="AX125" s="643">
        <v>61</v>
      </c>
      <c r="AY125" s="643">
        <v>10</v>
      </c>
      <c r="AZ125" s="643">
        <v>74</v>
      </c>
      <c r="BA125" s="643">
        <v>8</v>
      </c>
      <c r="BF125" s="643">
        <v>74</v>
      </c>
      <c r="BG125" s="643">
        <v>6</v>
      </c>
    </row>
    <row r="126" spans="29:59" ht="46.5" customHeight="1">
      <c r="AC126" s="646" t="s">
        <v>813</v>
      </c>
      <c r="AD126" s="648" t="s">
        <v>708</v>
      </c>
      <c r="AP126" s="643">
        <v>121</v>
      </c>
      <c r="AQ126" s="643">
        <v>2</v>
      </c>
      <c r="AR126" s="643">
        <v>95</v>
      </c>
      <c r="AS126" s="643">
        <v>25</v>
      </c>
      <c r="AT126" s="643">
        <v>67</v>
      </c>
      <c r="AU126" s="643">
        <v>2</v>
      </c>
      <c r="AV126" s="643">
        <f t="shared" si="32"/>
        <v>163</v>
      </c>
      <c r="AW126" s="643">
        <f t="shared" si="33"/>
        <v>8</v>
      </c>
      <c r="AX126" s="643">
        <v>62</v>
      </c>
      <c r="AY126" s="643">
        <v>2</v>
      </c>
      <c r="AZ126" s="643">
        <v>74</v>
      </c>
      <c r="BA126" s="643">
        <v>9</v>
      </c>
      <c r="BF126" s="643">
        <v>74</v>
      </c>
      <c r="BG126" s="643">
        <v>18</v>
      </c>
    </row>
    <row r="127" spans="29:59" ht="46.5" customHeight="1">
      <c r="AC127" s="646" t="s">
        <v>1209</v>
      </c>
      <c r="AD127" s="648" t="s">
        <v>755</v>
      </c>
      <c r="AP127" s="643">
        <v>123</v>
      </c>
      <c r="AQ127" s="643">
        <v>2</v>
      </c>
      <c r="AR127" s="643">
        <v>96</v>
      </c>
      <c r="AS127" s="643">
        <v>9</v>
      </c>
      <c r="AT127" s="643">
        <v>67</v>
      </c>
      <c r="AU127" s="643">
        <v>10</v>
      </c>
      <c r="AV127" s="643">
        <f t="shared" si="32"/>
        <v>165</v>
      </c>
      <c r="AW127" s="643">
        <f t="shared" si="33"/>
        <v>6</v>
      </c>
      <c r="AX127" s="643">
        <v>62</v>
      </c>
      <c r="AY127" s="643">
        <v>7</v>
      </c>
      <c r="AZ127" s="643">
        <v>75</v>
      </c>
      <c r="BA127" s="643">
        <v>6</v>
      </c>
      <c r="BF127" s="643">
        <v>74</v>
      </c>
      <c r="BG127" s="643">
        <v>32</v>
      </c>
    </row>
    <row r="128" spans="29:59" ht="46.5" customHeight="1">
      <c r="AC128" s="646" t="s">
        <v>1210</v>
      </c>
      <c r="AD128" s="648" t="s">
        <v>640</v>
      </c>
      <c r="AR128" s="643">
        <v>96</v>
      </c>
      <c r="AS128" s="643">
        <v>13</v>
      </c>
      <c r="AT128" s="643">
        <v>68</v>
      </c>
      <c r="AU128" s="643">
        <v>2</v>
      </c>
      <c r="AV128" s="643">
        <f t="shared" si="32"/>
        <v>165</v>
      </c>
      <c r="AW128" s="643">
        <f t="shared" si="33"/>
        <v>7</v>
      </c>
      <c r="AX128" s="643">
        <v>62</v>
      </c>
      <c r="AY128" s="643">
        <v>10</v>
      </c>
      <c r="AZ128" s="643">
        <v>75</v>
      </c>
      <c r="BA128" s="643">
        <v>7</v>
      </c>
      <c r="BF128" s="643">
        <v>74</v>
      </c>
      <c r="BG128" s="643">
        <v>39</v>
      </c>
    </row>
    <row r="129" spans="29:59" ht="46.5" customHeight="1">
      <c r="AC129" s="646" t="s">
        <v>1211</v>
      </c>
      <c r="AD129" s="648" t="s">
        <v>970</v>
      </c>
      <c r="AR129" s="643">
        <v>96</v>
      </c>
      <c r="AS129" s="643">
        <v>17</v>
      </c>
      <c r="AT129" s="643">
        <v>68</v>
      </c>
      <c r="AU129" s="643">
        <v>10</v>
      </c>
      <c r="AV129" s="643">
        <f t="shared" si="32"/>
        <v>165</v>
      </c>
      <c r="AW129" s="643">
        <f t="shared" si="33"/>
        <v>8</v>
      </c>
      <c r="AX129" s="643">
        <v>63</v>
      </c>
      <c r="AY129" s="643">
        <v>2</v>
      </c>
      <c r="AZ129" s="643">
        <v>75</v>
      </c>
      <c r="BA129" s="643">
        <v>8</v>
      </c>
      <c r="BF129" s="643">
        <v>75</v>
      </c>
      <c r="BG129" s="643">
        <v>7</v>
      </c>
    </row>
    <row r="130" spans="29:59" ht="46.5" customHeight="1">
      <c r="AC130" s="646" t="s">
        <v>1212</v>
      </c>
      <c r="AD130" s="648" t="s">
        <v>1213</v>
      </c>
      <c r="AR130" s="643">
        <v>96</v>
      </c>
      <c r="AS130" s="643">
        <v>25</v>
      </c>
      <c r="AT130" s="643">
        <v>69</v>
      </c>
      <c r="AU130" s="643">
        <v>2</v>
      </c>
      <c r="AV130" s="643">
        <f t="shared" si="32"/>
        <v>166</v>
      </c>
      <c r="AW130" s="643">
        <f t="shared" si="33"/>
        <v>6</v>
      </c>
      <c r="AX130" s="643">
        <v>63</v>
      </c>
      <c r="AY130" s="643">
        <v>7</v>
      </c>
      <c r="AZ130" s="643">
        <v>75</v>
      </c>
      <c r="BA130" s="643">
        <v>9</v>
      </c>
      <c r="BF130" s="643">
        <v>75</v>
      </c>
      <c r="BG130" s="643">
        <v>18</v>
      </c>
    </row>
    <row r="131" spans="29:59" ht="46.5" customHeight="1">
      <c r="AC131" s="646" t="s">
        <v>1214</v>
      </c>
      <c r="AD131" s="648" t="s">
        <v>1215</v>
      </c>
      <c r="AR131" s="643">
        <v>97</v>
      </c>
      <c r="AS131" s="643">
        <v>9</v>
      </c>
      <c r="AT131" s="643">
        <v>69</v>
      </c>
      <c r="AU131" s="643">
        <v>10</v>
      </c>
      <c r="AV131" s="643">
        <f t="shared" si="32"/>
        <v>166</v>
      </c>
      <c r="AW131" s="643">
        <f t="shared" si="33"/>
        <v>7</v>
      </c>
      <c r="AX131" s="643">
        <v>63</v>
      </c>
      <c r="AY131" s="643">
        <v>10</v>
      </c>
      <c r="AZ131" s="643">
        <v>76</v>
      </c>
      <c r="BA131" s="643">
        <v>6</v>
      </c>
      <c r="BF131" s="643">
        <v>75</v>
      </c>
      <c r="BG131" s="643">
        <v>31</v>
      </c>
    </row>
    <row r="132" spans="29:59" ht="46.5" customHeight="1">
      <c r="AC132" s="646" t="s">
        <v>1216</v>
      </c>
      <c r="AD132" s="648" t="s">
        <v>1217</v>
      </c>
      <c r="AR132" s="643">
        <v>97</v>
      </c>
      <c r="AS132" s="643">
        <v>13</v>
      </c>
      <c r="AT132" s="643">
        <v>70</v>
      </c>
      <c r="AU132" s="643">
        <v>2</v>
      </c>
      <c r="AV132" s="643">
        <f t="shared" si="32"/>
        <v>166</v>
      </c>
      <c r="AW132" s="643">
        <f t="shared" si="33"/>
        <v>8</v>
      </c>
      <c r="AX132" s="643">
        <v>64</v>
      </c>
      <c r="AY132" s="643">
        <v>2</v>
      </c>
      <c r="AZ132" s="643">
        <v>76</v>
      </c>
      <c r="BA132" s="643">
        <v>7</v>
      </c>
      <c r="BF132" s="643">
        <v>76</v>
      </c>
      <c r="BG132" s="643">
        <v>7</v>
      </c>
    </row>
    <row r="133" spans="29:59" ht="46.5" customHeight="1">
      <c r="AC133" s="646" t="s">
        <v>1218</v>
      </c>
      <c r="AD133" s="648" t="s">
        <v>729</v>
      </c>
      <c r="AR133" s="643">
        <v>97</v>
      </c>
      <c r="AS133" s="643">
        <v>17</v>
      </c>
      <c r="AT133" s="643">
        <v>70</v>
      </c>
      <c r="AU133" s="643">
        <v>10</v>
      </c>
      <c r="AV133" s="643">
        <f t="shared" si="32"/>
        <v>167</v>
      </c>
      <c r="AW133" s="643">
        <f t="shared" si="33"/>
        <v>6</v>
      </c>
      <c r="AX133" s="643">
        <v>64</v>
      </c>
      <c r="AY133" s="643">
        <v>7</v>
      </c>
      <c r="AZ133" s="643">
        <v>76</v>
      </c>
      <c r="BA133" s="643">
        <v>8</v>
      </c>
      <c r="BF133" s="643">
        <v>76</v>
      </c>
      <c r="BG133" s="643">
        <v>19</v>
      </c>
    </row>
    <row r="134" spans="29:59" ht="46.5" customHeight="1">
      <c r="AC134" s="646" t="s">
        <v>1219</v>
      </c>
      <c r="AD134" s="648" t="s">
        <v>730</v>
      </c>
      <c r="AR134" s="643">
        <v>97</v>
      </c>
      <c r="AS134" s="643">
        <v>25</v>
      </c>
      <c r="AT134" s="643">
        <v>71</v>
      </c>
      <c r="AU134" s="643">
        <v>2</v>
      </c>
      <c r="AV134" s="643">
        <f t="shared" si="32"/>
        <v>167</v>
      </c>
      <c r="AW134" s="643">
        <f t="shared" si="33"/>
        <v>7</v>
      </c>
      <c r="AX134" s="643">
        <v>64</v>
      </c>
      <c r="AY134" s="643">
        <v>10</v>
      </c>
      <c r="AZ134" s="643">
        <v>76</v>
      </c>
      <c r="BA134" s="643">
        <v>9</v>
      </c>
      <c r="BF134" s="643">
        <v>78</v>
      </c>
      <c r="BG134" s="643">
        <v>5</v>
      </c>
    </row>
    <row r="135" spans="29:59" ht="46.5" customHeight="1">
      <c r="AC135" s="646" t="s">
        <v>1220</v>
      </c>
      <c r="AD135" s="648" t="s">
        <v>771</v>
      </c>
      <c r="AR135" s="643">
        <v>101</v>
      </c>
      <c r="AS135" s="643">
        <v>7</v>
      </c>
      <c r="AT135" s="643">
        <v>71</v>
      </c>
      <c r="AU135" s="643">
        <v>10</v>
      </c>
      <c r="AV135" s="643">
        <f t="shared" si="32"/>
        <v>167</v>
      </c>
      <c r="AW135" s="643">
        <f t="shared" si="33"/>
        <v>8</v>
      </c>
      <c r="AX135" s="643">
        <v>65</v>
      </c>
      <c r="AY135" s="643">
        <v>2</v>
      </c>
      <c r="AZ135" s="643">
        <v>77</v>
      </c>
      <c r="BA135" s="643">
        <v>6</v>
      </c>
      <c r="BF135" s="643">
        <v>78</v>
      </c>
      <c r="BG135" s="643">
        <v>14</v>
      </c>
    </row>
    <row r="136" spans="29:59" ht="46.5" customHeight="1">
      <c r="AC136" s="646" t="s">
        <v>1221</v>
      </c>
      <c r="AD136" s="648" t="s">
        <v>772</v>
      </c>
      <c r="AR136" s="643">
        <v>101</v>
      </c>
      <c r="AS136" s="643">
        <v>14</v>
      </c>
      <c r="AT136" s="643">
        <v>72</v>
      </c>
      <c r="AU136" s="643">
        <v>2</v>
      </c>
      <c r="AV136" s="643">
        <f t="shared" si="32"/>
        <v>168</v>
      </c>
      <c r="AW136" s="643">
        <f t="shared" si="33"/>
        <v>6</v>
      </c>
      <c r="AX136" s="643">
        <v>65</v>
      </c>
      <c r="AY136" s="643">
        <v>7</v>
      </c>
      <c r="AZ136" s="643">
        <v>77</v>
      </c>
      <c r="BA136" s="643">
        <v>7</v>
      </c>
      <c r="BF136" s="643">
        <v>78</v>
      </c>
      <c r="BG136" s="643">
        <v>23</v>
      </c>
    </row>
    <row r="137" spans="29:59" ht="46.5" customHeight="1">
      <c r="AC137" s="646" t="s">
        <v>1222</v>
      </c>
      <c r="AD137" s="648" t="s">
        <v>773</v>
      </c>
      <c r="AR137" s="643">
        <v>101</v>
      </c>
      <c r="AS137" s="643">
        <v>21</v>
      </c>
      <c r="AT137" s="643">
        <v>72</v>
      </c>
      <c r="AU137" s="643">
        <v>10</v>
      </c>
      <c r="AV137" s="643">
        <f t="shared" si="32"/>
        <v>168</v>
      </c>
      <c r="AW137" s="643">
        <f t="shared" si="33"/>
        <v>7</v>
      </c>
      <c r="AX137" s="643">
        <v>65</v>
      </c>
      <c r="AY137" s="643">
        <v>10</v>
      </c>
      <c r="AZ137" s="643">
        <v>77</v>
      </c>
      <c r="BA137" s="643">
        <v>8</v>
      </c>
      <c r="BF137" s="643">
        <v>78</v>
      </c>
      <c r="BG137" s="643">
        <v>32</v>
      </c>
    </row>
    <row r="138" spans="29:59" ht="46.5" customHeight="1">
      <c r="AC138" s="646" t="s">
        <v>1223</v>
      </c>
      <c r="AD138" s="648" t="s">
        <v>774</v>
      </c>
      <c r="AR138" s="643">
        <v>101</v>
      </c>
      <c r="AS138" s="643">
        <v>28</v>
      </c>
      <c r="AT138" s="643">
        <v>73</v>
      </c>
      <c r="AU138" s="643">
        <v>2</v>
      </c>
      <c r="AV138" s="643">
        <f t="shared" si="32"/>
        <v>168</v>
      </c>
      <c r="AW138" s="643">
        <f t="shared" si="33"/>
        <v>8</v>
      </c>
      <c r="AX138" s="643">
        <v>66</v>
      </c>
      <c r="AY138" s="643">
        <v>2</v>
      </c>
      <c r="AZ138" s="643">
        <v>77</v>
      </c>
      <c r="BA138" s="643">
        <v>9</v>
      </c>
      <c r="BF138" s="643">
        <v>84</v>
      </c>
      <c r="BG138" s="643">
        <v>7</v>
      </c>
    </row>
    <row r="139" spans="29:59" ht="46.5" customHeight="1">
      <c r="AC139" s="646" t="s">
        <v>1224</v>
      </c>
      <c r="AD139" s="648" t="s">
        <v>846</v>
      </c>
      <c r="AR139" s="643">
        <v>102</v>
      </c>
      <c r="AS139" s="643">
        <v>7</v>
      </c>
      <c r="AT139" s="643">
        <v>73</v>
      </c>
      <c r="AU139" s="643">
        <v>10</v>
      </c>
      <c r="AV139" s="643">
        <f t="shared" si="32"/>
        <v>177</v>
      </c>
      <c r="AW139" s="643">
        <f t="shared" si="33"/>
        <v>11</v>
      </c>
      <c r="AX139" s="643">
        <v>66</v>
      </c>
      <c r="AY139" s="643">
        <v>7</v>
      </c>
      <c r="AZ139" s="643">
        <v>78</v>
      </c>
      <c r="BA139" s="643">
        <v>6</v>
      </c>
      <c r="BF139" s="643">
        <v>84</v>
      </c>
      <c r="BG139" s="643">
        <v>18</v>
      </c>
    </row>
    <row r="140" spans="29:59" ht="46.5" customHeight="1">
      <c r="AC140" s="646" t="s">
        <v>1225</v>
      </c>
      <c r="AD140" s="648" t="s">
        <v>847</v>
      </c>
      <c r="AR140" s="643">
        <v>102</v>
      </c>
      <c r="AS140" s="643">
        <v>14</v>
      </c>
      <c r="AT140" s="643">
        <v>74</v>
      </c>
      <c r="AU140" s="643">
        <v>2</v>
      </c>
      <c r="AV140" s="643">
        <f t="shared" si="32"/>
        <v>182</v>
      </c>
      <c r="AW140" s="643">
        <f t="shared" si="33"/>
        <v>2</v>
      </c>
      <c r="AX140" s="643">
        <v>66</v>
      </c>
      <c r="AY140" s="643">
        <v>10</v>
      </c>
      <c r="AZ140" s="643">
        <v>78</v>
      </c>
      <c r="BA140" s="643">
        <v>7</v>
      </c>
      <c r="BF140" s="643">
        <v>86</v>
      </c>
      <c r="BG140" s="643">
        <v>2</v>
      </c>
    </row>
    <row r="141" spans="29:59" ht="46.5" customHeight="1">
      <c r="AC141" s="646" t="s">
        <v>1226</v>
      </c>
      <c r="AD141" s="648" t="s">
        <v>636</v>
      </c>
      <c r="AR141" s="643">
        <v>102</v>
      </c>
      <c r="AS141" s="643">
        <v>21</v>
      </c>
      <c r="AT141" s="643">
        <v>74</v>
      </c>
      <c r="AU141" s="643">
        <v>10</v>
      </c>
      <c r="AV141" s="643">
        <f t="shared" si="32"/>
        <v>182</v>
      </c>
      <c r="AW141" s="643">
        <f t="shared" si="33"/>
        <v>10</v>
      </c>
      <c r="AX141" s="643">
        <v>67</v>
      </c>
      <c r="AY141" s="643">
        <v>2</v>
      </c>
      <c r="AZ141" s="643">
        <v>78</v>
      </c>
      <c r="BA141" s="643">
        <v>8</v>
      </c>
      <c r="BF141" s="643">
        <v>86</v>
      </c>
      <c r="BG141" s="643">
        <v>7</v>
      </c>
    </row>
    <row r="142" spans="29:59" ht="46.5" customHeight="1">
      <c r="AC142" s="646" t="s">
        <v>1227</v>
      </c>
      <c r="AD142" s="648" t="s">
        <v>864</v>
      </c>
      <c r="AR142" s="643">
        <v>102</v>
      </c>
      <c r="AS142" s="643">
        <v>28</v>
      </c>
      <c r="AT142" s="643">
        <v>75</v>
      </c>
      <c r="AU142" s="643">
        <v>2</v>
      </c>
      <c r="AV142" s="643">
        <f t="shared" si="32"/>
        <v>183</v>
      </c>
      <c r="AW142" s="643">
        <f t="shared" si="33"/>
        <v>2</v>
      </c>
      <c r="AX142" s="643">
        <v>67</v>
      </c>
      <c r="AY142" s="643">
        <v>7</v>
      </c>
      <c r="AZ142" s="643">
        <v>78</v>
      </c>
      <c r="BA142" s="643">
        <v>9</v>
      </c>
      <c r="BF142" s="643">
        <v>86</v>
      </c>
      <c r="BG142" s="643">
        <v>18</v>
      </c>
    </row>
    <row r="143" spans="29:59" ht="46.5" customHeight="1">
      <c r="AC143" s="646" t="s">
        <v>1228</v>
      </c>
      <c r="AD143" s="648" t="s">
        <v>495</v>
      </c>
      <c r="AR143" s="643">
        <v>103</v>
      </c>
      <c r="AS143" s="643">
        <v>7</v>
      </c>
      <c r="AT143" s="643">
        <v>75</v>
      </c>
      <c r="AU143" s="643">
        <v>10</v>
      </c>
      <c r="AV143" s="643">
        <f t="shared" si="32"/>
        <v>183</v>
      </c>
      <c r="AW143" s="643">
        <f t="shared" si="33"/>
        <v>10</v>
      </c>
      <c r="AX143" s="643">
        <v>67</v>
      </c>
      <c r="AY143" s="643">
        <v>10</v>
      </c>
      <c r="AZ143" s="643">
        <v>46</v>
      </c>
      <c r="BA143" s="643">
        <v>4</v>
      </c>
      <c r="BF143" s="643">
        <v>88</v>
      </c>
      <c r="BG143" s="643">
        <v>7</v>
      </c>
    </row>
    <row r="144" spans="29:59" ht="46.5" customHeight="1">
      <c r="AC144" s="646" t="s">
        <v>54</v>
      </c>
      <c r="AD144" s="648" t="s">
        <v>731</v>
      </c>
      <c r="AR144" s="643">
        <v>103</v>
      </c>
      <c r="AS144" s="643">
        <v>14</v>
      </c>
      <c r="AT144" s="643">
        <v>76</v>
      </c>
      <c r="AU144" s="643">
        <v>2</v>
      </c>
      <c r="AV144" s="643">
        <f t="shared" si="32"/>
        <v>184</v>
      </c>
      <c r="AW144" s="643">
        <f t="shared" si="33"/>
        <v>2</v>
      </c>
      <c r="AX144" s="643">
        <v>68</v>
      </c>
      <c r="AY144" s="643">
        <v>2</v>
      </c>
      <c r="AZ144" s="643">
        <v>47</v>
      </c>
      <c r="BA144" s="643">
        <v>4</v>
      </c>
      <c r="BF144" s="643">
        <v>88</v>
      </c>
      <c r="BG144" s="643">
        <v>18</v>
      </c>
    </row>
    <row r="145" spans="29:59" ht="46.5" customHeight="1">
      <c r="AC145" s="646" t="s">
        <v>55</v>
      </c>
      <c r="AD145" s="648" t="s">
        <v>539</v>
      </c>
      <c r="AR145" s="643">
        <v>103</v>
      </c>
      <c r="AS145" s="643">
        <v>21</v>
      </c>
      <c r="AT145" s="643">
        <v>76</v>
      </c>
      <c r="AU145" s="643">
        <v>10</v>
      </c>
      <c r="AV145" s="643">
        <f t="shared" si="32"/>
        <v>184</v>
      </c>
      <c r="AW145" s="643">
        <f t="shared" si="33"/>
        <v>10</v>
      </c>
      <c r="AX145" s="643">
        <v>68</v>
      </c>
      <c r="AY145" s="643">
        <v>7</v>
      </c>
      <c r="AZ145" s="643">
        <v>48</v>
      </c>
      <c r="BA145" s="643">
        <v>4</v>
      </c>
      <c r="BF145" s="643">
        <v>90</v>
      </c>
      <c r="BG145" s="643">
        <v>7</v>
      </c>
    </row>
    <row r="146" spans="29:59" ht="46.5" customHeight="1">
      <c r="AC146" s="646" t="s">
        <v>56</v>
      </c>
      <c r="AD146" s="648" t="s">
        <v>540</v>
      </c>
      <c r="AR146" s="643">
        <v>103</v>
      </c>
      <c r="AS146" s="643">
        <v>28</v>
      </c>
      <c r="AT146" s="643">
        <v>77</v>
      </c>
      <c r="AU146" s="643">
        <v>2</v>
      </c>
      <c r="AV146" s="643">
        <f t="shared" si="32"/>
        <v>185</v>
      </c>
      <c r="AW146" s="643">
        <f t="shared" si="33"/>
        <v>2</v>
      </c>
      <c r="AX146" s="643">
        <v>68</v>
      </c>
      <c r="AY146" s="643">
        <v>10</v>
      </c>
      <c r="BF146" s="643">
        <v>90</v>
      </c>
      <c r="BG146" s="643">
        <v>18</v>
      </c>
    </row>
    <row r="147" spans="29:59" ht="46.5" customHeight="1">
      <c r="AC147" s="646" t="s">
        <v>57</v>
      </c>
      <c r="AD147" s="648" t="s">
        <v>541</v>
      </c>
      <c r="AR147" s="643">
        <v>106</v>
      </c>
      <c r="AS147" s="643">
        <v>3</v>
      </c>
      <c r="AT147" s="643">
        <v>77</v>
      </c>
      <c r="AU147" s="643">
        <v>10</v>
      </c>
      <c r="AV147" s="643">
        <f t="shared" si="32"/>
        <v>185</v>
      </c>
      <c r="AW147" s="643">
        <f t="shared" si="33"/>
        <v>10</v>
      </c>
      <c r="AX147" s="643">
        <v>69</v>
      </c>
      <c r="AY147" s="643">
        <v>2</v>
      </c>
    </row>
    <row r="148" spans="29:59" ht="46.5" customHeight="1">
      <c r="AC148" s="646" t="s">
        <v>58</v>
      </c>
      <c r="AD148" s="648" t="s">
        <v>542</v>
      </c>
      <c r="AR148" s="643">
        <v>107</v>
      </c>
      <c r="AS148" s="643">
        <v>2</v>
      </c>
      <c r="AT148" s="643">
        <f t="shared" ref="AT148:AT211" si="34">AT8+86</f>
        <v>102</v>
      </c>
      <c r="AU148" s="643">
        <f t="shared" ref="AU148:AU211" si="35">AU8</f>
        <v>4</v>
      </c>
      <c r="AV148" s="643">
        <f t="shared" si="32"/>
        <v>186</v>
      </c>
      <c r="AW148" s="643">
        <f t="shared" si="33"/>
        <v>2</v>
      </c>
      <c r="AX148" s="643">
        <v>69</v>
      </c>
      <c r="AY148" s="643">
        <v>7</v>
      </c>
    </row>
    <row r="149" spans="29:59" ht="46.5" customHeight="1">
      <c r="AC149" s="646" t="s">
        <v>59</v>
      </c>
      <c r="AD149" s="648" t="s">
        <v>543</v>
      </c>
      <c r="AR149" s="643">
        <v>108</v>
      </c>
      <c r="AS149" s="643">
        <v>2</v>
      </c>
      <c r="AT149" s="643">
        <f t="shared" si="34"/>
        <v>105</v>
      </c>
      <c r="AU149" s="643">
        <f t="shared" si="35"/>
        <v>4</v>
      </c>
      <c r="AV149" s="643">
        <f t="shared" si="32"/>
        <v>186</v>
      </c>
      <c r="AW149" s="643">
        <f t="shared" si="33"/>
        <v>10</v>
      </c>
      <c r="AX149" s="643">
        <v>69</v>
      </c>
      <c r="AY149" s="643">
        <v>10</v>
      </c>
    </row>
    <row r="150" spans="29:59" ht="46.5" customHeight="1">
      <c r="AC150" s="646" t="s">
        <v>60</v>
      </c>
      <c r="AD150" s="648" t="s">
        <v>125</v>
      </c>
      <c r="AR150" s="643">
        <v>109</v>
      </c>
      <c r="AS150" s="643">
        <v>2</v>
      </c>
      <c r="AT150" s="643">
        <f t="shared" si="34"/>
        <v>105</v>
      </c>
      <c r="AU150" s="643">
        <f t="shared" si="35"/>
        <v>5</v>
      </c>
      <c r="AV150" s="643">
        <f t="shared" si="32"/>
        <v>204</v>
      </c>
      <c r="AW150" s="643">
        <f t="shared" si="33"/>
        <v>4</v>
      </c>
      <c r="AX150" s="643">
        <v>70</v>
      </c>
      <c r="AY150" s="643">
        <v>2</v>
      </c>
    </row>
    <row r="151" spans="29:59" ht="46.5" customHeight="1">
      <c r="AC151" s="646" t="s">
        <v>61</v>
      </c>
      <c r="AD151" s="648" t="s">
        <v>126</v>
      </c>
      <c r="AR151" s="643">
        <v>110</v>
      </c>
      <c r="AS151" s="643">
        <v>2</v>
      </c>
      <c r="AT151" s="643">
        <f t="shared" si="34"/>
        <v>105</v>
      </c>
      <c r="AU151" s="643">
        <f t="shared" si="35"/>
        <v>6</v>
      </c>
      <c r="AV151" s="643">
        <f t="shared" si="32"/>
        <v>207</v>
      </c>
      <c r="AW151" s="643">
        <f t="shared" si="33"/>
        <v>6</v>
      </c>
      <c r="AX151" s="643">
        <v>70</v>
      </c>
      <c r="AY151" s="643">
        <v>7</v>
      </c>
    </row>
    <row r="152" spans="29:59" ht="46.5" customHeight="1">
      <c r="AC152" s="646" t="s">
        <v>62</v>
      </c>
      <c r="AD152" s="648" t="s">
        <v>892</v>
      </c>
      <c r="AR152" s="643">
        <v>111</v>
      </c>
      <c r="AS152" s="643">
        <v>2</v>
      </c>
      <c r="AT152" s="643">
        <f t="shared" si="34"/>
        <v>105</v>
      </c>
      <c r="AU152" s="643">
        <f t="shared" si="35"/>
        <v>7</v>
      </c>
      <c r="AV152" s="643">
        <f t="shared" si="32"/>
        <v>207</v>
      </c>
      <c r="AW152" s="643">
        <f t="shared" si="33"/>
        <v>7</v>
      </c>
      <c r="AX152" s="643">
        <v>70</v>
      </c>
      <c r="AY152" s="643">
        <v>10</v>
      </c>
    </row>
    <row r="153" spans="29:59" ht="46.5" customHeight="1">
      <c r="AC153" s="646" t="s">
        <v>63</v>
      </c>
      <c r="AD153" s="648" t="s">
        <v>1315</v>
      </c>
      <c r="AR153" s="643">
        <v>112</v>
      </c>
      <c r="AS153" s="643">
        <v>2</v>
      </c>
      <c r="AT153" s="643">
        <f t="shared" si="34"/>
        <v>106</v>
      </c>
      <c r="AU153" s="643">
        <f t="shared" si="35"/>
        <v>4</v>
      </c>
      <c r="AV153" s="643">
        <f t="shared" si="32"/>
        <v>207</v>
      </c>
      <c r="AW153" s="643">
        <f t="shared" si="33"/>
        <v>8</v>
      </c>
      <c r="AX153" s="643">
        <v>71</v>
      </c>
      <c r="AY153" s="643">
        <v>2</v>
      </c>
    </row>
    <row r="154" spans="29:59" ht="46.5" customHeight="1">
      <c r="AC154" s="646" t="s">
        <v>64</v>
      </c>
      <c r="AD154" s="648" t="s">
        <v>65</v>
      </c>
      <c r="AR154" s="643">
        <v>113</v>
      </c>
      <c r="AS154" s="643">
        <v>2</v>
      </c>
      <c r="AT154" s="643">
        <f t="shared" si="34"/>
        <v>106</v>
      </c>
      <c r="AU154" s="643">
        <f t="shared" si="35"/>
        <v>5</v>
      </c>
      <c r="AV154" s="643">
        <f t="shared" si="32"/>
        <v>208</v>
      </c>
      <c r="AW154" s="643">
        <f t="shared" si="33"/>
        <v>6</v>
      </c>
      <c r="AX154" s="643">
        <v>71</v>
      </c>
      <c r="AY154" s="643">
        <v>7</v>
      </c>
    </row>
    <row r="155" spans="29:59" ht="46.5" customHeight="1">
      <c r="AC155" s="646" t="s">
        <v>66</v>
      </c>
      <c r="AD155" s="648" t="s">
        <v>1022</v>
      </c>
      <c r="AR155" s="643">
        <v>114</v>
      </c>
      <c r="AS155" s="643">
        <v>2</v>
      </c>
      <c r="AT155" s="643">
        <f t="shared" si="34"/>
        <v>106</v>
      </c>
      <c r="AU155" s="643">
        <f t="shared" si="35"/>
        <v>6</v>
      </c>
      <c r="AV155" s="643">
        <f t="shared" si="32"/>
        <v>208</v>
      </c>
      <c r="AW155" s="643">
        <f t="shared" si="33"/>
        <v>7</v>
      </c>
      <c r="AX155" s="643">
        <v>71</v>
      </c>
      <c r="AY155" s="643">
        <v>10</v>
      </c>
    </row>
    <row r="156" spans="29:59" ht="46.5" customHeight="1">
      <c r="AC156" s="646" t="s">
        <v>1023</v>
      </c>
      <c r="AD156" s="648" t="s">
        <v>971</v>
      </c>
      <c r="AR156" s="643">
        <v>115</v>
      </c>
      <c r="AS156" s="643">
        <v>2</v>
      </c>
      <c r="AT156" s="643">
        <f t="shared" si="34"/>
        <v>106</v>
      </c>
      <c r="AU156" s="643">
        <f t="shared" si="35"/>
        <v>7</v>
      </c>
      <c r="AV156" s="643">
        <f t="shared" si="32"/>
        <v>208</v>
      </c>
      <c r="AW156" s="643">
        <f t="shared" si="33"/>
        <v>8</v>
      </c>
    </row>
    <row r="157" spans="29:59" ht="46.5" customHeight="1">
      <c r="AC157" s="646" t="s">
        <v>1024</v>
      </c>
      <c r="AD157" s="648" t="s">
        <v>972</v>
      </c>
      <c r="AR157" s="643">
        <v>116</v>
      </c>
      <c r="AS157" s="643">
        <v>2</v>
      </c>
      <c r="AT157" s="643">
        <f t="shared" si="34"/>
        <v>107</v>
      </c>
      <c r="AU157" s="643">
        <f t="shared" si="35"/>
        <v>4</v>
      </c>
      <c r="AV157" s="643">
        <f t="shared" si="32"/>
        <v>209</v>
      </c>
      <c r="AW157" s="643">
        <f t="shared" si="33"/>
        <v>6</v>
      </c>
    </row>
    <row r="158" spans="29:59" ht="46.5" customHeight="1">
      <c r="AC158" s="646" t="s">
        <v>1025</v>
      </c>
      <c r="AD158" s="648" t="s">
        <v>973</v>
      </c>
      <c r="AR158" s="643">
        <v>117</v>
      </c>
      <c r="AS158" s="643">
        <v>2</v>
      </c>
      <c r="AT158" s="643">
        <f t="shared" si="34"/>
        <v>107</v>
      </c>
      <c r="AU158" s="643">
        <f t="shared" si="35"/>
        <v>5</v>
      </c>
      <c r="AV158" s="643">
        <f t="shared" si="32"/>
        <v>209</v>
      </c>
      <c r="AW158" s="643">
        <f t="shared" si="33"/>
        <v>7</v>
      </c>
    </row>
    <row r="159" spans="29:59" ht="46.5" customHeight="1">
      <c r="AC159" s="646" t="s">
        <v>1026</v>
      </c>
      <c r="AD159" s="648" t="s">
        <v>1645</v>
      </c>
      <c r="AR159" s="643">
        <v>118</v>
      </c>
      <c r="AS159" s="643">
        <v>2</v>
      </c>
      <c r="AT159" s="643">
        <f t="shared" si="34"/>
        <v>107</v>
      </c>
      <c r="AU159" s="643">
        <f t="shared" si="35"/>
        <v>6</v>
      </c>
      <c r="AV159" s="643">
        <f t="shared" si="32"/>
        <v>209</v>
      </c>
      <c r="AW159" s="643">
        <f t="shared" si="33"/>
        <v>8</v>
      </c>
    </row>
    <row r="160" spans="29:59" ht="46.5" customHeight="1">
      <c r="AC160" s="646" t="s">
        <v>1027</v>
      </c>
      <c r="AD160" s="648" t="s">
        <v>1646</v>
      </c>
      <c r="AR160" s="643">
        <v>132</v>
      </c>
      <c r="AS160" s="643">
        <v>4</v>
      </c>
      <c r="AT160" s="643">
        <f t="shared" si="34"/>
        <v>107</v>
      </c>
      <c r="AU160" s="643">
        <f t="shared" si="35"/>
        <v>7</v>
      </c>
      <c r="AV160" s="643">
        <f t="shared" si="32"/>
        <v>210</v>
      </c>
      <c r="AW160" s="643">
        <f t="shared" si="33"/>
        <v>6</v>
      </c>
    </row>
    <row r="161" spans="29:49" ht="46.5" customHeight="1">
      <c r="AC161" s="646" t="s">
        <v>1028</v>
      </c>
      <c r="AD161" s="648" t="s">
        <v>585</v>
      </c>
      <c r="AR161" s="643">
        <v>132</v>
      </c>
      <c r="AS161" s="643">
        <v>20</v>
      </c>
      <c r="AT161" s="643">
        <f t="shared" si="34"/>
        <v>108</v>
      </c>
      <c r="AU161" s="643">
        <f t="shared" si="35"/>
        <v>4</v>
      </c>
      <c r="AV161" s="643">
        <f t="shared" si="32"/>
        <v>210</v>
      </c>
      <c r="AW161" s="643">
        <f t="shared" si="33"/>
        <v>7</v>
      </c>
    </row>
    <row r="162" spans="29:49" ht="46.5" customHeight="1">
      <c r="AC162" s="646" t="s">
        <v>1029</v>
      </c>
      <c r="AD162" s="648" t="s">
        <v>643</v>
      </c>
      <c r="AR162" s="643">
        <v>133</v>
      </c>
      <c r="AS162" s="643">
        <v>8</v>
      </c>
      <c r="AT162" s="643">
        <f t="shared" si="34"/>
        <v>108</v>
      </c>
      <c r="AU162" s="643">
        <f t="shared" si="35"/>
        <v>5</v>
      </c>
      <c r="AV162" s="643">
        <f t="shared" si="32"/>
        <v>210</v>
      </c>
      <c r="AW162" s="643">
        <f t="shared" si="33"/>
        <v>8</v>
      </c>
    </row>
    <row r="163" spans="29:49" ht="46.5" customHeight="1">
      <c r="AC163" s="646" t="s">
        <v>1030</v>
      </c>
      <c r="AD163" s="648" t="s">
        <v>644</v>
      </c>
      <c r="AR163" s="643">
        <v>133</v>
      </c>
      <c r="AS163" s="643">
        <v>22</v>
      </c>
      <c r="AT163" s="643">
        <f t="shared" si="34"/>
        <v>108</v>
      </c>
      <c r="AU163" s="643">
        <f t="shared" si="35"/>
        <v>6</v>
      </c>
      <c r="AV163" s="643">
        <f t="shared" si="32"/>
        <v>212</v>
      </c>
      <c r="AW163" s="643">
        <f t="shared" si="33"/>
        <v>6</v>
      </c>
    </row>
    <row r="164" spans="29:49" ht="46.5" customHeight="1">
      <c r="AC164" s="646" t="s">
        <v>1031</v>
      </c>
      <c r="AD164" s="648" t="s">
        <v>645</v>
      </c>
      <c r="AR164" s="643">
        <v>139</v>
      </c>
      <c r="AS164" s="643">
        <v>2</v>
      </c>
      <c r="AT164" s="643">
        <f t="shared" si="34"/>
        <v>108</v>
      </c>
      <c r="AU164" s="643">
        <f t="shared" si="35"/>
        <v>7</v>
      </c>
      <c r="AV164" s="643">
        <f t="shared" si="32"/>
        <v>212</v>
      </c>
      <c r="AW164" s="643">
        <f t="shared" si="33"/>
        <v>7</v>
      </c>
    </row>
    <row r="165" spans="29:49" ht="46.5" customHeight="1">
      <c r="AC165" s="646" t="s">
        <v>1032</v>
      </c>
      <c r="AD165" s="648" t="s">
        <v>646</v>
      </c>
      <c r="AR165" s="643">
        <v>141</v>
      </c>
      <c r="AS165" s="643">
        <v>2</v>
      </c>
      <c r="AT165" s="643">
        <f t="shared" si="34"/>
        <v>109</v>
      </c>
      <c r="AU165" s="643">
        <f t="shared" si="35"/>
        <v>4</v>
      </c>
      <c r="AV165" s="643">
        <f t="shared" si="32"/>
        <v>212</v>
      </c>
      <c r="AW165" s="643">
        <f t="shared" si="33"/>
        <v>8</v>
      </c>
    </row>
    <row r="166" spans="29:49" ht="46.5" customHeight="1">
      <c r="AC166" s="646" t="s">
        <v>1033</v>
      </c>
      <c r="AD166" s="648" t="s">
        <v>647</v>
      </c>
      <c r="AT166" s="643">
        <f t="shared" si="34"/>
        <v>109</v>
      </c>
      <c r="AU166" s="643">
        <f t="shared" si="35"/>
        <v>5</v>
      </c>
      <c r="AV166" s="643">
        <f t="shared" si="32"/>
        <v>213</v>
      </c>
      <c r="AW166" s="643">
        <f t="shared" si="33"/>
        <v>6</v>
      </c>
    </row>
    <row r="167" spans="29:49" ht="46.5" customHeight="1">
      <c r="AC167" s="646" t="s">
        <v>1034</v>
      </c>
      <c r="AD167" s="648" t="s">
        <v>648</v>
      </c>
      <c r="AT167" s="643">
        <f t="shared" si="34"/>
        <v>109</v>
      </c>
      <c r="AU167" s="643">
        <f t="shared" si="35"/>
        <v>6</v>
      </c>
      <c r="AV167" s="643">
        <f t="shared" si="32"/>
        <v>213</v>
      </c>
      <c r="AW167" s="643">
        <f t="shared" si="33"/>
        <v>7</v>
      </c>
    </row>
    <row r="168" spans="29:49" ht="46.5" customHeight="1">
      <c r="AC168" s="646" t="s">
        <v>1035</v>
      </c>
      <c r="AD168" s="648" t="s">
        <v>649</v>
      </c>
      <c r="AT168" s="643">
        <f t="shared" si="34"/>
        <v>109</v>
      </c>
      <c r="AU168" s="643">
        <f t="shared" si="35"/>
        <v>7</v>
      </c>
      <c r="AV168" s="643">
        <f t="shared" si="32"/>
        <v>213</v>
      </c>
      <c r="AW168" s="643">
        <f t="shared" si="33"/>
        <v>8</v>
      </c>
    </row>
    <row r="169" spans="29:49" ht="46.5" customHeight="1">
      <c r="AC169" s="646" t="s">
        <v>1036</v>
      </c>
      <c r="AD169" s="648" t="s">
        <v>95</v>
      </c>
      <c r="AT169" s="643">
        <f t="shared" si="34"/>
        <v>110</v>
      </c>
      <c r="AU169" s="643">
        <f t="shared" si="35"/>
        <v>4</v>
      </c>
      <c r="AV169" s="643">
        <f t="shared" si="32"/>
        <v>214</v>
      </c>
      <c r="AW169" s="643">
        <f t="shared" si="33"/>
        <v>6</v>
      </c>
    </row>
    <row r="170" spans="29:49" ht="46.5" customHeight="1">
      <c r="AC170" s="646" t="s">
        <v>96</v>
      </c>
      <c r="AD170" s="648" t="s">
        <v>650</v>
      </c>
      <c r="AT170" s="643">
        <f t="shared" si="34"/>
        <v>110</v>
      </c>
      <c r="AU170" s="643">
        <f t="shared" si="35"/>
        <v>5</v>
      </c>
      <c r="AV170" s="643">
        <f t="shared" ref="AV170:AV233" si="36">AV134+47</f>
        <v>214</v>
      </c>
      <c r="AW170" s="643">
        <f t="shared" ref="AW170:AW233" si="37">AW134</f>
        <v>7</v>
      </c>
    </row>
    <row r="171" spans="29:49" ht="46.5" customHeight="1">
      <c r="AC171" s="646" t="s">
        <v>97</v>
      </c>
      <c r="AD171" s="648" t="s">
        <v>98</v>
      </c>
      <c r="AT171" s="643">
        <f t="shared" si="34"/>
        <v>110</v>
      </c>
      <c r="AU171" s="643">
        <f t="shared" si="35"/>
        <v>6</v>
      </c>
      <c r="AV171" s="643">
        <f t="shared" si="36"/>
        <v>214</v>
      </c>
      <c r="AW171" s="643">
        <f t="shared" si="37"/>
        <v>8</v>
      </c>
    </row>
    <row r="172" spans="29:49" ht="46.5" customHeight="1">
      <c r="AC172" s="646" t="s">
        <v>99</v>
      </c>
      <c r="AD172" s="648" t="s">
        <v>651</v>
      </c>
      <c r="AT172" s="643">
        <f t="shared" si="34"/>
        <v>110</v>
      </c>
      <c r="AU172" s="643">
        <f t="shared" si="35"/>
        <v>7</v>
      </c>
      <c r="AV172" s="643">
        <f t="shared" si="36"/>
        <v>215</v>
      </c>
      <c r="AW172" s="643">
        <f t="shared" si="37"/>
        <v>6</v>
      </c>
    </row>
    <row r="173" spans="29:49" ht="46.5" customHeight="1">
      <c r="AC173" s="646" t="s">
        <v>100</v>
      </c>
      <c r="AD173" s="648" t="s">
        <v>652</v>
      </c>
      <c r="AT173" s="643">
        <f t="shared" si="34"/>
        <v>111</v>
      </c>
      <c r="AU173" s="643">
        <f t="shared" si="35"/>
        <v>4</v>
      </c>
      <c r="AV173" s="643">
        <f t="shared" si="36"/>
        <v>215</v>
      </c>
      <c r="AW173" s="643">
        <f t="shared" si="37"/>
        <v>7</v>
      </c>
    </row>
    <row r="174" spans="29:49" ht="46.5" customHeight="1">
      <c r="AC174" s="646" t="s">
        <v>101</v>
      </c>
      <c r="AD174" s="648" t="s">
        <v>724</v>
      </c>
      <c r="AT174" s="643">
        <f t="shared" si="34"/>
        <v>111</v>
      </c>
      <c r="AU174" s="643">
        <f t="shared" si="35"/>
        <v>5</v>
      </c>
      <c r="AV174" s="643">
        <f t="shared" si="36"/>
        <v>215</v>
      </c>
      <c r="AW174" s="643">
        <f t="shared" si="37"/>
        <v>8</v>
      </c>
    </row>
    <row r="175" spans="29:49" ht="46.5" customHeight="1">
      <c r="AC175" s="646" t="s">
        <v>102</v>
      </c>
      <c r="AD175" s="648" t="s">
        <v>725</v>
      </c>
      <c r="AT175" s="643">
        <f t="shared" si="34"/>
        <v>111</v>
      </c>
      <c r="AU175" s="643">
        <f t="shared" si="35"/>
        <v>6</v>
      </c>
      <c r="AV175" s="643">
        <f t="shared" si="36"/>
        <v>224</v>
      </c>
      <c r="AW175" s="643">
        <f t="shared" si="37"/>
        <v>11</v>
      </c>
    </row>
    <row r="176" spans="29:49" ht="46.5" customHeight="1">
      <c r="AC176" s="646" t="s">
        <v>103</v>
      </c>
      <c r="AD176" s="648" t="s">
        <v>726</v>
      </c>
      <c r="AT176" s="643">
        <f t="shared" si="34"/>
        <v>111</v>
      </c>
      <c r="AU176" s="643">
        <f t="shared" si="35"/>
        <v>7</v>
      </c>
      <c r="AV176" s="643">
        <f t="shared" si="36"/>
        <v>229</v>
      </c>
      <c r="AW176" s="643">
        <f t="shared" si="37"/>
        <v>2</v>
      </c>
    </row>
    <row r="177" spans="29:49" ht="46.5" customHeight="1">
      <c r="AC177" s="646" t="s">
        <v>104</v>
      </c>
      <c r="AD177" s="648" t="s">
        <v>727</v>
      </c>
      <c r="AT177" s="643">
        <f t="shared" si="34"/>
        <v>112</v>
      </c>
      <c r="AU177" s="643">
        <f t="shared" si="35"/>
        <v>4</v>
      </c>
      <c r="AV177" s="643">
        <f t="shared" si="36"/>
        <v>229</v>
      </c>
      <c r="AW177" s="643">
        <f t="shared" si="37"/>
        <v>10</v>
      </c>
    </row>
    <row r="178" spans="29:49" ht="46.5" customHeight="1">
      <c r="AC178" s="646" t="s">
        <v>105</v>
      </c>
      <c r="AD178" s="648" t="s">
        <v>728</v>
      </c>
      <c r="AT178" s="643">
        <f t="shared" si="34"/>
        <v>112</v>
      </c>
      <c r="AU178" s="643">
        <f t="shared" si="35"/>
        <v>5</v>
      </c>
      <c r="AV178" s="643">
        <f t="shared" si="36"/>
        <v>230</v>
      </c>
      <c r="AW178" s="643">
        <f t="shared" si="37"/>
        <v>2</v>
      </c>
    </row>
    <row r="179" spans="29:49" ht="46.5" customHeight="1">
      <c r="AC179" s="646" t="s">
        <v>918</v>
      </c>
      <c r="AD179" s="648" t="s">
        <v>919</v>
      </c>
      <c r="AT179" s="643">
        <f t="shared" si="34"/>
        <v>112</v>
      </c>
      <c r="AU179" s="643">
        <f t="shared" si="35"/>
        <v>6</v>
      </c>
      <c r="AV179" s="643">
        <f t="shared" si="36"/>
        <v>230</v>
      </c>
      <c r="AW179" s="643">
        <f t="shared" si="37"/>
        <v>10</v>
      </c>
    </row>
    <row r="180" spans="29:49" ht="46.5" customHeight="1">
      <c r="AC180" s="646" t="s">
        <v>920</v>
      </c>
      <c r="AD180" s="648" t="s">
        <v>34</v>
      </c>
      <c r="AT180" s="643">
        <f t="shared" si="34"/>
        <v>112</v>
      </c>
      <c r="AU180" s="643">
        <f t="shared" si="35"/>
        <v>7</v>
      </c>
      <c r="AV180" s="643">
        <f t="shared" si="36"/>
        <v>231</v>
      </c>
      <c r="AW180" s="643">
        <f t="shared" si="37"/>
        <v>2</v>
      </c>
    </row>
    <row r="181" spans="29:49" ht="46.5" customHeight="1">
      <c r="AC181" s="646" t="s">
        <v>35</v>
      </c>
      <c r="AD181" s="648" t="s">
        <v>1307</v>
      </c>
      <c r="AT181" s="643">
        <f t="shared" si="34"/>
        <v>113</v>
      </c>
      <c r="AU181" s="643">
        <f t="shared" si="35"/>
        <v>4</v>
      </c>
      <c r="AV181" s="643">
        <f t="shared" si="36"/>
        <v>231</v>
      </c>
      <c r="AW181" s="643">
        <f t="shared" si="37"/>
        <v>10</v>
      </c>
    </row>
    <row r="182" spans="29:49" ht="46.5" customHeight="1">
      <c r="AC182" s="646" t="s">
        <v>36</v>
      </c>
      <c r="AD182" s="648" t="s">
        <v>1308</v>
      </c>
      <c r="AT182" s="643">
        <f t="shared" si="34"/>
        <v>113</v>
      </c>
      <c r="AU182" s="643">
        <f t="shared" si="35"/>
        <v>5</v>
      </c>
      <c r="AV182" s="643">
        <f t="shared" si="36"/>
        <v>232</v>
      </c>
      <c r="AW182" s="643">
        <f t="shared" si="37"/>
        <v>2</v>
      </c>
    </row>
    <row r="183" spans="29:49" ht="46.5" customHeight="1">
      <c r="AC183" s="646" t="s">
        <v>37</v>
      </c>
      <c r="AD183" s="648" t="s">
        <v>1309</v>
      </c>
      <c r="AT183" s="643">
        <f t="shared" si="34"/>
        <v>113</v>
      </c>
      <c r="AU183" s="643">
        <f t="shared" si="35"/>
        <v>6</v>
      </c>
      <c r="AV183" s="643">
        <f t="shared" si="36"/>
        <v>232</v>
      </c>
      <c r="AW183" s="643">
        <f t="shared" si="37"/>
        <v>10</v>
      </c>
    </row>
    <row r="184" spans="29:49" ht="46.5" customHeight="1">
      <c r="AC184" s="646" t="s">
        <v>38</v>
      </c>
      <c r="AD184" s="648" t="s">
        <v>1310</v>
      </c>
      <c r="AT184" s="643">
        <f t="shared" si="34"/>
        <v>113</v>
      </c>
      <c r="AU184" s="643">
        <f t="shared" si="35"/>
        <v>7</v>
      </c>
      <c r="AV184" s="643">
        <f t="shared" si="36"/>
        <v>233</v>
      </c>
      <c r="AW184" s="643">
        <f t="shared" si="37"/>
        <v>2</v>
      </c>
    </row>
    <row r="185" spans="29:49" ht="46.5" customHeight="1">
      <c r="AC185" s="646" t="s">
        <v>39</v>
      </c>
      <c r="AD185" s="648" t="s">
        <v>40</v>
      </c>
      <c r="AT185" s="643">
        <f t="shared" si="34"/>
        <v>114</v>
      </c>
      <c r="AU185" s="643">
        <f t="shared" si="35"/>
        <v>4</v>
      </c>
      <c r="AV185" s="643">
        <f t="shared" si="36"/>
        <v>233</v>
      </c>
      <c r="AW185" s="643">
        <f t="shared" si="37"/>
        <v>10</v>
      </c>
    </row>
    <row r="186" spans="29:49" ht="46.5" customHeight="1">
      <c r="AC186" s="646" t="s">
        <v>41</v>
      </c>
      <c r="AD186" s="648" t="s">
        <v>42</v>
      </c>
      <c r="AT186" s="643">
        <f t="shared" si="34"/>
        <v>114</v>
      </c>
      <c r="AU186" s="643">
        <f t="shared" si="35"/>
        <v>5</v>
      </c>
      <c r="AV186" s="643">
        <f t="shared" si="36"/>
        <v>251</v>
      </c>
      <c r="AW186" s="643">
        <f t="shared" si="37"/>
        <v>4</v>
      </c>
    </row>
    <row r="187" spans="29:49" ht="46.5" customHeight="1">
      <c r="AC187" s="646" t="s">
        <v>43</v>
      </c>
      <c r="AD187" s="648" t="s">
        <v>1311</v>
      </c>
      <c r="AT187" s="643">
        <f t="shared" si="34"/>
        <v>114</v>
      </c>
      <c r="AU187" s="643">
        <f t="shared" si="35"/>
        <v>6</v>
      </c>
      <c r="AV187" s="643">
        <f t="shared" si="36"/>
        <v>254</v>
      </c>
      <c r="AW187" s="643">
        <f t="shared" si="37"/>
        <v>6</v>
      </c>
    </row>
    <row r="188" spans="29:49" ht="46.5" customHeight="1">
      <c r="AC188" s="646" t="s">
        <v>44</v>
      </c>
      <c r="AD188" s="648" t="s">
        <v>1312</v>
      </c>
      <c r="AT188" s="643">
        <f t="shared" si="34"/>
        <v>114</v>
      </c>
      <c r="AU188" s="643">
        <f t="shared" si="35"/>
        <v>7</v>
      </c>
      <c r="AV188" s="643">
        <f t="shared" si="36"/>
        <v>254</v>
      </c>
      <c r="AW188" s="643">
        <f t="shared" si="37"/>
        <v>7</v>
      </c>
    </row>
    <row r="189" spans="29:49" ht="46.5" customHeight="1">
      <c r="AC189" s="646" t="s">
        <v>45</v>
      </c>
      <c r="AD189" s="648" t="s">
        <v>1313</v>
      </c>
      <c r="AT189" s="643">
        <f t="shared" si="34"/>
        <v>115</v>
      </c>
      <c r="AU189" s="643">
        <f t="shared" si="35"/>
        <v>4</v>
      </c>
      <c r="AV189" s="643">
        <f t="shared" si="36"/>
        <v>254</v>
      </c>
      <c r="AW189" s="643">
        <f t="shared" si="37"/>
        <v>8</v>
      </c>
    </row>
    <row r="190" spans="29:49" ht="46.5" customHeight="1">
      <c r="AC190" s="646" t="s">
        <v>46</v>
      </c>
      <c r="AD190" s="648" t="s">
        <v>1266</v>
      </c>
      <c r="AT190" s="643">
        <f t="shared" si="34"/>
        <v>115</v>
      </c>
      <c r="AU190" s="643">
        <f t="shared" si="35"/>
        <v>5</v>
      </c>
      <c r="AV190" s="643">
        <f t="shared" si="36"/>
        <v>255</v>
      </c>
      <c r="AW190" s="643">
        <f t="shared" si="37"/>
        <v>6</v>
      </c>
    </row>
    <row r="191" spans="29:49" ht="46.5" customHeight="1">
      <c r="AC191" s="646" t="s">
        <v>47</v>
      </c>
      <c r="AD191" s="648" t="s">
        <v>48</v>
      </c>
      <c r="AT191" s="643">
        <f t="shared" si="34"/>
        <v>115</v>
      </c>
      <c r="AU191" s="643">
        <f t="shared" si="35"/>
        <v>6</v>
      </c>
      <c r="AV191" s="643">
        <f t="shared" si="36"/>
        <v>255</v>
      </c>
      <c r="AW191" s="643">
        <f t="shared" si="37"/>
        <v>7</v>
      </c>
    </row>
    <row r="192" spans="29:49" ht="46.5" customHeight="1">
      <c r="AC192" s="646" t="s">
        <v>49</v>
      </c>
      <c r="AD192" s="648" t="s">
        <v>50</v>
      </c>
      <c r="AT192" s="643">
        <f t="shared" si="34"/>
        <v>115</v>
      </c>
      <c r="AU192" s="643">
        <f t="shared" si="35"/>
        <v>7</v>
      </c>
      <c r="AV192" s="643">
        <f t="shared" si="36"/>
        <v>255</v>
      </c>
      <c r="AW192" s="643">
        <f t="shared" si="37"/>
        <v>8</v>
      </c>
    </row>
    <row r="193" spans="29:49" ht="46.5" customHeight="1">
      <c r="AC193" s="646" t="s">
        <v>51</v>
      </c>
      <c r="AD193" s="648" t="s">
        <v>1267</v>
      </c>
      <c r="AT193" s="643">
        <f t="shared" si="34"/>
        <v>116</v>
      </c>
      <c r="AU193" s="643">
        <f t="shared" si="35"/>
        <v>4</v>
      </c>
      <c r="AV193" s="643">
        <f t="shared" si="36"/>
        <v>256</v>
      </c>
      <c r="AW193" s="643">
        <f t="shared" si="37"/>
        <v>6</v>
      </c>
    </row>
    <row r="194" spans="29:49" ht="46.5" customHeight="1">
      <c r="AC194" s="646" t="s">
        <v>52</v>
      </c>
      <c r="AD194" s="648" t="s">
        <v>1268</v>
      </c>
      <c r="AT194" s="643">
        <f t="shared" si="34"/>
        <v>116</v>
      </c>
      <c r="AU194" s="643">
        <f t="shared" si="35"/>
        <v>5</v>
      </c>
      <c r="AV194" s="643">
        <f t="shared" si="36"/>
        <v>256</v>
      </c>
      <c r="AW194" s="643">
        <f t="shared" si="37"/>
        <v>7</v>
      </c>
    </row>
    <row r="195" spans="29:49" ht="46.5" customHeight="1">
      <c r="AC195" s="646" t="s">
        <v>53</v>
      </c>
      <c r="AD195" s="648" t="s">
        <v>268</v>
      </c>
      <c r="AT195" s="643">
        <f t="shared" si="34"/>
        <v>116</v>
      </c>
      <c r="AU195" s="643">
        <f t="shared" si="35"/>
        <v>6</v>
      </c>
      <c r="AV195" s="643">
        <f t="shared" si="36"/>
        <v>256</v>
      </c>
      <c r="AW195" s="643">
        <f t="shared" si="37"/>
        <v>8</v>
      </c>
    </row>
    <row r="196" spans="29:49" ht="46.5" customHeight="1">
      <c r="AC196" s="646" t="s">
        <v>661</v>
      </c>
      <c r="AD196" s="648" t="s">
        <v>269</v>
      </c>
      <c r="AT196" s="643">
        <f t="shared" si="34"/>
        <v>116</v>
      </c>
      <c r="AU196" s="643">
        <f t="shared" si="35"/>
        <v>7</v>
      </c>
      <c r="AV196" s="643">
        <f t="shared" si="36"/>
        <v>257</v>
      </c>
      <c r="AW196" s="643">
        <f t="shared" si="37"/>
        <v>6</v>
      </c>
    </row>
    <row r="197" spans="29:49" ht="46.5" customHeight="1">
      <c r="AC197" s="646" t="s">
        <v>662</v>
      </c>
      <c r="AD197" s="648" t="s">
        <v>270</v>
      </c>
      <c r="AT197" s="643">
        <f t="shared" si="34"/>
        <v>117</v>
      </c>
      <c r="AU197" s="643">
        <f t="shared" si="35"/>
        <v>4</v>
      </c>
      <c r="AV197" s="643">
        <f t="shared" si="36"/>
        <v>257</v>
      </c>
      <c r="AW197" s="643">
        <f t="shared" si="37"/>
        <v>7</v>
      </c>
    </row>
    <row r="198" spans="29:49" ht="46.5" customHeight="1">
      <c r="AC198" s="646" t="s">
        <v>663</v>
      </c>
      <c r="AD198" s="648" t="s">
        <v>271</v>
      </c>
      <c r="AT198" s="643">
        <f t="shared" si="34"/>
        <v>117</v>
      </c>
      <c r="AU198" s="643">
        <f t="shared" si="35"/>
        <v>5</v>
      </c>
      <c r="AV198" s="643">
        <f t="shared" si="36"/>
        <v>257</v>
      </c>
      <c r="AW198" s="643">
        <f t="shared" si="37"/>
        <v>8</v>
      </c>
    </row>
    <row r="199" spans="29:49" ht="46.5" customHeight="1">
      <c r="AC199" s="646" t="s">
        <v>664</v>
      </c>
      <c r="AD199" s="648" t="s">
        <v>924</v>
      </c>
      <c r="AT199" s="643">
        <f t="shared" si="34"/>
        <v>117</v>
      </c>
      <c r="AU199" s="643">
        <f t="shared" si="35"/>
        <v>6</v>
      </c>
      <c r="AV199" s="643">
        <f t="shared" si="36"/>
        <v>259</v>
      </c>
      <c r="AW199" s="643">
        <f t="shared" si="37"/>
        <v>6</v>
      </c>
    </row>
    <row r="200" spans="29:49" ht="46.5" customHeight="1">
      <c r="AC200" s="646" t="s">
        <v>665</v>
      </c>
      <c r="AD200" s="648" t="s">
        <v>825</v>
      </c>
      <c r="AT200" s="643">
        <f t="shared" si="34"/>
        <v>117</v>
      </c>
      <c r="AU200" s="643">
        <f t="shared" si="35"/>
        <v>7</v>
      </c>
      <c r="AV200" s="643">
        <f t="shared" si="36"/>
        <v>259</v>
      </c>
      <c r="AW200" s="643">
        <f t="shared" si="37"/>
        <v>7</v>
      </c>
    </row>
    <row r="201" spans="29:49" ht="46.5" customHeight="1">
      <c r="AC201" s="646" t="s">
        <v>826</v>
      </c>
      <c r="AD201" s="648" t="s">
        <v>827</v>
      </c>
      <c r="AT201" s="643">
        <f t="shared" si="34"/>
        <v>118</v>
      </c>
      <c r="AU201" s="643">
        <f t="shared" si="35"/>
        <v>4</v>
      </c>
      <c r="AV201" s="643">
        <f t="shared" si="36"/>
        <v>259</v>
      </c>
      <c r="AW201" s="643">
        <f t="shared" si="37"/>
        <v>8</v>
      </c>
    </row>
    <row r="202" spans="29:49" ht="46.5" customHeight="1">
      <c r="AC202" s="646" t="s">
        <v>828</v>
      </c>
      <c r="AD202" s="648" t="s">
        <v>925</v>
      </c>
      <c r="AT202" s="643">
        <f t="shared" si="34"/>
        <v>118</v>
      </c>
      <c r="AU202" s="643">
        <f t="shared" si="35"/>
        <v>5</v>
      </c>
      <c r="AV202" s="643">
        <f t="shared" si="36"/>
        <v>260</v>
      </c>
      <c r="AW202" s="643">
        <f t="shared" si="37"/>
        <v>6</v>
      </c>
    </row>
    <row r="203" spans="29:49" ht="46.5" customHeight="1">
      <c r="AC203" s="646" t="s">
        <v>829</v>
      </c>
      <c r="AD203" s="648" t="s">
        <v>926</v>
      </c>
      <c r="AT203" s="643">
        <f t="shared" si="34"/>
        <v>118</v>
      </c>
      <c r="AU203" s="643">
        <f t="shared" si="35"/>
        <v>6</v>
      </c>
      <c r="AV203" s="643">
        <f t="shared" si="36"/>
        <v>260</v>
      </c>
      <c r="AW203" s="643">
        <f t="shared" si="37"/>
        <v>7</v>
      </c>
    </row>
    <row r="204" spans="29:49" ht="46.5" customHeight="1">
      <c r="AC204" s="646" t="s">
        <v>830</v>
      </c>
      <c r="AD204" s="648" t="s">
        <v>975</v>
      </c>
      <c r="AT204" s="643">
        <f t="shared" si="34"/>
        <v>118</v>
      </c>
      <c r="AU204" s="643">
        <f t="shared" si="35"/>
        <v>7</v>
      </c>
      <c r="AV204" s="643">
        <f t="shared" si="36"/>
        <v>260</v>
      </c>
      <c r="AW204" s="643">
        <f t="shared" si="37"/>
        <v>8</v>
      </c>
    </row>
    <row r="205" spans="29:49" ht="46.5" customHeight="1">
      <c r="AC205" s="646" t="s">
        <v>831</v>
      </c>
      <c r="AD205" s="648" t="s">
        <v>976</v>
      </c>
      <c r="AT205" s="643">
        <f t="shared" si="34"/>
        <v>119</v>
      </c>
      <c r="AU205" s="643">
        <f t="shared" si="35"/>
        <v>4</v>
      </c>
      <c r="AV205" s="643">
        <f t="shared" si="36"/>
        <v>261</v>
      </c>
      <c r="AW205" s="643">
        <f t="shared" si="37"/>
        <v>6</v>
      </c>
    </row>
    <row r="206" spans="29:49" ht="46.5" customHeight="1">
      <c r="AC206" s="646" t="s">
        <v>832</v>
      </c>
      <c r="AD206" s="648" t="s">
        <v>722</v>
      </c>
      <c r="AT206" s="643">
        <f t="shared" si="34"/>
        <v>119</v>
      </c>
      <c r="AU206" s="643">
        <f t="shared" si="35"/>
        <v>5</v>
      </c>
      <c r="AV206" s="643">
        <f t="shared" si="36"/>
        <v>261</v>
      </c>
      <c r="AW206" s="643">
        <f t="shared" si="37"/>
        <v>7</v>
      </c>
    </row>
    <row r="207" spans="29:49" ht="46.5" customHeight="1">
      <c r="AC207" s="646" t="s">
        <v>833</v>
      </c>
      <c r="AD207" s="648" t="s">
        <v>723</v>
      </c>
      <c r="AT207" s="643">
        <f t="shared" si="34"/>
        <v>119</v>
      </c>
      <c r="AU207" s="643">
        <f t="shared" si="35"/>
        <v>6</v>
      </c>
      <c r="AV207" s="643">
        <f t="shared" si="36"/>
        <v>261</v>
      </c>
      <c r="AW207" s="643">
        <f t="shared" si="37"/>
        <v>8</v>
      </c>
    </row>
    <row r="208" spans="29:49" ht="46.5" customHeight="1">
      <c r="AC208" s="646" t="s">
        <v>834</v>
      </c>
      <c r="AD208" s="648" t="s">
        <v>816</v>
      </c>
      <c r="AT208" s="643">
        <f t="shared" si="34"/>
        <v>119</v>
      </c>
      <c r="AU208" s="643">
        <f t="shared" si="35"/>
        <v>7</v>
      </c>
      <c r="AV208" s="643">
        <f t="shared" si="36"/>
        <v>262</v>
      </c>
      <c r="AW208" s="643">
        <f t="shared" si="37"/>
        <v>6</v>
      </c>
    </row>
    <row r="209" spans="29:49" ht="46.5" customHeight="1">
      <c r="AC209" s="646" t="s">
        <v>835</v>
      </c>
      <c r="AD209" s="648" t="s">
        <v>817</v>
      </c>
      <c r="AT209" s="643">
        <f t="shared" si="34"/>
        <v>120</v>
      </c>
      <c r="AU209" s="643">
        <f t="shared" si="35"/>
        <v>4</v>
      </c>
      <c r="AV209" s="643">
        <f t="shared" si="36"/>
        <v>262</v>
      </c>
      <c r="AW209" s="643">
        <f t="shared" si="37"/>
        <v>7</v>
      </c>
    </row>
    <row r="210" spans="29:49" ht="46.5" customHeight="1">
      <c r="AC210" s="646" t="s">
        <v>836</v>
      </c>
      <c r="AD210" s="648" t="s">
        <v>818</v>
      </c>
      <c r="AT210" s="643">
        <f t="shared" si="34"/>
        <v>120</v>
      </c>
      <c r="AU210" s="643">
        <f t="shared" si="35"/>
        <v>5</v>
      </c>
      <c r="AV210" s="643">
        <f t="shared" si="36"/>
        <v>262</v>
      </c>
      <c r="AW210" s="643">
        <f t="shared" si="37"/>
        <v>8</v>
      </c>
    </row>
    <row r="211" spans="29:49" ht="46.5" customHeight="1">
      <c r="AC211" s="646" t="s">
        <v>837</v>
      </c>
      <c r="AD211" s="648" t="s">
        <v>1526</v>
      </c>
      <c r="AT211" s="643">
        <f t="shared" si="34"/>
        <v>120</v>
      </c>
      <c r="AU211" s="643">
        <f t="shared" si="35"/>
        <v>6</v>
      </c>
      <c r="AV211" s="643">
        <f t="shared" si="36"/>
        <v>271</v>
      </c>
      <c r="AW211" s="643">
        <f t="shared" si="37"/>
        <v>11</v>
      </c>
    </row>
    <row r="212" spans="29:49" ht="46.5" customHeight="1">
      <c r="AC212" s="646" t="s">
        <v>838</v>
      </c>
      <c r="AD212" s="648" t="s">
        <v>1527</v>
      </c>
      <c r="AT212" s="643">
        <f t="shared" ref="AT212:AT275" si="38">AT72+86</f>
        <v>120</v>
      </c>
      <c r="AU212" s="643">
        <f t="shared" ref="AU212:AU275" si="39">AU72</f>
        <v>7</v>
      </c>
      <c r="AV212" s="643">
        <f t="shared" si="36"/>
        <v>276</v>
      </c>
      <c r="AW212" s="643">
        <f t="shared" si="37"/>
        <v>2</v>
      </c>
    </row>
    <row r="213" spans="29:49" ht="46.5" customHeight="1">
      <c r="AC213" s="646" t="s">
        <v>839</v>
      </c>
      <c r="AD213" s="648" t="s">
        <v>1528</v>
      </c>
      <c r="AT213" s="643">
        <f t="shared" si="38"/>
        <v>121</v>
      </c>
      <c r="AU213" s="643">
        <f t="shared" si="39"/>
        <v>4</v>
      </c>
      <c r="AV213" s="643">
        <f t="shared" si="36"/>
        <v>276</v>
      </c>
      <c r="AW213" s="643">
        <f t="shared" si="37"/>
        <v>10</v>
      </c>
    </row>
    <row r="214" spans="29:49" ht="46.5" customHeight="1">
      <c r="AC214" s="646" t="s">
        <v>840</v>
      </c>
      <c r="AD214" s="648" t="s">
        <v>234</v>
      </c>
      <c r="AT214" s="643">
        <f t="shared" si="38"/>
        <v>121</v>
      </c>
      <c r="AU214" s="643">
        <f t="shared" si="39"/>
        <v>5</v>
      </c>
      <c r="AV214" s="643">
        <f t="shared" si="36"/>
        <v>277</v>
      </c>
      <c r="AW214" s="643">
        <f t="shared" si="37"/>
        <v>2</v>
      </c>
    </row>
    <row r="215" spans="29:49" ht="46.5" customHeight="1">
      <c r="AC215" s="646" t="s">
        <v>841</v>
      </c>
      <c r="AD215" s="648" t="s">
        <v>1120</v>
      </c>
      <c r="AT215" s="643">
        <f t="shared" si="38"/>
        <v>121</v>
      </c>
      <c r="AU215" s="643">
        <f t="shared" si="39"/>
        <v>6</v>
      </c>
      <c r="AV215" s="643">
        <f t="shared" si="36"/>
        <v>277</v>
      </c>
      <c r="AW215" s="643">
        <f t="shared" si="37"/>
        <v>10</v>
      </c>
    </row>
    <row r="216" spans="29:49" ht="46.5" customHeight="1">
      <c r="AC216" s="646" t="s">
        <v>1121</v>
      </c>
      <c r="AD216" s="648" t="s">
        <v>732</v>
      </c>
      <c r="AT216" s="643">
        <f t="shared" si="38"/>
        <v>121</v>
      </c>
      <c r="AU216" s="643">
        <f t="shared" si="39"/>
        <v>7</v>
      </c>
      <c r="AV216" s="643">
        <f t="shared" si="36"/>
        <v>278</v>
      </c>
      <c r="AW216" s="643">
        <f t="shared" si="37"/>
        <v>2</v>
      </c>
    </row>
    <row r="217" spans="29:49" ht="46.5" customHeight="1">
      <c r="AC217" s="646" t="s">
        <v>733</v>
      </c>
      <c r="AD217" s="648" t="s">
        <v>235</v>
      </c>
      <c r="AT217" s="643">
        <f t="shared" si="38"/>
        <v>122</v>
      </c>
      <c r="AU217" s="643">
        <f t="shared" si="39"/>
        <v>4</v>
      </c>
      <c r="AV217" s="643">
        <f t="shared" si="36"/>
        <v>278</v>
      </c>
      <c r="AW217" s="643">
        <f t="shared" si="37"/>
        <v>10</v>
      </c>
    </row>
    <row r="218" spans="29:49" ht="46.5" customHeight="1">
      <c r="AC218" s="646" t="s">
        <v>734</v>
      </c>
      <c r="AD218" s="648" t="s">
        <v>934</v>
      </c>
      <c r="AT218" s="643">
        <f t="shared" si="38"/>
        <v>122</v>
      </c>
      <c r="AU218" s="643">
        <f t="shared" si="39"/>
        <v>5</v>
      </c>
      <c r="AV218" s="643">
        <f t="shared" si="36"/>
        <v>279</v>
      </c>
      <c r="AW218" s="643">
        <f t="shared" si="37"/>
        <v>2</v>
      </c>
    </row>
    <row r="219" spans="29:49" ht="46.5" customHeight="1">
      <c r="AC219" s="646" t="s">
        <v>735</v>
      </c>
      <c r="AD219" s="648" t="s">
        <v>935</v>
      </c>
      <c r="AT219" s="643">
        <f t="shared" si="38"/>
        <v>122</v>
      </c>
      <c r="AU219" s="643">
        <f t="shared" si="39"/>
        <v>6</v>
      </c>
      <c r="AV219" s="643">
        <f t="shared" si="36"/>
        <v>279</v>
      </c>
      <c r="AW219" s="643">
        <f t="shared" si="37"/>
        <v>10</v>
      </c>
    </row>
    <row r="220" spans="29:49" ht="46.5" customHeight="1">
      <c r="AC220" s="646" t="s">
        <v>736</v>
      </c>
      <c r="AD220" s="648" t="s">
        <v>498</v>
      </c>
      <c r="AT220" s="643">
        <f t="shared" si="38"/>
        <v>122</v>
      </c>
      <c r="AU220" s="643">
        <f t="shared" si="39"/>
        <v>7</v>
      </c>
      <c r="AV220" s="643">
        <f t="shared" si="36"/>
        <v>280</v>
      </c>
      <c r="AW220" s="643">
        <f t="shared" si="37"/>
        <v>2</v>
      </c>
    </row>
    <row r="221" spans="29:49" ht="46.5" customHeight="1">
      <c r="AC221" s="646" t="s">
        <v>737</v>
      </c>
      <c r="AD221" s="648" t="s">
        <v>499</v>
      </c>
      <c r="AT221" s="643">
        <f t="shared" si="38"/>
        <v>123</v>
      </c>
      <c r="AU221" s="643">
        <f t="shared" si="39"/>
        <v>4</v>
      </c>
      <c r="AV221" s="643">
        <f t="shared" si="36"/>
        <v>280</v>
      </c>
      <c r="AW221" s="643">
        <f t="shared" si="37"/>
        <v>10</v>
      </c>
    </row>
    <row r="222" spans="29:49" ht="46.5" customHeight="1">
      <c r="AC222" s="646" t="s">
        <v>738</v>
      </c>
      <c r="AD222" s="648" t="s">
        <v>365</v>
      </c>
      <c r="AT222" s="643">
        <f t="shared" si="38"/>
        <v>123</v>
      </c>
      <c r="AU222" s="643">
        <f t="shared" si="39"/>
        <v>5</v>
      </c>
      <c r="AV222" s="643">
        <f t="shared" si="36"/>
        <v>298</v>
      </c>
      <c r="AW222" s="643">
        <f t="shared" si="37"/>
        <v>4</v>
      </c>
    </row>
    <row r="223" spans="29:49" ht="46.5" customHeight="1">
      <c r="AC223" s="646" t="s">
        <v>739</v>
      </c>
      <c r="AD223" s="648" t="s">
        <v>508</v>
      </c>
      <c r="AT223" s="643">
        <f t="shared" si="38"/>
        <v>123</v>
      </c>
      <c r="AU223" s="643">
        <f t="shared" si="39"/>
        <v>6</v>
      </c>
      <c r="AV223" s="643">
        <f t="shared" si="36"/>
        <v>301</v>
      </c>
      <c r="AW223" s="643">
        <f t="shared" si="37"/>
        <v>6</v>
      </c>
    </row>
    <row r="224" spans="29:49" ht="46.5" customHeight="1">
      <c r="AC224" s="646" t="s">
        <v>740</v>
      </c>
      <c r="AD224" s="648" t="s">
        <v>741</v>
      </c>
      <c r="AT224" s="643">
        <f t="shared" si="38"/>
        <v>123</v>
      </c>
      <c r="AU224" s="643">
        <f t="shared" si="39"/>
        <v>7</v>
      </c>
      <c r="AV224" s="643">
        <f t="shared" si="36"/>
        <v>301</v>
      </c>
      <c r="AW224" s="643">
        <f t="shared" si="37"/>
        <v>7</v>
      </c>
    </row>
    <row r="225" spans="29:49" ht="46.5" customHeight="1">
      <c r="AC225" s="646" t="s">
        <v>742</v>
      </c>
      <c r="AD225" s="648" t="s">
        <v>509</v>
      </c>
      <c r="AT225" s="643">
        <f t="shared" si="38"/>
        <v>124</v>
      </c>
      <c r="AU225" s="643">
        <f t="shared" si="39"/>
        <v>4</v>
      </c>
      <c r="AV225" s="643">
        <f t="shared" si="36"/>
        <v>301</v>
      </c>
      <c r="AW225" s="643">
        <f t="shared" si="37"/>
        <v>8</v>
      </c>
    </row>
    <row r="226" spans="29:49" ht="46.5" customHeight="1">
      <c r="AC226" s="646" t="s">
        <v>743</v>
      </c>
      <c r="AD226" s="648" t="s">
        <v>1389</v>
      </c>
      <c r="AT226" s="643">
        <f t="shared" si="38"/>
        <v>124</v>
      </c>
      <c r="AU226" s="643">
        <f t="shared" si="39"/>
        <v>5</v>
      </c>
      <c r="AV226" s="643">
        <f t="shared" si="36"/>
        <v>302</v>
      </c>
      <c r="AW226" s="643">
        <f t="shared" si="37"/>
        <v>6</v>
      </c>
    </row>
    <row r="227" spans="29:49" ht="46.5" customHeight="1">
      <c r="AC227" s="646" t="s">
        <v>744</v>
      </c>
      <c r="AD227" s="648" t="s">
        <v>544</v>
      </c>
      <c r="AT227" s="643">
        <f t="shared" si="38"/>
        <v>124</v>
      </c>
      <c r="AU227" s="643">
        <f t="shared" si="39"/>
        <v>6</v>
      </c>
      <c r="AV227" s="643">
        <f t="shared" si="36"/>
        <v>302</v>
      </c>
      <c r="AW227" s="643">
        <f t="shared" si="37"/>
        <v>7</v>
      </c>
    </row>
    <row r="228" spans="29:49" ht="46.5" customHeight="1">
      <c r="AC228" s="646" t="s">
        <v>745</v>
      </c>
      <c r="AD228" s="648" t="s">
        <v>688</v>
      </c>
      <c r="AT228" s="643">
        <f t="shared" si="38"/>
        <v>124</v>
      </c>
      <c r="AU228" s="643">
        <f t="shared" si="39"/>
        <v>7</v>
      </c>
      <c r="AV228" s="643">
        <f t="shared" si="36"/>
        <v>302</v>
      </c>
      <c r="AW228" s="643">
        <f t="shared" si="37"/>
        <v>8</v>
      </c>
    </row>
    <row r="229" spans="29:49" ht="46.5" customHeight="1">
      <c r="AC229" s="646" t="s">
        <v>746</v>
      </c>
      <c r="AD229" s="648" t="s">
        <v>535</v>
      </c>
      <c r="AT229" s="643">
        <f t="shared" si="38"/>
        <v>125</v>
      </c>
      <c r="AU229" s="643">
        <f t="shared" si="39"/>
        <v>4</v>
      </c>
      <c r="AV229" s="643">
        <f t="shared" si="36"/>
        <v>303</v>
      </c>
      <c r="AW229" s="643">
        <f t="shared" si="37"/>
        <v>6</v>
      </c>
    </row>
    <row r="230" spans="29:49" ht="46.5" customHeight="1">
      <c r="AC230" s="646" t="s">
        <v>747</v>
      </c>
      <c r="AD230" s="648" t="s">
        <v>536</v>
      </c>
      <c r="AT230" s="643">
        <f t="shared" si="38"/>
        <v>125</v>
      </c>
      <c r="AU230" s="643">
        <f t="shared" si="39"/>
        <v>5</v>
      </c>
      <c r="AV230" s="643">
        <f t="shared" si="36"/>
        <v>303</v>
      </c>
      <c r="AW230" s="643">
        <f t="shared" si="37"/>
        <v>7</v>
      </c>
    </row>
    <row r="231" spans="29:49" ht="46.5" customHeight="1">
      <c r="AC231" s="646" t="s">
        <v>748</v>
      </c>
      <c r="AD231" s="648" t="s">
        <v>537</v>
      </c>
      <c r="AT231" s="643">
        <f t="shared" si="38"/>
        <v>125</v>
      </c>
      <c r="AU231" s="643">
        <f t="shared" si="39"/>
        <v>6</v>
      </c>
      <c r="AV231" s="643">
        <f t="shared" si="36"/>
        <v>303</v>
      </c>
      <c r="AW231" s="643">
        <f t="shared" si="37"/>
        <v>8</v>
      </c>
    </row>
    <row r="232" spans="29:49" ht="46.5" customHeight="1">
      <c r="AC232" s="646" t="s">
        <v>749</v>
      </c>
      <c r="AD232" s="648" t="s">
        <v>538</v>
      </c>
      <c r="AT232" s="643">
        <f t="shared" si="38"/>
        <v>125</v>
      </c>
      <c r="AU232" s="643">
        <f t="shared" si="39"/>
        <v>7</v>
      </c>
      <c r="AV232" s="643">
        <f t="shared" si="36"/>
        <v>304</v>
      </c>
      <c r="AW232" s="643">
        <f t="shared" si="37"/>
        <v>6</v>
      </c>
    </row>
    <row r="233" spans="29:49" ht="46.5" customHeight="1">
      <c r="AC233" s="646" t="s">
        <v>750</v>
      </c>
      <c r="AD233" s="648" t="s">
        <v>819</v>
      </c>
      <c r="AT233" s="643">
        <f t="shared" si="38"/>
        <v>126</v>
      </c>
      <c r="AU233" s="643">
        <f t="shared" si="39"/>
        <v>4</v>
      </c>
      <c r="AV233" s="643">
        <f t="shared" si="36"/>
        <v>304</v>
      </c>
      <c r="AW233" s="643">
        <f t="shared" si="37"/>
        <v>7</v>
      </c>
    </row>
    <row r="234" spans="29:49" ht="46.5" customHeight="1">
      <c r="AC234" s="646" t="s">
        <v>820</v>
      </c>
      <c r="AD234" s="648" t="s">
        <v>622</v>
      </c>
      <c r="AT234" s="643">
        <f t="shared" si="38"/>
        <v>126</v>
      </c>
      <c r="AU234" s="643">
        <f t="shared" si="39"/>
        <v>5</v>
      </c>
      <c r="AV234" s="643">
        <f t="shared" ref="AV234:AV297" si="40">AV198+47</f>
        <v>304</v>
      </c>
      <c r="AW234" s="643">
        <f t="shared" ref="AW234:AW297" si="41">AW198</f>
        <v>8</v>
      </c>
    </row>
    <row r="235" spans="29:49" ht="46.5" customHeight="1">
      <c r="AC235" s="646" t="s">
        <v>821</v>
      </c>
      <c r="AD235" s="648" t="s">
        <v>623</v>
      </c>
      <c r="AT235" s="643">
        <f t="shared" si="38"/>
        <v>126</v>
      </c>
      <c r="AU235" s="643">
        <f t="shared" si="39"/>
        <v>6</v>
      </c>
      <c r="AV235" s="643">
        <f t="shared" si="40"/>
        <v>306</v>
      </c>
      <c r="AW235" s="643">
        <f t="shared" si="41"/>
        <v>6</v>
      </c>
    </row>
    <row r="236" spans="29:49" ht="46.5" customHeight="1">
      <c r="AC236" s="646" t="s">
        <v>822</v>
      </c>
      <c r="AD236" s="648" t="s">
        <v>624</v>
      </c>
      <c r="AT236" s="643">
        <f t="shared" si="38"/>
        <v>126</v>
      </c>
      <c r="AU236" s="643">
        <f t="shared" si="39"/>
        <v>7</v>
      </c>
      <c r="AV236" s="643">
        <f t="shared" si="40"/>
        <v>306</v>
      </c>
      <c r="AW236" s="643">
        <f t="shared" si="41"/>
        <v>7</v>
      </c>
    </row>
    <row r="237" spans="29:49" ht="46.5" customHeight="1">
      <c r="AC237" s="646" t="s">
        <v>823</v>
      </c>
      <c r="AD237" s="648" t="s">
        <v>531</v>
      </c>
      <c r="AT237" s="643">
        <f t="shared" si="38"/>
        <v>127</v>
      </c>
      <c r="AU237" s="643">
        <f t="shared" si="39"/>
        <v>4</v>
      </c>
      <c r="AV237" s="643">
        <f t="shared" si="40"/>
        <v>306</v>
      </c>
      <c r="AW237" s="643">
        <f t="shared" si="41"/>
        <v>8</v>
      </c>
    </row>
    <row r="238" spans="29:49" ht="46.5" customHeight="1">
      <c r="AC238" s="646" t="s">
        <v>824</v>
      </c>
      <c r="AD238" s="648" t="s">
        <v>856</v>
      </c>
      <c r="AT238" s="643">
        <f t="shared" si="38"/>
        <v>127</v>
      </c>
      <c r="AU238" s="643">
        <f t="shared" si="39"/>
        <v>5</v>
      </c>
      <c r="AV238" s="643">
        <f t="shared" si="40"/>
        <v>307</v>
      </c>
      <c r="AW238" s="643">
        <f t="shared" si="41"/>
        <v>6</v>
      </c>
    </row>
    <row r="239" spans="29:49" ht="46.5" customHeight="1">
      <c r="AC239" s="646" t="s">
        <v>716</v>
      </c>
      <c r="AD239" s="648" t="s">
        <v>857</v>
      </c>
      <c r="AT239" s="643">
        <f t="shared" si="38"/>
        <v>127</v>
      </c>
      <c r="AU239" s="643">
        <f t="shared" si="39"/>
        <v>6</v>
      </c>
      <c r="AV239" s="643">
        <f t="shared" si="40"/>
        <v>307</v>
      </c>
      <c r="AW239" s="643">
        <f t="shared" si="41"/>
        <v>7</v>
      </c>
    </row>
    <row r="240" spans="29:49" ht="46.5" customHeight="1">
      <c r="AC240" s="646" t="s">
        <v>717</v>
      </c>
      <c r="AD240" s="648" t="s">
        <v>718</v>
      </c>
      <c r="AT240" s="643">
        <f t="shared" si="38"/>
        <v>127</v>
      </c>
      <c r="AU240" s="643">
        <f t="shared" si="39"/>
        <v>7</v>
      </c>
      <c r="AV240" s="643">
        <f t="shared" si="40"/>
        <v>307</v>
      </c>
      <c r="AW240" s="643">
        <f t="shared" si="41"/>
        <v>8</v>
      </c>
    </row>
    <row r="241" spans="29:49" ht="46.5" customHeight="1">
      <c r="AC241" s="646" t="s">
        <v>719</v>
      </c>
      <c r="AD241" s="648" t="s">
        <v>653</v>
      </c>
      <c r="AT241" s="643">
        <f t="shared" si="38"/>
        <v>128</v>
      </c>
      <c r="AU241" s="643">
        <f t="shared" si="39"/>
        <v>4</v>
      </c>
      <c r="AV241" s="643">
        <f t="shared" si="40"/>
        <v>308</v>
      </c>
      <c r="AW241" s="643">
        <f t="shared" si="41"/>
        <v>6</v>
      </c>
    </row>
    <row r="242" spans="29:49" ht="46.5" customHeight="1">
      <c r="AC242" s="646" t="s">
        <v>720</v>
      </c>
      <c r="AD242" s="648" t="s">
        <v>654</v>
      </c>
      <c r="AT242" s="643">
        <f t="shared" si="38"/>
        <v>128</v>
      </c>
      <c r="AU242" s="643">
        <f t="shared" si="39"/>
        <v>5</v>
      </c>
      <c r="AV242" s="643">
        <f t="shared" si="40"/>
        <v>308</v>
      </c>
      <c r="AW242" s="643">
        <f t="shared" si="41"/>
        <v>7</v>
      </c>
    </row>
    <row r="243" spans="29:49" ht="46.5" customHeight="1">
      <c r="AC243" s="646" t="s">
        <v>721</v>
      </c>
      <c r="AD243" s="648" t="s">
        <v>566</v>
      </c>
      <c r="AT243" s="643">
        <f t="shared" si="38"/>
        <v>128</v>
      </c>
      <c r="AU243" s="643">
        <f t="shared" si="39"/>
        <v>6</v>
      </c>
      <c r="AV243" s="643">
        <f t="shared" si="40"/>
        <v>308</v>
      </c>
      <c r="AW243" s="643">
        <f t="shared" si="41"/>
        <v>8</v>
      </c>
    </row>
    <row r="244" spans="29:49" ht="46.5" customHeight="1">
      <c r="AC244" s="646" t="s">
        <v>689</v>
      </c>
      <c r="AD244" s="648" t="s">
        <v>567</v>
      </c>
      <c r="AT244" s="643">
        <f t="shared" si="38"/>
        <v>128</v>
      </c>
      <c r="AU244" s="643">
        <f t="shared" si="39"/>
        <v>7</v>
      </c>
      <c r="AV244" s="643">
        <f t="shared" si="40"/>
        <v>309</v>
      </c>
      <c r="AW244" s="643">
        <f t="shared" si="41"/>
        <v>6</v>
      </c>
    </row>
    <row r="245" spans="29:49" ht="46.5" customHeight="1">
      <c r="AC245" s="646" t="s">
        <v>690</v>
      </c>
      <c r="AD245" s="648" t="s">
        <v>568</v>
      </c>
      <c r="AT245" s="643">
        <f t="shared" si="38"/>
        <v>138</v>
      </c>
      <c r="AU245" s="643">
        <f t="shared" si="39"/>
        <v>11</v>
      </c>
      <c r="AV245" s="643">
        <f t="shared" si="40"/>
        <v>309</v>
      </c>
      <c r="AW245" s="643">
        <f t="shared" si="41"/>
        <v>7</v>
      </c>
    </row>
    <row r="246" spans="29:49" ht="46.5" customHeight="1">
      <c r="AC246" s="646" t="s">
        <v>691</v>
      </c>
      <c r="AD246" s="648" t="s">
        <v>402</v>
      </c>
      <c r="AT246" s="643">
        <f t="shared" si="38"/>
        <v>143</v>
      </c>
      <c r="AU246" s="643">
        <f t="shared" si="39"/>
        <v>2</v>
      </c>
      <c r="AV246" s="643">
        <f t="shared" si="40"/>
        <v>309</v>
      </c>
      <c r="AW246" s="643">
        <f t="shared" si="41"/>
        <v>8</v>
      </c>
    </row>
    <row r="247" spans="29:49" ht="46.5" customHeight="1">
      <c r="AC247" s="646" t="s">
        <v>692</v>
      </c>
      <c r="AD247" s="648" t="s">
        <v>403</v>
      </c>
      <c r="AT247" s="643">
        <f t="shared" si="38"/>
        <v>143</v>
      </c>
      <c r="AU247" s="643">
        <f t="shared" si="39"/>
        <v>10</v>
      </c>
      <c r="AV247" s="643">
        <f t="shared" si="40"/>
        <v>318</v>
      </c>
      <c r="AW247" s="643">
        <f t="shared" si="41"/>
        <v>11</v>
      </c>
    </row>
    <row r="248" spans="29:49" ht="46.5" customHeight="1">
      <c r="AC248" s="646" t="s">
        <v>693</v>
      </c>
      <c r="AD248" s="648" t="s">
        <v>1550</v>
      </c>
      <c r="AT248" s="643">
        <f t="shared" si="38"/>
        <v>144</v>
      </c>
      <c r="AU248" s="643">
        <f t="shared" si="39"/>
        <v>2</v>
      </c>
      <c r="AV248" s="643">
        <f t="shared" si="40"/>
        <v>323</v>
      </c>
      <c r="AW248" s="643">
        <f t="shared" si="41"/>
        <v>2</v>
      </c>
    </row>
    <row r="249" spans="29:49" ht="46.5" customHeight="1">
      <c r="AC249" s="646" t="s">
        <v>694</v>
      </c>
      <c r="AD249" s="648" t="s">
        <v>1551</v>
      </c>
      <c r="AT249" s="643">
        <f t="shared" si="38"/>
        <v>144</v>
      </c>
      <c r="AU249" s="643">
        <f t="shared" si="39"/>
        <v>10</v>
      </c>
      <c r="AV249" s="643">
        <f t="shared" si="40"/>
        <v>323</v>
      </c>
      <c r="AW249" s="643">
        <f t="shared" si="41"/>
        <v>10</v>
      </c>
    </row>
    <row r="250" spans="29:49" ht="46.5" customHeight="1">
      <c r="AC250" s="646" t="s">
        <v>695</v>
      </c>
      <c r="AD250" s="648" t="s">
        <v>354</v>
      </c>
      <c r="AT250" s="643">
        <f t="shared" si="38"/>
        <v>145</v>
      </c>
      <c r="AU250" s="643">
        <f t="shared" si="39"/>
        <v>2</v>
      </c>
      <c r="AV250" s="643">
        <f t="shared" si="40"/>
        <v>324</v>
      </c>
      <c r="AW250" s="643">
        <f t="shared" si="41"/>
        <v>2</v>
      </c>
    </row>
    <row r="251" spans="29:49" ht="46.5" customHeight="1">
      <c r="AC251" s="646" t="s">
        <v>696</v>
      </c>
      <c r="AD251" s="648" t="s">
        <v>355</v>
      </c>
      <c r="AT251" s="643">
        <f t="shared" si="38"/>
        <v>145</v>
      </c>
      <c r="AU251" s="643">
        <f t="shared" si="39"/>
        <v>10</v>
      </c>
      <c r="AV251" s="643">
        <f t="shared" si="40"/>
        <v>324</v>
      </c>
      <c r="AW251" s="643">
        <f t="shared" si="41"/>
        <v>10</v>
      </c>
    </row>
    <row r="252" spans="29:49" ht="46.5" customHeight="1">
      <c r="AC252" s="646" t="s">
        <v>697</v>
      </c>
      <c r="AD252" s="648" t="s">
        <v>356</v>
      </c>
      <c r="AT252" s="643">
        <f t="shared" si="38"/>
        <v>146</v>
      </c>
      <c r="AU252" s="643">
        <f t="shared" si="39"/>
        <v>2</v>
      </c>
      <c r="AV252" s="643">
        <f t="shared" si="40"/>
        <v>325</v>
      </c>
      <c r="AW252" s="643">
        <f t="shared" si="41"/>
        <v>2</v>
      </c>
    </row>
    <row r="253" spans="29:49" ht="46.5" customHeight="1">
      <c r="AC253" s="646" t="s">
        <v>698</v>
      </c>
      <c r="AD253" s="648" t="s">
        <v>357</v>
      </c>
      <c r="AT253" s="643">
        <f t="shared" si="38"/>
        <v>146</v>
      </c>
      <c r="AU253" s="643">
        <f t="shared" si="39"/>
        <v>10</v>
      </c>
      <c r="AV253" s="643">
        <f t="shared" si="40"/>
        <v>325</v>
      </c>
      <c r="AW253" s="643">
        <f t="shared" si="41"/>
        <v>10</v>
      </c>
    </row>
    <row r="254" spans="29:49" ht="46.5" customHeight="1">
      <c r="AC254" s="646" t="s">
        <v>699</v>
      </c>
      <c r="AD254" s="648" t="s">
        <v>627</v>
      </c>
      <c r="AT254" s="643">
        <f t="shared" si="38"/>
        <v>147</v>
      </c>
      <c r="AU254" s="643">
        <f t="shared" si="39"/>
        <v>2</v>
      </c>
      <c r="AV254" s="643">
        <f t="shared" si="40"/>
        <v>326</v>
      </c>
      <c r="AW254" s="643">
        <f t="shared" si="41"/>
        <v>2</v>
      </c>
    </row>
    <row r="255" spans="29:49" ht="46.5" customHeight="1">
      <c r="AC255" s="646" t="s">
        <v>700</v>
      </c>
      <c r="AD255" s="648" t="s">
        <v>1070</v>
      </c>
      <c r="AT255" s="643">
        <f t="shared" si="38"/>
        <v>147</v>
      </c>
      <c r="AU255" s="643">
        <f t="shared" si="39"/>
        <v>10</v>
      </c>
      <c r="AV255" s="643">
        <f t="shared" si="40"/>
        <v>326</v>
      </c>
      <c r="AW255" s="643">
        <f t="shared" si="41"/>
        <v>10</v>
      </c>
    </row>
    <row r="256" spans="29:49" ht="46.5" customHeight="1">
      <c r="AC256" s="646" t="s">
        <v>1071</v>
      </c>
      <c r="AD256" s="648" t="s">
        <v>1072</v>
      </c>
      <c r="AT256" s="643">
        <f t="shared" si="38"/>
        <v>148</v>
      </c>
      <c r="AU256" s="643">
        <f t="shared" si="39"/>
        <v>2</v>
      </c>
      <c r="AV256" s="643">
        <f t="shared" si="40"/>
        <v>327</v>
      </c>
      <c r="AW256" s="643">
        <f t="shared" si="41"/>
        <v>2</v>
      </c>
    </row>
    <row r="257" spans="29:49" ht="46.5" customHeight="1">
      <c r="AC257" s="646" t="s">
        <v>1073</v>
      </c>
      <c r="AD257" s="648" t="s">
        <v>628</v>
      </c>
      <c r="AT257" s="643">
        <f t="shared" si="38"/>
        <v>148</v>
      </c>
      <c r="AU257" s="643">
        <f t="shared" si="39"/>
        <v>10</v>
      </c>
      <c r="AV257" s="643">
        <f t="shared" si="40"/>
        <v>327</v>
      </c>
      <c r="AW257" s="643">
        <f t="shared" si="41"/>
        <v>10</v>
      </c>
    </row>
    <row r="258" spans="29:49" ht="46.5" customHeight="1">
      <c r="AC258" s="646" t="s">
        <v>1074</v>
      </c>
      <c r="AD258" s="648" t="s">
        <v>1241</v>
      </c>
      <c r="AT258" s="643">
        <f t="shared" si="38"/>
        <v>149</v>
      </c>
      <c r="AU258" s="643">
        <f t="shared" si="39"/>
        <v>2</v>
      </c>
      <c r="AV258" s="643">
        <f t="shared" si="40"/>
        <v>345</v>
      </c>
      <c r="AW258" s="643">
        <f t="shared" si="41"/>
        <v>4</v>
      </c>
    </row>
    <row r="259" spans="29:49" ht="46.5" customHeight="1">
      <c r="AC259" s="646" t="s">
        <v>1075</v>
      </c>
      <c r="AD259" s="648" t="s">
        <v>1242</v>
      </c>
      <c r="AT259" s="643">
        <f t="shared" si="38"/>
        <v>149</v>
      </c>
      <c r="AU259" s="643">
        <f t="shared" si="39"/>
        <v>10</v>
      </c>
      <c r="AV259" s="643">
        <f t="shared" si="40"/>
        <v>348</v>
      </c>
      <c r="AW259" s="643">
        <f t="shared" si="41"/>
        <v>6</v>
      </c>
    </row>
    <row r="260" spans="29:49" ht="46.5" customHeight="1">
      <c r="AC260" s="646" t="s">
        <v>1076</v>
      </c>
      <c r="AD260" s="648" t="s">
        <v>1114</v>
      </c>
      <c r="AT260" s="643">
        <f t="shared" si="38"/>
        <v>150</v>
      </c>
      <c r="AU260" s="643">
        <f t="shared" si="39"/>
        <v>2</v>
      </c>
      <c r="AV260" s="643">
        <f t="shared" si="40"/>
        <v>348</v>
      </c>
      <c r="AW260" s="643">
        <f t="shared" si="41"/>
        <v>7</v>
      </c>
    </row>
    <row r="261" spans="29:49" ht="46.5" customHeight="1">
      <c r="AC261" s="646" t="s">
        <v>1115</v>
      </c>
      <c r="AD261" s="648" t="s">
        <v>1116</v>
      </c>
      <c r="AT261" s="643">
        <f t="shared" si="38"/>
        <v>150</v>
      </c>
      <c r="AU261" s="643">
        <f t="shared" si="39"/>
        <v>10</v>
      </c>
      <c r="AV261" s="643">
        <f t="shared" si="40"/>
        <v>348</v>
      </c>
      <c r="AW261" s="643">
        <f t="shared" si="41"/>
        <v>8</v>
      </c>
    </row>
    <row r="262" spans="29:49" ht="46.5" customHeight="1">
      <c r="AC262" s="646" t="s">
        <v>1117</v>
      </c>
      <c r="AD262" s="648" t="s">
        <v>1118</v>
      </c>
      <c r="AT262" s="643">
        <f t="shared" si="38"/>
        <v>151</v>
      </c>
      <c r="AU262" s="643">
        <f t="shared" si="39"/>
        <v>2</v>
      </c>
      <c r="AV262" s="643">
        <f t="shared" si="40"/>
        <v>349</v>
      </c>
      <c r="AW262" s="643">
        <f t="shared" si="41"/>
        <v>6</v>
      </c>
    </row>
    <row r="263" spans="29:49" ht="46.5" customHeight="1">
      <c r="AC263" s="646" t="s">
        <v>1119</v>
      </c>
      <c r="AD263" s="648" t="s">
        <v>0</v>
      </c>
      <c r="AT263" s="643">
        <f t="shared" si="38"/>
        <v>151</v>
      </c>
      <c r="AU263" s="643">
        <f t="shared" si="39"/>
        <v>10</v>
      </c>
      <c r="AV263" s="643">
        <f t="shared" si="40"/>
        <v>349</v>
      </c>
      <c r="AW263" s="643">
        <f t="shared" si="41"/>
        <v>7</v>
      </c>
    </row>
    <row r="264" spans="29:49" ht="46.5" customHeight="1">
      <c r="AC264" s="646" t="s">
        <v>1</v>
      </c>
      <c r="AD264" s="648" t="s">
        <v>2</v>
      </c>
      <c r="AT264" s="643">
        <f t="shared" si="38"/>
        <v>152</v>
      </c>
      <c r="AU264" s="643">
        <f t="shared" si="39"/>
        <v>2</v>
      </c>
      <c r="AV264" s="643">
        <f t="shared" si="40"/>
        <v>349</v>
      </c>
      <c r="AW264" s="643">
        <f t="shared" si="41"/>
        <v>8</v>
      </c>
    </row>
    <row r="265" spans="29:49" ht="46.5" customHeight="1">
      <c r="AC265" s="646" t="s">
        <v>3</v>
      </c>
      <c r="AD265" s="648" t="s">
        <v>1243</v>
      </c>
      <c r="AT265" s="643">
        <f t="shared" si="38"/>
        <v>152</v>
      </c>
      <c r="AU265" s="643">
        <f t="shared" si="39"/>
        <v>10</v>
      </c>
      <c r="AV265" s="643">
        <f t="shared" si="40"/>
        <v>350</v>
      </c>
      <c r="AW265" s="643">
        <f t="shared" si="41"/>
        <v>6</v>
      </c>
    </row>
    <row r="266" spans="29:49" ht="46.5" customHeight="1">
      <c r="AC266" s="646" t="s">
        <v>4</v>
      </c>
      <c r="AD266" s="648" t="s">
        <v>5</v>
      </c>
      <c r="AT266" s="643">
        <f t="shared" si="38"/>
        <v>153</v>
      </c>
      <c r="AU266" s="643">
        <f t="shared" si="39"/>
        <v>2</v>
      </c>
      <c r="AV266" s="643">
        <f t="shared" si="40"/>
        <v>350</v>
      </c>
      <c r="AW266" s="643">
        <f t="shared" si="41"/>
        <v>7</v>
      </c>
    </row>
    <row r="267" spans="29:49" ht="46.5" customHeight="1">
      <c r="AC267" s="646" t="s">
        <v>6</v>
      </c>
      <c r="AD267" s="648" t="s">
        <v>7</v>
      </c>
      <c r="AT267" s="643">
        <f t="shared" si="38"/>
        <v>153</v>
      </c>
      <c r="AU267" s="643">
        <f t="shared" si="39"/>
        <v>10</v>
      </c>
      <c r="AV267" s="643">
        <f t="shared" si="40"/>
        <v>350</v>
      </c>
      <c r="AW267" s="643">
        <f t="shared" si="41"/>
        <v>8</v>
      </c>
    </row>
    <row r="268" spans="29:49" ht="46.5" customHeight="1">
      <c r="AC268" s="646" t="s">
        <v>8</v>
      </c>
      <c r="AD268" s="648" t="s">
        <v>1244</v>
      </c>
      <c r="AT268" s="643">
        <f t="shared" si="38"/>
        <v>154</v>
      </c>
      <c r="AU268" s="643">
        <f t="shared" si="39"/>
        <v>2</v>
      </c>
      <c r="AV268" s="643">
        <f t="shared" si="40"/>
        <v>351</v>
      </c>
      <c r="AW268" s="643">
        <f t="shared" si="41"/>
        <v>6</v>
      </c>
    </row>
    <row r="269" spans="29:49" ht="46.5" customHeight="1">
      <c r="AC269" s="646" t="s">
        <v>9</v>
      </c>
      <c r="AD269" s="648" t="s">
        <v>1245</v>
      </c>
      <c r="AT269" s="643">
        <f t="shared" si="38"/>
        <v>154</v>
      </c>
      <c r="AU269" s="643">
        <f t="shared" si="39"/>
        <v>10</v>
      </c>
      <c r="AV269" s="643">
        <f t="shared" si="40"/>
        <v>351</v>
      </c>
      <c r="AW269" s="643">
        <f t="shared" si="41"/>
        <v>7</v>
      </c>
    </row>
    <row r="270" spans="29:49" ht="46.5" customHeight="1">
      <c r="AC270" s="646" t="s">
        <v>10</v>
      </c>
      <c r="AD270" s="648" t="s">
        <v>1246</v>
      </c>
      <c r="AT270" s="643">
        <f t="shared" si="38"/>
        <v>155</v>
      </c>
      <c r="AU270" s="643">
        <f t="shared" si="39"/>
        <v>2</v>
      </c>
      <c r="AV270" s="643">
        <f t="shared" si="40"/>
        <v>351</v>
      </c>
      <c r="AW270" s="643">
        <f t="shared" si="41"/>
        <v>8</v>
      </c>
    </row>
    <row r="271" spans="29:49" ht="46.5" customHeight="1">
      <c r="AC271" s="646" t="s">
        <v>11</v>
      </c>
      <c r="AD271" s="648" t="s">
        <v>12</v>
      </c>
      <c r="AT271" s="643">
        <f t="shared" si="38"/>
        <v>155</v>
      </c>
      <c r="AU271" s="643">
        <f t="shared" si="39"/>
        <v>10</v>
      </c>
      <c r="AV271" s="643">
        <f t="shared" si="40"/>
        <v>353</v>
      </c>
      <c r="AW271" s="643">
        <f t="shared" si="41"/>
        <v>6</v>
      </c>
    </row>
    <row r="272" spans="29:49" ht="46.5" customHeight="1">
      <c r="AC272" s="646" t="s">
        <v>13</v>
      </c>
      <c r="AD272" s="648" t="s">
        <v>1249</v>
      </c>
      <c r="AT272" s="643">
        <f t="shared" si="38"/>
        <v>156</v>
      </c>
      <c r="AU272" s="643">
        <f t="shared" si="39"/>
        <v>2</v>
      </c>
      <c r="AV272" s="643">
        <f t="shared" si="40"/>
        <v>353</v>
      </c>
      <c r="AW272" s="643">
        <f t="shared" si="41"/>
        <v>7</v>
      </c>
    </row>
    <row r="273" spans="29:49" ht="46.5" customHeight="1">
      <c r="AC273" s="646" t="s">
        <v>990</v>
      </c>
      <c r="AD273" s="648" t="s">
        <v>1250</v>
      </c>
      <c r="AT273" s="643">
        <f t="shared" si="38"/>
        <v>156</v>
      </c>
      <c r="AU273" s="643">
        <f t="shared" si="39"/>
        <v>10</v>
      </c>
      <c r="AV273" s="643">
        <f t="shared" si="40"/>
        <v>353</v>
      </c>
      <c r="AW273" s="643">
        <f t="shared" si="41"/>
        <v>8</v>
      </c>
    </row>
    <row r="274" spans="29:49" ht="46.5" customHeight="1">
      <c r="AC274" s="646" t="s">
        <v>991</v>
      </c>
      <c r="AD274" s="648" t="s">
        <v>1251</v>
      </c>
      <c r="AT274" s="643">
        <f t="shared" si="38"/>
        <v>157</v>
      </c>
      <c r="AU274" s="643">
        <f t="shared" si="39"/>
        <v>2</v>
      </c>
      <c r="AV274" s="643">
        <f t="shared" si="40"/>
        <v>354</v>
      </c>
      <c r="AW274" s="643">
        <f t="shared" si="41"/>
        <v>6</v>
      </c>
    </row>
    <row r="275" spans="29:49" ht="46.5" customHeight="1">
      <c r="AC275" s="646" t="s">
        <v>992</v>
      </c>
      <c r="AD275" s="648" t="s">
        <v>989</v>
      </c>
      <c r="AT275" s="643">
        <f t="shared" si="38"/>
        <v>157</v>
      </c>
      <c r="AU275" s="643">
        <f t="shared" si="39"/>
        <v>10</v>
      </c>
      <c r="AV275" s="643">
        <f t="shared" si="40"/>
        <v>354</v>
      </c>
      <c r="AW275" s="643">
        <f t="shared" si="41"/>
        <v>7</v>
      </c>
    </row>
    <row r="276" spans="29:49" ht="46.5" customHeight="1">
      <c r="AC276" s="646" t="s">
        <v>993</v>
      </c>
      <c r="AD276" s="648" t="s">
        <v>655</v>
      </c>
      <c r="AT276" s="643">
        <f t="shared" ref="AT276:AT339" si="42">AT136+86</f>
        <v>158</v>
      </c>
      <c r="AU276" s="643">
        <f t="shared" ref="AU276:AU339" si="43">AU136</f>
        <v>2</v>
      </c>
      <c r="AV276" s="643">
        <f t="shared" si="40"/>
        <v>354</v>
      </c>
      <c r="AW276" s="643">
        <f t="shared" si="41"/>
        <v>8</v>
      </c>
    </row>
    <row r="277" spans="29:49" ht="46.5" customHeight="1">
      <c r="AC277" s="646" t="s">
        <v>994</v>
      </c>
      <c r="AD277" s="648" t="s">
        <v>656</v>
      </c>
      <c r="AT277" s="643">
        <f t="shared" si="42"/>
        <v>158</v>
      </c>
      <c r="AU277" s="643">
        <f t="shared" si="43"/>
        <v>10</v>
      </c>
      <c r="AV277" s="643">
        <f t="shared" si="40"/>
        <v>355</v>
      </c>
      <c r="AW277" s="643">
        <f t="shared" si="41"/>
        <v>6</v>
      </c>
    </row>
    <row r="278" spans="29:49" ht="46.5" customHeight="1">
      <c r="AC278" s="646" t="s">
        <v>995</v>
      </c>
      <c r="AD278" s="648" t="s">
        <v>666</v>
      </c>
      <c r="AT278" s="643">
        <f t="shared" si="42"/>
        <v>159</v>
      </c>
      <c r="AU278" s="643">
        <f t="shared" si="43"/>
        <v>2</v>
      </c>
      <c r="AV278" s="643">
        <f t="shared" si="40"/>
        <v>355</v>
      </c>
      <c r="AW278" s="643">
        <f t="shared" si="41"/>
        <v>7</v>
      </c>
    </row>
    <row r="279" spans="29:49" ht="46.5" customHeight="1">
      <c r="AC279" s="646" t="s">
        <v>996</v>
      </c>
      <c r="AD279" s="648" t="s">
        <v>667</v>
      </c>
      <c r="AT279" s="643">
        <f t="shared" si="42"/>
        <v>159</v>
      </c>
      <c r="AU279" s="643">
        <f t="shared" si="43"/>
        <v>10</v>
      </c>
      <c r="AV279" s="643">
        <f t="shared" si="40"/>
        <v>355</v>
      </c>
      <c r="AW279" s="643">
        <f t="shared" si="41"/>
        <v>8</v>
      </c>
    </row>
    <row r="280" spans="29:49" ht="46.5" customHeight="1">
      <c r="AC280" s="646" t="s">
        <v>997</v>
      </c>
      <c r="AD280" s="648" t="s">
        <v>668</v>
      </c>
      <c r="AT280" s="643">
        <f t="shared" si="42"/>
        <v>160</v>
      </c>
      <c r="AU280" s="643">
        <f t="shared" si="43"/>
        <v>2</v>
      </c>
      <c r="AV280" s="643">
        <f t="shared" si="40"/>
        <v>356</v>
      </c>
      <c r="AW280" s="643">
        <f t="shared" si="41"/>
        <v>6</v>
      </c>
    </row>
    <row r="281" spans="29:49" ht="46.5" customHeight="1">
      <c r="AC281" s="646" t="s">
        <v>998</v>
      </c>
      <c r="AD281" s="648" t="s">
        <v>859</v>
      </c>
      <c r="AT281" s="643">
        <f t="shared" si="42"/>
        <v>160</v>
      </c>
      <c r="AU281" s="643">
        <f t="shared" si="43"/>
        <v>10</v>
      </c>
      <c r="AV281" s="643">
        <f t="shared" si="40"/>
        <v>356</v>
      </c>
      <c r="AW281" s="643">
        <f t="shared" si="41"/>
        <v>7</v>
      </c>
    </row>
    <row r="282" spans="29:49" ht="46.5" customHeight="1">
      <c r="AC282" s="646" t="s">
        <v>999</v>
      </c>
      <c r="AD282" s="648" t="s">
        <v>860</v>
      </c>
      <c r="AT282" s="643">
        <f t="shared" si="42"/>
        <v>161</v>
      </c>
      <c r="AU282" s="643">
        <f t="shared" si="43"/>
        <v>2</v>
      </c>
      <c r="AV282" s="643">
        <f t="shared" si="40"/>
        <v>356</v>
      </c>
      <c r="AW282" s="643">
        <f t="shared" si="41"/>
        <v>8</v>
      </c>
    </row>
    <row r="283" spans="29:49" ht="46.5" customHeight="1">
      <c r="AC283" s="646" t="s">
        <v>1000</v>
      </c>
      <c r="AD283" s="648" t="s">
        <v>861</v>
      </c>
      <c r="AT283" s="643">
        <f t="shared" si="42"/>
        <v>161</v>
      </c>
      <c r="AU283" s="643">
        <f t="shared" si="43"/>
        <v>10</v>
      </c>
      <c r="AV283" s="643">
        <f t="shared" si="40"/>
        <v>365</v>
      </c>
      <c r="AW283" s="643">
        <f t="shared" si="41"/>
        <v>11</v>
      </c>
    </row>
    <row r="284" spans="29:49" ht="46.5" customHeight="1">
      <c r="AC284" s="646" t="s">
        <v>1001</v>
      </c>
      <c r="AD284" s="648" t="s">
        <v>862</v>
      </c>
      <c r="AT284" s="643">
        <f t="shared" si="42"/>
        <v>162</v>
      </c>
      <c r="AU284" s="643">
        <f t="shared" si="43"/>
        <v>2</v>
      </c>
      <c r="AV284" s="643">
        <f t="shared" si="40"/>
        <v>370</v>
      </c>
      <c r="AW284" s="643">
        <f t="shared" si="41"/>
        <v>2</v>
      </c>
    </row>
    <row r="285" spans="29:49" ht="46.5" customHeight="1">
      <c r="AC285" s="646" t="s">
        <v>1002</v>
      </c>
      <c r="AD285" s="648" t="s">
        <v>569</v>
      </c>
      <c r="AT285" s="643">
        <f t="shared" si="42"/>
        <v>162</v>
      </c>
      <c r="AU285" s="643">
        <f t="shared" si="43"/>
        <v>10</v>
      </c>
      <c r="AV285" s="643">
        <f t="shared" si="40"/>
        <v>370</v>
      </c>
      <c r="AW285" s="643">
        <f t="shared" si="41"/>
        <v>10</v>
      </c>
    </row>
    <row r="286" spans="29:49" ht="46.5" customHeight="1">
      <c r="AC286" s="646" t="s">
        <v>1003</v>
      </c>
      <c r="AD286" s="648" t="s">
        <v>674</v>
      </c>
      <c r="AT286" s="643">
        <f t="shared" si="42"/>
        <v>163</v>
      </c>
      <c r="AU286" s="643">
        <f t="shared" si="43"/>
        <v>2</v>
      </c>
      <c r="AV286" s="643">
        <f t="shared" si="40"/>
        <v>371</v>
      </c>
      <c r="AW286" s="643">
        <f t="shared" si="41"/>
        <v>2</v>
      </c>
    </row>
    <row r="287" spans="29:49" ht="46.5" customHeight="1">
      <c r="AC287" s="646" t="s">
        <v>1004</v>
      </c>
      <c r="AD287" s="648" t="s">
        <v>675</v>
      </c>
      <c r="AT287" s="643">
        <f t="shared" si="42"/>
        <v>163</v>
      </c>
      <c r="AU287" s="643">
        <f t="shared" si="43"/>
        <v>10</v>
      </c>
      <c r="AV287" s="643">
        <f t="shared" si="40"/>
        <v>371</v>
      </c>
      <c r="AW287" s="643">
        <f t="shared" si="41"/>
        <v>10</v>
      </c>
    </row>
    <row r="288" spans="29:49" ht="46.5" customHeight="1">
      <c r="AC288" s="646" t="s">
        <v>1005</v>
      </c>
      <c r="AD288" s="648" t="s">
        <v>614</v>
      </c>
      <c r="AT288" s="643">
        <f t="shared" si="42"/>
        <v>188</v>
      </c>
      <c r="AU288" s="643">
        <f t="shared" si="43"/>
        <v>4</v>
      </c>
      <c r="AV288" s="643">
        <f t="shared" si="40"/>
        <v>372</v>
      </c>
      <c r="AW288" s="643">
        <f t="shared" si="41"/>
        <v>2</v>
      </c>
    </row>
    <row r="289" spans="29:49" ht="46.5" customHeight="1">
      <c r="AC289" s="646" t="s">
        <v>1006</v>
      </c>
      <c r="AD289" s="648" t="s">
        <v>1007</v>
      </c>
      <c r="AT289" s="643">
        <f t="shared" si="42"/>
        <v>191</v>
      </c>
      <c r="AU289" s="643">
        <f t="shared" si="43"/>
        <v>4</v>
      </c>
      <c r="AV289" s="643">
        <f t="shared" si="40"/>
        <v>372</v>
      </c>
      <c r="AW289" s="643">
        <f t="shared" si="41"/>
        <v>10</v>
      </c>
    </row>
    <row r="290" spans="29:49" ht="46.5" customHeight="1">
      <c r="AC290" s="646" t="s">
        <v>1146</v>
      </c>
      <c r="AD290" s="648" t="s">
        <v>1147</v>
      </c>
      <c r="AT290" s="643">
        <f t="shared" si="42"/>
        <v>191</v>
      </c>
      <c r="AU290" s="643">
        <f t="shared" si="43"/>
        <v>5</v>
      </c>
      <c r="AV290" s="643">
        <f t="shared" si="40"/>
        <v>373</v>
      </c>
      <c r="AW290" s="643">
        <f t="shared" si="41"/>
        <v>2</v>
      </c>
    </row>
    <row r="291" spans="29:49" ht="46.5" customHeight="1">
      <c r="AC291" s="646" t="s">
        <v>1148</v>
      </c>
      <c r="AD291" s="648" t="s">
        <v>1402</v>
      </c>
      <c r="AT291" s="643">
        <f t="shared" si="42"/>
        <v>191</v>
      </c>
      <c r="AU291" s="643">
        <f t="shared" si="43"/>
        <v>6</v>
      </c>
      <c r="AV291" s="643">
        <f t="shared" si="40"/>
        <v>373</v>
      </c>
      <c r="AW291" s="643">
        <f t="shared" si="41"/>
        <v>10</v>
      </c>
    </row>
    <row r="292" spans="29:49" ht="46.5" customHeight="1">
      <c r="AC292" s="646" t="s">
        <v>1149</v>
      </c>
      <c r="AD292" s="648" t="s">
        <v>1403</v>
      </c>
      <c r="AT292" s="643">
        <f t="shared" si="42"/>
        <v>191</v>
      </c>
      <c r="AU292" s="643">
        <f t="shared" si="43"/>
        <v>7</v>
      </c>
      <c r="AV292" s="643">
        <f t="shared" si="40"/>
        <v>374</v>
      </c>
      <c r="AW292" s="643">
        <f t="shared" si="41"/>
        <v>2</v>
      </c>
    </row>
    <row r="293" spans="29:49" ht="46.5" customHeight="1">
      <c r="AC293" s="646" t="s">
        <v>1150</v>
      </c>
      <c r="AD293" s="648" t="s">
        <v>1404</v>
      </c>
      <c r="AT293" s="643">
        <f t="shared" si="42"/>
        <v>192</v>
      </c>
      <c r="AU293" s="643">
        <f t="shared" si="43"/>
        <v>4</v>
      </c>
      <c r="AV293" s="643">
        <f t="shared" si="40"/>
        <v>374</v>
      </c>
      <c r="AW293" s="643">
        <f t="shared" si="41"/>
        <v>10</v>
      </c>
    </row>
    <row r="294" spans="29:49" ht="46.5" customHeight="1">
      <c r="AC294" s="646" t="s">
        <v>1151</v>
      </c>
      <c r="AD294" s="648" t="s">
        <v>1324</v>
      </c>
      <c r="AT294" s="643">
        <f t="shared" si="42"/>
        <v>192</v>
      </c>
      <c r="AU294" s="643">
        <f t="shared" si="43"/>
        <v>5</v>
      </c>
      <c r="AV294" s="643">
        <f t="shared" si="40"/>
        <v>392</v>
      </c>
      <c r="AW294" s="643">
        <f t="shared" si="41"/>
        <v>4</v>
      </c>
    </row>
    <row r="295" spans="29:49" ht="46.5" customHeight="1">
      <c r="AC295" s="646" t="s">
        <v>1152</v>
      </c>
      <c r="AD295" s="648" t="s">
        <v>1325</v>
      </c>
      <c r="AT295" s="643">
        <f t="shared" si="42"/>
        <v>192</v>
      </c>
      <c r="AU295" s="643">
        <f t="shared" si="43"/>
        <v>6</v>
      </c>
      <c r="AV295" s="643">
        <f t="shared" si="40"/>
        <v>395</v>
      </c>
      <c r="AW295" s="643">
        <f t="shared" si="41"/>
        <v>6</v>
      </c>
    </row>
    <row r="296" spans="29:49" ht="46.5" customHeight="1">
      <c r="AC296" s="646" t="s">
        <v>1153</v>
      </c>
      <c r="AD296" s="648" t="s">
        <v>1326</v>
      </c>
      <c r="AT296" s="643">
        <f t="shared" si="42"/>
        <v>192</v>
      </c>
      <c r="AU296" s="643">
        <f t="shared" si="43"/>
        <v>7</v>
      </c>
      <c r="AV296" s="643">
        <f t="shared" si="40"/>
        <v>395</v>
      </c>
      <c r="AW296" s="643">
        <f t="shared" si="41"/>
        <v>7</v>
      </c>
    </row>
    <row r="297" spans="29:49" ht="46.5" customHeight="1">
      <c r="AC297" s="646" t="s">
        <v>1154</v>
      </c>
      <c r="AD297" s="648" t="s">
        <v>1327</v>
      </c>
      <c r="AT297" s="643">
        <f t="shared" si="42"/>
        <v>193</v>
      </c>
      <c r="AU297" s="643">
        <f t="shared" si="43"/>
        <v>4</v>
      </c>
      <c r="AV297" s="643">
        <f t="shared" si="40"/>
        <v>395</v>
      </c>
      <c r="AW297" s="643">
        <f t="shared" si="41"/>
        <v>8</v>
      </c>
    </row>
    <row r="298" spans="29:49" ht="46.5" customHeight="1">
      <c r="AC298" s="646" t="s">
        <v>1155</v>
      </c>
      <c r="AD298" s="648" t="s">
        <v>1328</v>
      </c>
      <c r="AT298" s="643">
        <f t="shared" si="42"/>
        <v>193</v>
      </c>
      <c r="AU298" s="643">
        <f t="shared" si="43"/>
        <v>5</v>
      </c>
      <c r="AV298" s="643">
        <f t="shared" ref="AV298:AV361" si="44">AV262+47</f>
        <v>396</v>
      </c>
      <c r="AW298" s="643">
        <f t="shared" ref="AW298:AW361" si="45">AW262</f>
        <v>6</v>
      </c>
    </row>
    <row r="299" spans="29:49" ht="46.5" customHeight="1">
      <c r="AC299" s="646" t="s">
        <v>1156</v>
      </c>
      <c r="AD299" s="648" t="s">
        <v>404</v>
      </c>
      <c r="AT299" s="643">
        <f t="shared" si="42"/>
        <v>193</v>
      </c>
      <c r="AU299" s="643">
        <f t="shared" si="43"/>
        <v>6</v>
      </c>
      <c r="AV299" s="643">
        <f t="shared" si="44"/>
        <v>396</v>
      </c>
      <c r="AW299" s="643">
        <f t="shared" si="45"/>
        <v>7</v>
      </c>
    </row>
    <row r="300" spans="29:49" ht="46.5" customHeight="1">
      <c r="AC300" s="646" t="s">
        <v>1157</v>
      </c>
      <c r="AD300" s="648" t="s">
        <v>405</v>
      </c>
      <c r="AT300" s="643">
        <f t="shared" si="42"/>
        <v>193</v>
      </c>
      <c r="AU300" s="643">
        <f t="shared" si="43"/>
        <v>7</v>
      </c>
      <c r="AV300" s="643">
        <f t="shared" si="44"/>
        <v>396</v>
      </c>
      <c r="AW300" s="643">
        <f t="shared" si="45"/>
        <v>8</v>
      </c>
    </row>
    <row r="301" spans="29:49" ht="46.5" customHeight="1">
      <c r="AC301" s="646" t="s">
        <v>1158</v>
      </c>
      <c r="AD301" s="648" t="s">
        <v>1467</v>
      </c>
      <c r="AT301" s="643">
        <f t="shared" si="42"/>
        <v>194</v>
      </c>
      <c r="AU301" s="643">
        <f t="shared" si="43"/>
        <v>4</v>
      </c>
      <c r="AV301" s="643">
        <f t="shared" si="44"/>
        <v>397</v>
      </c>
      <c r="AW301" s="643">
        <f t="shared" si="45"/>
        <v>6</v>
      </c>
    </row>
    <row r="302" spans="29:49" ht="46.5" customHeight="1">
      <c r="AC302" s="646" t="s">
        <v>1159</v>
      </c>
      <c r="AD302" s="648" t="s">
        <v>1468</v>
      </c>
      <c r="AT302" s="643">
        <f t="shared" si="42"/>
        <v>194</v>
      </c>
      <c r="AU302" s="643">
        <f t="shared" si="43"/>
        <v>5</v>
      </c>
      <c r="AV302" s="643">
        <f t="shared" si="44"/>
        <v>397</v>
      </c>
      <c r="AW302" s="643">
        <f t="shared" si="45"/>
        <v>7</v>
      </c>
    </row>
    <row r="303" spans="29:49" ht="46.5" customHeight="1">
      <c r="AC303" s="646" t="s">
        <v>1160</v>
      </c>
      <c r="AD303" s="648" t="s">
        <v>1469</v>
      </c>
      <c r="AT303" s="643">
        <f t="shared" si="42"/>
        <v>194</v>
      </c>
      <c r="AU303" s="643">
        <f t="shared" si="43"/>
        <v>6</v>
      </c>
      <c r="AV303" s="643">
        <f t="shared" si="44"/>
        <v>397</v>
      </c>
      <c r="AW303" s="643">
        <f t="shared" si="45"/>
        <v>8</v>
      </c>
    </row>
    <row r="304" spans="29:49" ht="46.5" customHeight="1">
      <c r="AC304" s="646" t="s">
        <v>1161</v>
      </c>
      <c r="AD304" s="648" t="s">
        <v>1470</v>
      </c>
      <c r="AT304" s="643">
        <f t="shared" si="42"/>
        <v>194</v>
      </c>
      <c r="AU304" s="643">
        <f t="shared" si="43"/>
        <v>7</v>
      </c>
      <c r="AV304" s="643">
        <f t="shared" si="44"/>
        <v>398</v>
      </c>
      <c r="AW304" s="643">
        <f t="shared" si="45"/>
        <v>6</v>
      </c>
    </row>
    <row r="305" spans="29:49" ht="46.5" customHeight="1">
      <c r="AC305" s="646" t="s">
        <v>1162</v>
      </c>
      <c r="AD305" s="648" t="s">
        <v>928</v>
      </c>
      <c r="AT305" s="643">
        <f t="shared" si="42"/>
        <v>195</v>
      </c>
      <c r="AU305" s="643">
        <f t="shared" si="43"/>
        <v>4</v>
      </c>
      <c r="AV305" s="643">
        <f t="shared" si="44"/>
        <v>398</v>
      </c>
      <c r="AW305" s="643">
        <f t="shared" si="45"/>
        <v>7</v>
      </c>
    </row>
    <row r="306" spans="29:49" ht="46.5" customHeight="1">
      <c r="AC306" s="646" t="s">
        <v>929</v>
      </c>
      <c r="AD306" s="648" t="s">
        <v>106</v>
      </c>
      <c r="AT306" s="643">
        <f t="shared" si="42"/>
        <v>195</v>
      </c>
      <c r="AU306" s="643">
        <f t="shared" si="43"/>
        <v>5</v>
      </c>
      <c r="AV306" s="643">
        <f t="shared" si="44"/>
        <v>398</v>
      </c>
      <c r="AW306" s="643">
        <f t="shared" si="45"/>
        <v>8</v>
      </c>
    </row>
    <row r="307" spans="29:49" ht="46.5" customHeight="1">
      <c r="AC307" s="646" t="s">
        <v>107</v>
      </c>
      <c r="AD307" s="648" t="s">
        <v>1621</v>
      </c>
      <c r="AT307" s="643">
        <f t="shared" si="42"/>
        <v>195</v>
      </c>
      <c r="AU307" s="643">
        <f t="shared" si="43"/>
        <v>6</v>
      </c>
      <c r="AV307" s="643">
        <f t="shared" si="44"/>
        <v>400</v>
      </c>
      <c r="AW307" s="643">
        <f t="shared" si="45"/>
        <v>6</v>
      </c>
    </row>
    <row r="308" spans="29:49" ht="46.5" customHeight="1">
      <c r="AC308" s="646" t="s">
        <v>108</v>
      </c>
      <c r="AD308" s="648" t="s">
        <v>713</v>
      </c>
      <c r="AT308" s="643">
        <f t="shared" si="42"/>
        <v>195</v>
      </c>
      <c r="AU308" s="643">
        <f t="shared" si="43"/>
        <v>7</v>
      </c>
      <c r="AV308" s="643">
        <f t="shared" si="44"/>
        <v>400</v>
      </c>
      <c r="AW308" s="643">
        <f t="shared" si="45"/>
        <v>7</v>
      </c>
    </row>
    <row r="309" spans="29:49" ht="46.5" customHeight="1">
      <c r="AC309" s="646" t="s">
        <v>109</v>
      </c>
      <c r="AD309" s="648" t="s">
        <v>714</v>
      </c>
      <c r="AT309" s="643">
        <f t="shared" si="42"/>
        <v>196</v>
      </c>
      <c r="AU309" s="643">
        <f t="shared" si="43"/>
        <v>4</v>
      </c>
      <c r="AV309" s="643">
        <f t="shared" si="44"/>
        <v>400</v>
      </c>
      <c r="AW309" s="643">
        <f t="shared" si="45"/>
        <v>8</v>
      </c>
    </row>
    <row r="310" spans="29:49" ht="46.5" customHeight="1">
      <c r="AC310" s="646" t="s">
        <v>110</v>
      </c>
      <c r="AD310" s="648" t="s">
        <v>517</v>
      </c>
      <c r="AT310" s="643">
        <f t="shared" si="42"/>
        <v>196</v>
      </c>
      <c r="AU310" s="643">
        <f t="shared" si="43"/>
        <v>5</v>
      </c>
      <c r="AV310" s="643">
        <f t="shared" si="44"/>
        <v>401</v>
      </c>
      <c r="AW310" s="643">
        <f t="shared" si="45"/>
        <v>6</v>
      </c>
    </row>
    <row r="311" spans="29:49" ht="46.5" customHeight="1">
      <c r="AC311" s="646" t="s">
        <v>111</v>
      </c>
      <c r="AD311" s="648" t="s">
        <v>625</v>
      </c>
      <c r="AT311" s="643">
        <f t="shared" si="42"/>
        <v>196</v>
      </c>
      <c r="AU311" s="643">
        <f t="shared" si="43"/>
        <v>6</v>
      </c>
      <c r="AV311" s="643">
        <f t="shared" si="44"/>
        <v>401</v>
      </c>
      <c r="AW311" s="643">
        <f t="shared" si="45"/>
        <v>7</v>
      </c>
    </row>
    <row r="312" spans="29:49" ht="46.5" customHeight="1">
      <c r="AC312" s="646" t="s">
        <v>112</v>
      </c>
      <c r="AD312" s="648" t="s">
        <v>626</v>
      </c>
      <c r="AT312" s="643">
        <f t="shared" si="42"/>
        <v>196</v>
      </c>
      <c r="AU312" s="643">
        <f t="shared" si="43"/>
        <v>7</v>
      </c>
      <c r="AV312" s="643">
        <f t="shared" si="44"/>
        <v>401</v>
      </c>
      <c r="AW312" s="643">
        <f t="shared" si="45"/>
        <v>8</v>
      </c>
    </row>
    <row r="313" spans="29:49" ht="46.5" customHeight="1">
      <c r="AC313" s="646" t="s">
        <v>113</v>
      </c>
      <c r="AD313" s="648" t="s">
        <v>114</v>
      </c>
      <c r="AT313" s="643">
        <f t="shared" si="42"/>
        <v>197</v>
      </c>
      <c r="AU313" s="643">
        <f t="shared" si="43"/>
        <v>4</v>
      </c>
      <c r="AV313" s="643">
        <f t="shared" si="44"/>
        <v>402</v>
      </c>
      <c r="AW313" s="643">
        <f t="shared" si="45"/>
        <v>6</v>
      </c>
    </row>
    <row r="314" spans="29:49" ht="46.5" customHeight="1">
      <c r="AC314" s="646" t="s">
        <v>115</v>
      </c>
      <c r="AD314" s="648" t="s">
        <v>873</v>
      </c>
      <c r="AT314" s="643">
        <f t="shared" si="42"/>
        <v>197</v>
      </c>
      <c r="AU314" s="643">
        <f t="shared" si="43"/>
        <v>5</v>
      </c>
      <c r="AV314" s="643">
        <f t="shared" si="44"/>
        <v>402</v>
      </c>
      <c r="AW314" s="643">
        <f t="shared" si="45"/>
        <v>7</v>
      </c>
    </row>
    <row r="315" spans="29:49" ht="46.5" customHeight="1">
      <c r="AC315" s="646" t="s">
        <v>116</v>
      </c>
      <c r="AD315" s="648" t="s">
        <v>1552</v>
      </c>
      <c r="AT315" s="643">
        <f t="shared" si="42"/>
        <v>197</v>
      </c>
      <c r="AU315" s="643">
        <f t="shared" si="43"/>
        <v>6</v>
      </c>
      <c r="AV315" s="643">
        <f t="shared" si="44"/>
        <v>402</v>
      </c>
      <c r="AW315" s="643">
        <f t="shared" si="45"/>
        <v>8</v>
      </c>
    </row>
    <row r="316" spans="29:49" ht="46.5" customHeight="1">
      <c r="AC316" s="646" t="s">
        <v>117</v>
      </c>
      <c r="AD316" s="648" t="s">
        <v>497</v>
      </c>
      <c r="AT316" s="643">
        <f t="shared" si="42"/>
        <v>197</v>
      </c>
      <c r="AU316" s="643">
        <f t="shared" si="43"/>
        <v>7</v>
      </c>
      <c r="AV316" s="643">
        <f t="shared" si="44"/>
        <v>403</v>
      </c>
      <c r="AW316" s="643">
        <f t="shared" si="45"/>
        <v>6</v>
      </c>
    </row>
    <row r="317" spans="29:49" ht="46.5" customHeight="1">
      <c r="AC317" s="646" t="s">
        <v>118</v>
      </c>
      <c r="AD317" s="648" t="s">
        <v>1386</v>
      </c>
      <c r="AT317" s="643">
        <f t="shared" si="42"/>
        <v>198</v>
      </c>
      <c r="AU317" s="643">
        <f t="shared" si="43"/>
        <v>4</v>
      </c>
      <c r="AV317" s="643">
        <f t="shared" si="44"/>
        <v>403</v>
      </c>
      <c r="AW317" s="643">
        <f t="shared" si="45"/>
        <v>7</v>
      </c>
    </row>
    <row r="318" spans="29:49" ht="46.5" customHeight="1">
      <c r="AC318" s="646" t="s">
        <v>177</v>
      </c>
      <c r="AD318" s="648" t="s">
        <v>1387</v>
      </c>
      <c r="AT318" s="643">
        <f t="shared" si="42"/>
        <v>198</v>
      </c>
      <c r="AU318" s="643">
        <f t="shared" si="43"/>
        <v>5</v>
      </c>
      <c r="AV318" s="643">
        <f t="shared" si="44"/>
        <v>403</v>
      </c>
      <c r="AW318" s="643">
        <f t="shared" si="45"/>
        <v>8</v>
      </c>
    </row>
    <row r="319" spans="29:49" ht="46.5" customHeight="1">
      <c r="AC319" s="646" t="s">
        <v>178</v>
      </c>
      <c r="AD319" s="648" t="s">
        <v>1388</v>
      </c>
      <c r="AT319" s="643">
        <f t="shared" si="42"/>
        <v>198</v>
      </c>
      <c r="AU319" s="643">
        <f t="shared" si="43"/>
        <v>6</v>
      </c>
      <c r="AV319" s="643">
        <f t="shared" si="44"/>
        <v>412</v>
      </c>
      <c r="AW319" s="643">
        <f t="shared" si="45"/>
        <v>11</v>
      </c>
    </row>
    <row r="320" spans="29:49" ht="46.5" customHeight="1">
      <c r="AC320" s="646" t="s">
        <v>179</v>
      </c>
      <c r="AD320" s="648" t="s">
        <v>807</v>
      </c>
      <c r="AT320" s="643">
        <f t="shared" si="42"/>
        <v>198</v>
      </c>
      <c r="AU320" s="643">
        <f t="shared" si="43"/>
        <v>7</v>
      </c>
      <c r="AV320" s="643">
        <f t="shared" si="44"/>
        <v>417</v>
      </c>
      <c r="AW320" s="643">
        <f t="shared" si="45"/>
        <v>2</v>
      </c>
    </row>
    <row r="321" spans="29:49" ht="46.5" customHeight="1">
      <c r="AC321" s="646" t="s">
        <v>180</v>
      </c>
      <c r="AD321" s="648" t="s">
        <v>1247</v>
      </c>
      <c r="AT321" s="643">
        <f t="shared" si="42"/>
        <v>199</v>
      </c>
      <c r="AU321" s="643">
        <f t="shared" si="43"/>
        <v>4</v>
      </c>
      <c r="AV321" s="643">
        <f t="shared" si="44"/>
        <v>417</v>
      </c>
      <c r="AW321" s="643">
        <f t="shared" si="45"/>
        <v>10</v>
      </c>
    </row>
    <row r="322" spans="29:49" ht="46.5" customHeight="1">
      <c r="AC322" s="646" t="s">
        <v>1248</v>
      </c>
      <c r="AD322" s="648" t="s">
        <v>149</v>
      </c>
      <c r="AT322" s="643">
        <f t="shared" si="42"/>
        <v>199</v>
      </c>
      <c r="AU322" s="643">
        <f t="shared" si="43"/>
        <v>5</v>
      </c>
      <c r="AV322" s="643">
        <f t="shared" si="44"/>
        <v>418</v>
      </c>
      <c r="AW322" s="643">
        <f t="shared" si="45"/>
        <v>2</v>
      </c>
    </row>
    <row r="323" spans="29:49" ht="46.5" customHeight="1">
      <c r="AC323" s="646" t="s">
        <v>150</v>
      </c>
      <c r="AD323" s="648" t="s">
        <v>485</v>
      </c>
      <c r="AT323" s="643">
        <f t="shared" si="42"/>
        <v>199</v>
      </c>
      <c r="AU323" s="643">
        <f t="shared" si="43"/>
        <v>6</v>
      </c>
      <c r="AV323" s="643">
        <f t="shared" si="44"/>
        <v>418</v>
      </c>
      <c r="AW323" s="643">
        <f t="shared" si="45"/>
        <v>10</v>
      </c>
    </row>
    <row r="324" spans="29:49" ht="46.5" customHeight="1">
      <c r="AC324" s="646" t="s">
        <v>151</v>
      </c>
      <c r="AD324" s="648" t="s">
        <v>486</v>
      </c>
      <c r="AT324" s="643">
        <f t="shared" si="42"/>
        <v>199</v>
      </c>
      <c r="AU324" s="643">
        <f t="shared" si="43"/>
        <v>7</v>
      </c>
      <c r="AV324" s="643">
        <f t="shared" si="44"/>
        <v>419</v>
      </c>
      <c r="AW324" s="643">
        <f t="shared" si="45"/>
        <v>2</v>
      </c>
    </row>
    <row r="325" spans="29:49" ht="46.5" customHeight="1">
      <c r="AC325" s="646" t="s">
        <v>152</v>
      </c>
      <c r="AD325" s="648" t="s">
        <v>487</v>
      </c>
      <c r="AT325" s="643">
        <f t="shared" si="42"/>
        <v>200</v>
      </c>
      <c r="AU325" s="643">
        <f t="shared" si="43"/>
        <v>4</v>
      </c>
      <c r="AV325" s="643">
        <f t="shared" si="44"/>
        <v>419</v>
      </c>
      <c r="AW325" s="643">
        <f t="shared" si="45"/>
        <v>10</v>
      </c>
    </row>
    <row r="326" spans="29:49" ht="46.5" customHeight="1">
      <c r="AC326" s="646" t="s">
        <v>153</v>
      </c>
      <c r="AD326" s="648" t="s">
        <v>488</v>
      </c>
      <c r="AT326" s="643">
        <f t="shared" si="42"/>
        <v>200</v>
      </c>
      <c r="AU326" s="643">
        <f t="shared" si="43"/>
        <v>5</v>
      </c>
      <c r="AV326" s="643">
        <f t="shared" si="44"/>
        <v>420</v>
      </c>
      <c r="AW326" s="643">
        <f t="shared" si="45"/>
        <v>2</v>
      </c>
    </row>
    <row r="327" spans="29:49" ht="46.5" customHeight="1">
      <c r="AC327" s="646" t="s">
        <v>154</v>
      </c>
      <c r="AD327" s="648" t="s">
        <v>489</v>
      </c>
      <c r="AT327" s="643">
        <f t="shared" si="42"/>
        <v>200</v>
      </c>
      <c r="AU327" s="643">
        <f t="shared" si="43"/>
        <v>6</v>
      </c>
      <c r="AV327" s="643">
        <f t="shared" si="44"/>
        <v>420</v>
      </c>
      <c r="AW327" s="643">
        <f t="shared" si="45"/>
        <v>10</v>
      </c>
    </row>
    <row r="328" spans="29:49" ht="46.5" customHeight="1">
      <c r="AC328" s="646" t="s">
        <v>155</v>
      </c>
      <c r="AD328" s="648" t="s">
        <v>490</v>
      </c>
      <c r="AT328" s="643">
        <f t="shared" si="42"/>
        <v>200</v>
      </c>
      <c r="AU328" s="643">
        <f t="shared" si="43"/>
        <v>7</v>
      </c>
      <c r="AV328" s="643">
        <f t="shared" si="44"/>
        <v>421</v>
      </c>
      <c r="AW328" s="643">
        <f t="shared" si="45"/>
        <v>2</v>
      </c>
    </row>
    <row r="329" spans="29:49" ht="46.5" customHeight="1">
      <c r="AC329" s="646" t="s">
        <v>156</v>
      </c>
      <c r="AD329" s="648" t="s">
        <v>491</v>
      </c>
      <c r="AT329" s="643">
        <f t="shared" si="42"/>
        <v>201</v>
      </c>
      <c r="AU329" s="643">
        <f t="shared" si="43"/>
        <v>4</v>
      </c>
      <c r="AV329" s="643">
        <f t="shared" si="44"/>
        <v>421</v>
      </c>
      <c r="AW329" s="643">
        <f t="shared" si="45"/>
        <v>10</v>
      </c>
    </row>
    <row r="330" spans="29:49" ht="46.5" customHeight="1">
      <c r="AC330" s="646" t="s">
        <v>157</v>
      </c>
      <c r="AD330" s="648" t="s">
        <v>492</v>
      </c>
      <c r="AT330" s="643">
        <f t="shared" si="42"/>
        <v>201</v>
      </c>
      <c r="AU330" s="643">
        <f t="shared" si="43"/>
        <v>5</v>
      </c>
      <c r="AV330" s="643">
        <f t="shared" si="44"/>
        <v>439</v>
      </c>
      <c r="AW330" s="643">
        <f t="shared" si="45"/>
        <v>4</v>
      </c>
    </row>
    <row r="331" spans="29:49" ht="46.5" customHeight="1">
      <c r="AC331" s="646" t="s">
        <v>158</v>
      </c>
      <c r="AD331" s="648" t="s">
        <v>493</v>
      </c>
      <c r="AT331" s="643">
        <f t="shared" si="42"/>
        <v>201</v>
      </c>
      <c r="AU331" s="643">
        <f t="shared" si="43"/>
        <v>6</v>
      </c>
      <c r="AV331" s="643">
        <f t="shared" si="44"/>
        <v>442</v>
      </c>
      <c r="AW331" s="643">
        <f t="shared" si="45"/>
        <v>6</v>
      </c>
    </row>
    <row r="332" spans="29:49" ht="46.5" customHeight="1">
      <c r="AC332" s="646" t="s">
        <v>159</v>
      </c>
      <c r="AD332" s="648" t="s">
        <v>494</v>
      </c>
      <c r="AT332" s="643">
        <f t="shared" si="42"/>
        <v>201</v>
      </c>
      <c r="AU332" s="643">
        <f t="shared" si="43"/>
        <v>7</v>
      </c>
      <c r="AV332" s="643">
        <f t="shared" si="44"/>
        <v>442</v>
      </c>
      <c r="AW332" s="643">
        <f t="shared" si="45"/>
        <v>7</v>
      </c>
    </row>
    <row r="333" spans="29:49" ht="46.5" customHeight="1">
      <c r="AC333" s="646" t="s">
        <v>160</v>
      </c>
      <c r="AD333" s="648" t="s">
        <v>1252</v>
      </c>
      <c r="AT333" s="643">
        <f t="shared" si="42"/>
        <v>202</v>
      </c>
      <c r="AU333" s="643">
        <f t="shared" si="43"/>
        <v>4</v>
      </c>
      <c r="AV333" s="643">
        <f t="shared" si="44"/>
        <v>442</v>
      </c>
      <c r="AW333" s="643">
        <f t="shared" si="45"/>
        <v>8</v>
      </c>
    </row>
    <row r="334" spans="29:49" ht="46.5" customHeight="1">
      <c r="AC334" s="646" t="s">
        <v>1253</v>
      </c>
      <c r="AD334" s="648" t="s">
        <v>810</v>
      </c>
      <c r="AT334" s="643">
        <f t="shared" si="42"/>
        <v>202</v>
      </c>
      <c r="AU334" s="643">
        <f t="shared" si="43"/>
        <v>5</v>
      </c>
      <c r="AV334" s="643">
        <f t="shared" si="44"/>
        <v>443</v>
      </c>
      <c r="AW334" s="643">
        <f t="shared" si="45"/>
        <v>6</v>
      </c>
    </row>
    <row r="335" spans="29:49" ht="46.5" customHeight="1">
      <c r="AC335" s="646" t="s">
        <v>701</v>
      </c>
      <c r="AD335" s="648" t="s">
        <v>811</v>
      </c>
      <c r="AT335" s="643">
        <f t="shared" si="42"/>
        <v>202</v>
      </c>
      <c r="AU335" s="643">
        <f t="shared" si="43"/>
        <v>6</v>
      </c>
      <c r="AV335" s="643">
        <f t="shared" si="44"/>
        <v>443</v>
      </c>
      <c r="AW335" s="643">
        <f t="shared" si="45"/>
        <v>7</v>
      </c>
    </row>
    <row r="336" spans="29:49" ht="46.5" customHeight="1">
      <c r="AC336" s="646" t="s">
        <v>702</v>
      </c>
      <c r="AD336" s="648" t="s">
        <v>703</v>
      </c>
      <c r="AT336" s="643">
        <f t="shared" si="42"/>
        <v>202</v>
      </c>
      <c r="AU336" s="643">
        <f t="shared" si="43"/>
        <v>7</v>
      </c>
      <c r="AV336" s="643">
        <f t="shared" si="44"/>
        <v>443</v>
      </c>
      <c r="AW336" s="643">
        <f t="shared" si="45"/>
        <v>8</v>
      </c>
    </row>
    <row r="337" spans="29:49" ht="46.5" customHeight="1">
      <c r="AC337" s="646" t="s">
        <v>704</v>
      </c>
      <c r="AD337" s="648" t="s">
        <v>1532</v>
      </c>
      <c r="AT337" s="643">
        <f t="shared" si="42"/>
        <v>203</v>
      </c>
      <c r="AU337" s="643">
        <f t="shared" si="43"/>
        <v>4</v>
      </c>
      <c r="AV337" s="643">
        <f t="shared" si="44"/>
        <v>444</v>
      </c>
      <c r="AW337" s="643">
        <f t="shared" si="45"/>
        <v>6</v>
      </c>
    </row>
    <row r="338" spans="29:49" ht="46.5" customHeight="1">
      <c r="AC338" s="646" t="s">
        <v>705</v>
      </c>
      <c r="AD338" s="648" t="s">
        <v>1069</v>
      </c>
      <c r="AT338" s="643">
        <f t="shared" si="42"/>
        <v>203</v>
      </c>
      <c r="AU338" s="643">
        <f t="shared" si="43"/>
        <v>5</v>
      </c>
      <c r="AV338" s="643">
        <f t="shared" si="44"/>
        <v>444</v>
      </c>
      <c r="AW338" s="643">
        <f t="shared" si="45"/>
        <v>7</v>
      </c>
    </row>
    <row r="339" spans="29:49" ht="46.5" customHeight="1">
      <c r="AC339" s="646" t="s">
        <v>199</v>
      </c>
      <c r="AD339" s="648" t="s">
        <v>200</v>
      </c>
      <c r="AT339" s="643">
        <f t="shared" si="42"/>
        <v>203</v>
      </c>
      <c r="AU339" s="643">
        <f t="shared" si="43"/>
        <v>6</v>
      </c>
      <c r="AV339" s="643">
        <f t="shared" si="44"/>
        <v>444</v>
      </c>
      <c r="AW339" s="643">
        <f t="shared" si="45"/>
        <v>8</v>
      </c>
    </row>
    <row r="340" spans="29:49" ht="46.5" customHeight="1">
      <c r="AC340" s="646" t="s">
        <v>201</v>
      </c>
      <c r="AD340" s="648" t="s">
        <v>1352</v>
      </c>
      <c r="AT340" s="643">
        <f t="shared" ref="AT340:AT403" si="46">AT200+86</f>
        <v>203</v>
      </c>
      <c r="AU340" s="643">
        <f t="shared" ref="AU340:AU403" si="47">AU200</f>
        <v>7</v>
      </c>
      <c r="AV340" s="643">
        <f t="shared" si="44"/>
        <v>445</v>
      </c>
      <c r="AW340" s="643">
        <f t="shared" si="45"/>
        <v>6</v>
      </c>
    </row>
    <row r="341" spans="29:49" ht="46.5" customHeight="1">
      <c r="AC341" s="646" t="s">
        <v>202</v>
      </c>
      <c r="AD341" s="648" t="s">
        <v>1353</v>
      </c>
      <c r="AT341" s="643">
        <f t="shared" si="46"/>
        <v>204</v>
      </c>
      <c r="AU341" s="643">
        <f t="shared" si="47"/>
        <v>4</v>
      </c>
      <c r="AV341" s="643">
        <f t="shared" si="44"/>
        <v>445</v>
      </c>
      <c r="AW341" s="643">
        <f t="shared" si="45"/>
        <v>7</v>
      </c>
    </row>
    <row r="342" spans="29:49" ht="46.5" customHeight="1">
      <c r="AC342" s="646" t="s">
        <v>203</v>
      </c>
      <c r="AD342" s="648" t="s">
        <v>204</v>
      </c>
      <c r="AT342" s="643">
        <f t="shared" si="46"/>
        <v>204</v>
      </c>
      <c r="AU342" s="643">
        <f t="shared" si="47"/>
        <v>5</v>
      </c>
      <c r="AV342" s="643">
        <f t="shared" si="44"/>
        <v>445</v>
      </c>
      <c r="AW342" s="643">
        <f t="shared" si="45"/>
        <v>8</v>
      </c>
    </row>
    <row r="343" spans="29:49" ht="46.5" customHeight="1">
      <c r="AC343" s="646" t="s">
        <v>205</v>
      </c>
      <c r="AD343" s="648" t="s">
        <v>1349</v>
      </c>
      <c r="AT343" s="643">
        <f t="shared" si="46"/>
        <v>204</v>
      </c>
      <c r="AU343" s="643">
        <f t="shared" si="47"/>
        <v>6</v>
      </c>
      <c r="AV343" s="643">
        <f t="shared" si="44"/>
        <v>447</v>
      </c>
      <c r="AW343" s="643">
        <f t="shared" si="45"/>
        <v>6</v>
      </c>
    </row>
    <row r="344" spans="29:49" ht="46.5" customHeight="1">
      <c r="AC344" s="646" t="s">
        <v>1350</v>
      </c>
      <c r="AD344" s="648" t="s">
        <v>1181</v>
      </c>
      <c r="AT344" s="643">
        <f t="shared" si="46"/>
        <v>204</v>
      </c>
      <c r="AU344" s="643">
        <f t="shared" si="47"/>
        <v>7</v>
      </c>
      <c r="AV344" s="643">
        <f t="shared" si="44"/>
        <v>447</v>
      </c>
      <c r="AW344" s="643">
        <f t="shared" si="45"/>
        <v>7</v>
      </c>
    </row>
    <row r="345" spans="29:49" ht="46.5" customHeight="1">
      <c r="AC345" s="646" t="s">
        <v>1182</v>
      </c>
      <c r="AD345" s="648" t="s">
        <v>1183</v>
      </c>
      <c r="AT345" s="643">
        <f t="shared" si="46"/>
        <v>205</v>
      </c>
      <c r="AU345" s="643">
        <f t="shared" si="47"/>
        <v>4</v>
      </c>
      <c r="AV345" s="643">
        <f t="shared" si="44"/>
        <v>447</v>
      </c>
      <c r="AW345" s="643">
        <f t="shared" si="45"/>
        <v>8</v>
      </c>
    </row>
    <row r="346" spans="29:49" ht="46.5" customHeight="1">
      <c r="AC346" s="646" t="s">
        <v>1184</v>
      </c>
      <c r="AD346" s="648" t="s">
        <v>1107</v>
      </c>
      <c r="AT346" s="643">
        <f t="shared" si="46"/>
        <v>205</v>
      </c>
      <c r="AU346" s="643">
        <f t="shared" si="47"/>
        <v>5</v>
      </c>
      <c r="AV346" s="643">
        <f t="shared" si="44"/>
        <v>448</v>
      </c>
      <c r="AW346" s="643">
        <f t="shared" si="45"/>
        <v>6</v>
      </c>
    </row>
    <row r="347" spans="29:49" ht="46.5" customHeight="1">
      <c r="AC347" s="646" t="s">
        <v>174</v>
      </c>
      <c r="AD347" s="648" t="s">
        <v>1108</v>
      </c>
      <c r="AT347" s="643">
        <f t="shared" si="46"/>
        <v>205</v>
      </c>
      <c r="AU347" s="643">
        <f t="shared" si="47"/>
        <v>6</v>
      </c>
      <c r="AV347" s="643">
        <f t="shared" si="44"/>
        <v>448</v>
      </c>
      <c r="AW347" s="643">
        <f t="shared" si="45"/>
        <v>7</v>
      </c>
    </row>
    <row r="348" spans="29:49" ht="46.5" customHeight="1">
      <c r="AC348" s="646" t="s">
        <v>175</v>
      </c>
      <c r="AD348" s="648" t="s">
        <v>706</v>
      </c>
      <c r="AT348" s="643">
        <f t="shared" si="46"/>
        <v>205</v>
      </c>
      <c r="AU348" s="643">
        <f t="shared" si="47"/>
        <v>7</v>
      </c>
      <c r="AV348" s="643">
        <f t="shared" si="44"/>
        <v>448</v>
      </c>
      <c r="AW348" s="643">
        <f t="shared" si="45"/>
        <v>8</v>
      </c>
    </row>
    <row r="349" spans="29:49" ht="46.5" customHeight="1">
      <c r="AC349" s="646" t="s">
        <v>176</v>
      </c>
      <c r="AD349" s="648" t="s">
        <v>182</v>
      </c>
      <c r="AT349" s="643">
        <f t="shared" si="46"/>
        <v>206</v>
      </c>
      <c r="AU349" s="643">
        <f t="shared" si="47"/>
        <v>4</v>
      </c>
      <c r="AV349" s="643">
        <f t="shared" si="44"/>
        <v>449</v>
      </c>
      <c r="AW349" s="643">
        <f t="shared" si="45"/>
        <v>6</v>
      </c>
    </row>
    <row r="350" spans="29:49" ht="46.5" customHeight="1">
      <c r="AC350" s="646" t="s">
        <v>183</v>
      </c>
      <c r="AD350" s="648" t="s">
        <v>184</v>
      </c>
      <c r="AT350" s="643">
        <f t="shared" si="46"/>
        <v>206</v>
      </c>
      <c r="AU350" s="643">
        <f t="shared" si="47"/>
        <v>5</v>
      </c>
      <c r="AV350" s="643">
        <f t="shared" si="44"/>
        <v>449</v>
      </c>
      <c r="AW350" s="643">
        <f t="shared" si="45"/>
        <v>7</v>
      </c>
    </row>
    <row r="351" spans="29:49" ht="46.5" customHeight="1">
      <c r="AC351" s="646" t="s">
        <v>185</v>
      </c>
      <c r="AD351" s="648" t="s">
        <v>707</v>
      </c>
      <c r="AT351" s="643">
        <f t="shared" si="46"/>
        <v>206</v>
      </c>
      <c r="AU351" s="643">
        <f t="shared" si="47"/>
        <v>6</v>
      </c>
      <c r="AV351" s="643">
        <f t="shared" si="44"/>
        <v>449</v>
      </c>
      <c r="AW351" s="643">
        <f t="shared" si="45"/>
        <v>8</v>
      </c>
    </row>
    <row r="352" spans="29:49" ht="46.5" customHeight="1">
      <c r="AC352" s="646" t="s">
        <v>186</v>
      </c>
      <c r="AD352" s="648" t="s">
        <v>982</v>
      </c>
      <c r="AT352" s="643">
        <f t="shared" si="46"/>
        <v>206</v>
      </c>
      <c r="AU352" s="643">
        <f t="shared" si="47"/>
        <v>7</v>
      </c>
      <c r="AV352" s="643">
        <f t="shared" si="44"/>
        <v>450</v>
      </c>
      <c r="AW352" s="643">
        <f t="shared" si="45"/>
        <v>6</v>
      </c>
    </row>
    <row r="353" spans="29:49" ht="46.5" customHeight="1">
      <c r="AC353" s="646" t="s">
        <v>187</v>
      </c>
      <c r="AD353" s="648" t="s">
        <v>983</v>
      </c>
      <c r="AT353" s="643">
        <f t="shared" si="46"/>
        <v>207</v>
      </c>
      <c r="AU353" s="643">
        <f t="shared" si="47"/>
        <v>4</v>
      </c>
      <c r="AV353" s="643">
        <f t="shared" si="44"/>
        <v>450</v>
      </c>
      <c r="AW353" s="643">
        <f t="shared" si="45"/>
        <v>7</v>
      </c>
    </row>
    <row r="354" spans="29:49" ht="46.5" customHeight="1">
      <c r="AC354" s="646" t="s">
        <v>188</v>
      </c>
      <c r="AD354" s="648" t="s">
        <v>984</v>
      </c>
      <c r="AT354" s="643">
        <f t="shared" si="46"/>
        <v>207</v>
      </c>
      <c r="AU354" s="643">
        <f t="shared" si="47"/>
        <v>5</v>
      </c>
      <c r="AV354" s="643">
        <f t="shared" si="44"/>
        <v>450</v>
      </c>
      <c r="AW354" s="643">
        <f t="shared" si="45"/>
        <v>8</v>
      </c>
    </row>
    <row r="355" spans="29:49" ht="46.5" customHeight="1">
      <c r="AC355" s="646" t="s">
        <v>189</v>
      </c>
      <c r="AD355" s="648" t="s">
        <v>190</v>
      </c>
      <c r="AT355" s="643">
        <f t="shared" si="46"/>
        <v>207</v>
      </c>
      <c r="AU355" s="643">
        <f t="shared" si="47"/>
        <v>6</v>
      </c>
      <c r="AV355" s="643">
        <f t="shared" si="44"/>
        <v>459</v>
      </c>
      <c r="AW355" s="643">
        <f t="shared" si="45"/>
        <v>11</v>
      </c>
    </row>
    <row r="356" spans="29:49" ht="46.5" customHeight="1">
      <c r="AC356" s="646" t="s">
        <v>191</v>
      </c>
      <c r="AD356" s="648" t="s">
        <v>985</v>
      </c>
      <c r="AT356" s="643">
        <f t="shared" si="46"/>
        <v>207</v>
      </c>
      <c r="AU356" s="643">
        <f t="shared" si="47"/>
        <v>7</v>
      </c>
      <c r="AV356" s="643">
        <f t="shared" si="44"/>
        <v>464</v>
      </c>
      <c r="AW356" s="643">
        <f t="shared" si="45"/>
        <v>2</v>
      </c>
    </row>
    <row r="357" spans="29:49" ht="46.5" customHeight="1">
      <c r="AC357" s="646" t="s">
        <v>192</v>
      </c>
      <c r="AD357" s="648" t="s">
        <v>986</v>
      </c>
      <c r="AT357" s="643">
        <f t="shared" si="46"/>
        <v>208</v>
      </c>
      <c r="AU357" s="643">
        <f t="shared" si="47"/>
        <v>4</v>
      </c>
      <c r="AV357" s="643">
        <f t="shared" si="44"/>
        <v>464</v>
      </c>
      <c r="AW357" s="643">
        <f t="shared" si="45"/>
        <v>10</v>
      </c>
    </row>
    <row r="358" spans="29:49" ht="46.5" customHeight="1">
      <c r="AC358" s="646" t="s">
        <v>193</v>
      </c>
      <c r="AD358" s="648" t="s">
        <v>1366</v>
      </c>
      <c r="AT358" s="643">
        <f t="shared" si="46"/>
        <v>208</v>
      </c>
      <c r="AU358" s="643">
        <f t="shared" si="47"/>
        <v>5</v>
      </c>
      <c r="AV358" s="643">
        <f t="shared" si="44"/>
        <v>465</v>
      </c>
      <c r="AW358" s="643">
        <f t="shared" si="45"/>
        <v>2</v>
      </c>
    </row>
    <row r="359" spans="29:49" ht="46.5" customHeight="1">
      <c r="AC359" s="646" t="s">
        <v>1367</v>
      </c>
      <c r="AD359" s="648" t="s">
        <v>1368</v>
      </c>
      <c r="AT359" s="643">
        <f t="shared" si="46"/>
        <v>208</v>
      </c>
      <c r="AU359" s="643">
        <f t="shared" si="47"/>
        <v>6</v>
      </c>
      <c r="AV359" s="643">
        <f t="shared" si="44"/>
        <v>465</v>
      </c>
      <c r="AW359" s="643">
        <f t="shared" si="45"/>
        <v>10</v>
      </c>
    </row>
    <row r="360" spans="29:49" ht="46.5" customHeight="1">
      <c r="AC360" s="646" t="s">
        <v>1369</v>
      </c>
      <c r="AD360" s="648" t="s">
        <v>1370</v>
      </c>
      <c r="AT360" s="643">
        <f t="shared" si="46"/>
        <v>208</v>
      </c>
      <c r="AU360" s="643">
        <f t="shared" si="47"/>
        <v>7</v>
      </c>
      <c r="AV360" s="643">
        <f t="shared" si="44"/>
        <v>466</v>
      </c>
      <c r="AW360" s="643">
        <f t="shared" si="45"/>
        <v>2</v>
      </c>
    </row>
    <row r="361" spans="29:49" ht="46.5" customHeight="1">
      <c r="AC361" s="646" t="s">
        <v>1371</v>
      </c>
      <c r="AD361" s="648" t="s">
        <v>1300</v>
      </c>
      <c r="AT361" s="643">
        <f t="shared" si="46"/>
        <v>209</v>
      </c>
      <c r="AU361" s="643">
        <f t="shared" si="47"/>
        <v>4</v>
      </c>
      <c r="AV361" s="643">
        <f t="shared" si="44"/>
        <v>466</v>
      </c>
      <c r="AW361" s="643">
        <f t="shared" si="45"/>
        <v>10</v>
      </c>
    </row>
    <row r="362" spans="29:49" ht="46.5" customHeight="1">
      <c r="AC362" s="646" t="s">
        <v>1372</v>
      </c>
      <c r="AD362" s="648" t="s">
        <v>1373</v>
      </c>
      <c r="AT362" s="643">
        <f t="shared" si="46"/>
        <v>209</v>
      </c>
      <c r="AU362" s="643">
        <f t="shared" si="47"/>
        <v>5</v>
      </c>
      <c r="AV362" s="643">
        <f t="shared" ref="AV362:AV425" si="48">AV326+47</f>
        <v>467</v>
      </c>
      <c r="AW362" s="643">
        <f t="shared" ref="AW362:AW425" si="49">AW326</f>
        <v>2</v>
      </c>
    </row>
    <row r="363" spans="29:49" ht="46.5" customHeight="1">
      <c r="AC363" s="646" t="s">
        <v>1374</v>
      </c>
      <c r="AD363" s="648" t="s">
        <v>1229</v>
      </c>
      <c r="AT363" s="643">
        <f t="shared" si="46"/>
        <v>209</v>
      </c>
      <c r="AU363" s="643">
        <f t="shared" si="47"/>
        <v>6</v>
      </c>
      <c r="AV363" s="643">
        <f t="shared" si="48"/>
        <v>467</v>
      </c>
      <c r="AW363" s="643">
        <f t="shared" si="49"/>
        <v>10</v>
      </c>
    </row>
    <row r="364" spans="29:49" ht="46.5" customHeight="1">
      <c r="AC364" s="646" t="s">
        <v>1285</v>
      </c>
      <c r="AD364" s="648" t="s">
        <v>1295</v>
      </c>
      <c r="AT364" s="643">
        <f t="shared" si="46"/>
        <v>209</v>
      </c>
      <c r="AU364" s="643">
        <f t="shared" si="47"/>
        <v>7</v>
      </c>
      <c r="AV364" s="643">
        <f t="shared" si="48"/>
        <v>468</v>
      </c>
      <c r="AW364" s="643">
        <f t="shared" si="49"/>
        <v>2</v>
      </c>
    </row>
    <row r="365" spans="29:49" ht="46.5" customHeight="1">
      <c r="AC365" s="646" t="s">
        <v>1296</v>
      </c>
      <c r="AD365" s="648" t="s">
        <v>1297</v>
      </c>
      <c r="AT365" s="643">
        <f t="shared" si="46"/>
        <v>210</v>
      </c>
      <c r="AU365" s="643">
        <f t="shared" si="47"/>
        <v>4</v>
      </c>
      <c r="AV365" s="643">
        <f t="shared" si="48"/>
        <v>468</v>
      </c>
      <c r="AW365" s="643">
        <f t="shared" si="49"/>
        <v>10</v>
      </c>
    </row>
    <row r="366" spans="29:49" ht="46.5" customHeight="1">
      <c r="AC366" s="646" t="s">
        <v>1298</v>
      </c>
      <c r="AD366" s="648" t="s">
        <v>618</v>
      </c>
      <c r="AT366" s="643">
        <f t="shared" si="46"/>
        <v>210</v>
      </c>
      <c r="AU366" s="643">
        <f t="shared" si="47"/>
        <v>5</v>
      </c>
      <c r="AV366" s="643">
        <f t="shared" si="48"/>
        <v>486</v>
      </c>
      <c r="AW366" s="643">
        <f t="shared" si="49"/>
        <v>4</v>
      </c>
    </row>
    <row r="367" spans="29:49" ht="46.5" customHeight="1">
      <c r="AC367" s="646" t="s">
        <v>1299</v>
      </c>
      <c r="AD367" s="648" t="s">
        <v>619</v>
      </c>
      <c r="AT367" s="643">
        <f t="shared" si="46"/>
        <v>210</v>
      </c>
      <c r="AU367" s="643">
        <f t="shared" si="47"/>
        <v>6</v>
      </c>
      <c r="AV367" s="643">
        <f t="shared" si="48"/>
        <v>489</v>
      </c>
      <c r="AW367" s="643">
        <f t="shared" si="49"/>
        <v>6</v>
      </c>
    </row>
    <row r="368" spans="29:49" ht="46.5" customHeight="1">
      <c r="AC368" s="646" t="s">
        <v>206</v>
      </c>
      <c r="AD368" s="648" t="s">
        <v>1200</v>
      </c>
      <c r="AT368" s="643">
        <f t="shared" si="46"/>
        <v>210</v>
      </c>
      <c r="AU368" s="643">
        <f t="shared" si="47"/>
        <v>7</v>
      </c>
      <c r="AV368" s="643">
        <f t="shared" si="48"/>
        <v>489</v>
      </c>
      <c r="AW368" s="643">
        <f t="shared" si="49"/>
        <v>7</v>
      </c>
    </row>
    <row r="369" spans="29:49" ht="46.5" customHeight="1">
      <c r="AC369" s="646" t="s">
        <v>1201</v>
      </c>
      <c r="AD369" s="648" t="s">
        <v>1185</v>
      </c>
      <c r="AT369" s="643">
        <f t="shared" si="46"/>
        <v>211</v>
      </c>
      <c r="AU369" s="643">
        <f t="shared" si="47"/>
        <v>4</v>
      </c>
      <c r="AV369" s="643">
        <f t="shared" si="48"/>
        <v>489</v>
      </c>
      <c r="AW369" s="643">
        <f t="shared" si="49"/>
        <v>8</v>
      </c>
    </row>
    <row r="370" spans="29:49" ht="46.5" customHeight="1">
      <c r="AC370" s="646" t="s">
        <v>1186</v>
      </c>
      <c r="AD370" s="648" t="s">
        <v>1548</v>
      </c>
      <c r="AT370" s="643">
        <f t="shared" si="46"/>
        <v>211</v>
      </c>
      <c r="AU370" s="643">
        <f t="shared" si="47"/>
        <v>5</v>
      </c>
      <c r="AV370" s="643">
        <f t="shared" si="48"/>
        <v>490</v>
      </c>
      <c r="AW370" s="643">
        <f t="shared" si="49"/>
        <v>6</v>
      </c>
    </row>
    <row r="371" spans="29:49" ht="46.5" customHeight="1">
      <c r="AC371" s="646" t="s">
        <v>1187</v>
      </c>
      <c r="AD371" s="648" t="s">
        <v>1549</v>
      </c>
      <c r="AT371" s="643">
        <f t="shared" si="46"/>
        <v>211</v>
      </c>
      <c r="AU371" s="643">
        <f t="shared" si="47"/>
        <v>6</v>
      </c>
      <c r="AV371" s="643">
        <f t="shared" si="48"/>
        <v>490</v>
      </c>
      <c r="AW371" s="643">
        <f t="shared" si="49"/>
        <v>7</v>
      </c>
    </row>
    <row r="372" spans="29:49" ht="46.5" customHeight="1">
      <c r="AC372" s="646" t="s">
        <v>1188</v>
      </c>
      <c r="AD372" s="648" t="s">
        <v>454</v>
      </c>
      <c r="AT372" s="643">
        <f t="shared" si="46"/>
        <v>211</v>
      </c>
      <c r="AU372" s="643">
        <f t="shared" si="47"/>
        <v>7</v>
      </c>
      <c r="AV372" s="643">
        <f t="shared" si="48"/>
        <v>490</v>
      </c>
      <c r="AW372" s="643">
        <f t="shared" si="49"/>
        <v>8</v>
      </c>
    </row>
    <row r="373" spans="29:49" ht="46.5" customHeight="1">
      <c r="AC373" s="646" t="s">
        <v>1189</v>
      </c>
      <c r="AD373" s="648" t="s">
        <v>455</v>
      </c>
      <c r="AT373" s="643">
        <f t="shared" si="46"/>
        <v>212</v>
      </c>
      <c r="AU373" s="643">
        <f t="shared" si="47"/>
        <v>4</v>
      </c>
      <c r="AV373" s="643">
        <f t="shared" si="48"/>
        <v>491</v>
      </c>
      <c r="AW373" s="643">
        <f t="shared" si="49"/>
        <v>6</v>
      </c>
    </row>
    <row r="374" spans="29:49" ht="46.5" customHeight="1">
      <c r="AC374" s="646" t="s">
        <v>1190</v>
      </c>
      <c r="AD374" s="648" t="s">
        <v>456</v>
      </c>
      <c r="AT374" s="643">
        <f t="shared" si="46"/>
        <v>212</v>
      </c>
      <c r="AU374" s="643">
        <f t="shared" si="47"/>
        <v>5</v>
      </c>
      <c r="AV374" s="643">
        <f t="shared" si="48"/>
        <v>491</v>
      </c>
      <c r="AW374" s="643">
        <f t="shared" si="49"/>
        <v>7</v>
      </c>
    </row>
    <row r="375" spans="29:49" ht="46.5" customHeight="1">
      <c r="AC375" s="646" t="s">
        <v>1191</v>
      </c>
      <c r="AD375" s="648" t="s">
        <v>1192</v>
      </c>
      <c r="AT375" s="643">
        <f t="shared" si="46"/>
        <v>212</v>
      </c>
      <c r="AU375" s="643">
        <f t="shared" si="47"/>
        <v>6</v>
      </c>
      <c r="AV375" s="643">
        <f t="shared" si="48"/>
        <v>491</v>
      </c>
      <c r="AW375" s="643">
        <f t="shared" si="49"/>
        <v>8</v>
      </c>
    </row>
    <row r="376" spans="29:49" ht="46.5" customHeight="1">
      <c r="AC376" s="646" t="s">
        <v>1193</v>
      </c>
      <c r="AD376" s="648" t="s">
        <v>1529</v>
      </c>
      <c r="AT376" s="643">
        <f t="shared" si="46"/>
        <v>212</v>
      </c>
      <c r="AU376" s="643">
        <f t="shared" si="47"/>
        <v>7</v>
      </c>
      <c r="AV376" s="643">
        <f t="shared" si="48"/>
        <v>492</v>
      </c>
      <c r="AW376" s="643">
        <f t="shared" si="49"/>
        <v>6</v>
      </c>
    </row>
    <row r="377" spans="29:49" ht="46.5" customHeight="1">
      <c r="AC377" s="646" t="s">
        <v>1194</v>
      </c>
      <c r="AD377" s="648" t="s">
        <v>669</v>
      </c>
      <c r="AT377" s="643">
        <f t="shared" si="46"/>
        <v>213</v>
      </c>
      <c r="AU377" s="643">
        <f t="shared" si="47"/>
        <v>4</v>
      </c>
      <c r="AV377" s="643">
        <f t="shared" si="48"/>
        <v>492</v>
      </c>
      <c r="AW377" s="643">
        <f t="shared" si="49"/>
        <v>7</v>
      </c>
    </row>
    <row r="378" spans="29:49" ht="46.5" customHeight="1">
      <c r="AC378" s="646" t="s">
        <v>1195</v>
      </c>
      <c r="AD378" s="648" t="s">
        <v>670</v>
      </c>
      <c r="AT378" s="643">
        <f t="shared" si="46"/>
        <v>213</v>
      </c>
      <c r="AU378" s="643">
        <f t="shared" si="47"/>
        <v>5</v>
      </c>
      <c r="AV378" s="643">
        <f t="shared" si="48"/>
        <v>492</v>
      </c>
      <c r="AW378" s="643">
        <f t="shared" si="49"/>
        <v>8</v>
      </c>
    </row>
    <row r="379" spans="29:49" ht="46.5" customHeight="1">
      <c r="AC379" s="646" t="s">
        <v>1196</v>
      </c>
      <c r="AD379" s="648" t="s">
        <v>671</v>
      </c>
      <c r="AT379" s="643">
        <f t="shared" si="46"/>
        <v>213</v>
      </c>
      <c r="AU379" s="643">
        <f t="shared" si="47"/>
        <v>6</v>
      </c>
      <c r="AV379" s="643">
        <f t="shared" si="48"/>
        <v>494</v>
      </c>
      <c r="AW379" s="643">
        <f t="shared" si="49"/>
        <v>6</v>
      </c>
    </row>
    <row r="380" spans="29:49" ht="46.5" customHeight="1">
      <c r="AC380" s="646" t="s">
        <v>1197</v>
      </c>
      <c r="AD380" s="648" t="s">
        <v>1198</v>
      </c>
      <c r="AT380" s="643">
        <f t="shared" si="46"/>
        <v>213</v>
      </c>
      <c r="AU380" s="643">
        <f t="shared" si="47"/>
        <v>7</v>
      </c>
      <c r="AV380" s="643">
        <f t="shared" si="48"/>
        <v>494</v>
      </c>
      <c r="AW380" s="643">
        <f t="shared" si="49"/>
        <v>7</v>
      </c>
    </row>
    <row r="381" spans="29:49" ht="46.5" customHeight="1">
      <c r="AC381" s="646" t="s">
        <v>1199</v>
      </c>
      <c r="AD381" s="648" t="s">
        <v>672</v>
      </c>
      <c r="AT381" s="643">
        <f t="shared" si="46"/>
        <v>214</v>
      </c>
      <c r="AU381" s="643">
        <f t="shared" si="47"/>
        <v>4</v>
      </c>
      <c r="AV381" s="643">
        <f t="shared" si="48"/>
        <v>494</v>
      </c>
      <c r="AW381" s="643">
        <f t="shared" si="49"/>
        <v>8</v>
      </c>
    </row>
    <row r="382" spans="29:49" ht="46.5" customHeight="1">
      <c r="AC382" s="646" t="s">
        <v>1203</v>
      </c>
      <c r="AD382" s="648" t="s">
        <v>533</v>
      </c>
      <c r="AT382" s="643">
        <f t="shared" si="46"/>
        <v>214</v>
      </c>
      <c r="AU382" s="643">
        <f t="shared" si="47"/>
        <v>5</v>
      </c>
      <c r="AV382" s="643">
        <f t="shared" si="48"/>
        <v>495</v>
      </c>
      <c r="AW382" s="643">
        <f t="shared" si="49"/>
        <v>6</v>
      </c>
    </row>
    <row r="383" spans="29:49" ht="46.5" customHeight="1">
      <c r="AC383" s="646" t="s">
        <v>1204</v>
      </c>
      <c r="AD383" s="648" t="s">
        <v>1205</v>
      </c>
      <c r="AT383" s="643">
        <f t="shared" si="46"/>
        <v>214</v>
      </c>
      <c r="AU383" s="643">
        <f t="shared" si="47"/>
        <v>6</v>
      </c>
      <c r="AV383" s="643">
        <f t="shared" si="48"/>
        <v>495</v>
      </c>
      <c r="AW383" s="643">
        <f t="shared" si="49"/>
        <v>7</v>
      </c>
    </row>
    <row r="384" spans="29:49" ht="46.5" customHeight="1">
      <c r="AC384" s="646" t="s">
        <v>1206</v>
      </c>
      <c r="AD384" s="648" t="s">
        <v>641</v>
      </c>
      <c r="AT384" s="643">
        <f t="shared" si="46"/>
        <v>214</v>
      </c>
      <c r="AU384" s="643">
        <f t="shared" si="47"/>
        <v>7</v>
      </c>
      <c r="AV384" s="643">
        <f t="shared" si="48"/>
        <v>495</v>
      </c>
      <c r="AW384" s="643">
        <f t="shared" si="49"/>
        <v>8</v>
      </c>
    </row>
    <row r="385" spans="29:49" ht="46.5" customHeight="1">
      <c r="AC385" s="646" t="s">
        <v>1132</v>
      </c>
      <c r="AD385" s="648" t="s">
        <v>642</v>
      </c>
      <c r="AT385" s="643">
        <f t="shared" si="46"/>
        <v>224</v>
      </c>
      <c r="AU385" s="643">
        <f t="shared" si="47"/>
        <v>11</v>
      </c>
      <c r="AV385" s="643">
        <f t="shared" si="48"/>
        <v>496</v>
      </c>
      <c r="AW385" s="643">
        <f t="shared" si="49"/>
        <v>6</v>
      </c>
    </row>
    <row r="386" spans="29:49" ht="46.5" customHeight="1">
      <c r="AC386" s="646" t="s">
        <v>1133</v>
      </c>
      <c r="AD386" s="648" t="s">
        <v>763</v>
      </c>
      <c r="AT386" s="643">
        <f t="shared" si="46"/>
        <v>229</v>
      </c>
      <c r="AU386" s="643">
        <f t="shared" si="47"/>
        <v>2</v>
      </c>
      <c r="AV386" s="643">
        <f t="shared" si="48"/>
        <v>496</v>
      </c>
      <c r="AW386" s="643">
        <f t="shared" si="49"/>
        <v>7</v>
      </c>
    </row>
    <row r="387" spans="29:49" ht="46.5" customHeight="1">
      <c r="AC387" s="646" t="s">
        <v>1134</v>
      </c>
      <c r="AD387" s="648" t="s">
        <v>1230</v>
      </c>
      <c r="AT387" s="643">
        <f t="shared" si="46"/>
        <v>229</v>
      </c>
      <c r="AU387" s="643">
        <f t="shared" si="47"/>
        <v>10</v>
      </c>
      <c r="AV387" s="643">
        <f t="shared" si="48"/>
        <v>496</v>
      </c>
      <c r="AW387" s="643">
        <f t="shared" si="49"/>
        <v>8</v>
      </c>
    </row>
    <row r="388" spans="29:49" ht="46.5" customHeight="1">
      <c r="AC388" s="646" t="s">
        <v>1231</v>
      </c>
      <c r="AD388" s="648" t="s">
        <v>764</v>
      </c>
      <c r="AT388" s="643">
        <f t="shared" si="46"/>
        <v>230</v>
      </c>
      <c r="AU388" s="643">
        <f t="shared" si="47"/>
        <v>2</v>
      </c>
      <c r="AV388" s="643">
        <f t="shared" si="48"/>
        <v>497</v>
      </c>
      <c r="AW388" s="643">
        <f t="shared" si="49"/>
        <v>6</v>
      </c>
    </row>
    <row r="389" spans="29:49" ht="46.5" customHeight="1">
      <c r="AC389" s="646" t="s">
        <v>1232</v>
      </c>
      <c r="AD389" s="648" t="s">
        <v>765</v>
      </c>
      <c r="AT389" s="643">
        <f t="shared" si="46"/>
        <v>230</v>
      </c>
      <c r="AU389" s="643">
        <f t="shared" si="47"/>
        <v>10</v>
      </c>
      <c r="AV389" s="643">
        <f t="shared" si="48"/>
        <v>497</v>
      </c>
      <c r="AW389" s="643">
        <f t="shared" si="49"/>
        <v>7</v>
      </c>
    </row>
    <row r="390" spans="29:49" ht="46.5" customHeight="1">
      <c r="AC390" s="646" t="s">
        <v>1233</v>
      </c>
      <c r="AD390" s="648" t="s">
        <v>766</v>
      </c>
      <c r="AT390" s="643">
        <f t="shared" si="46"/>
        <v>231</v>
      </c>
      <c r="AU390" s="643">
        <f t="shared" si="47"/>
        <v>2</v>
      </c>
      <c r="AV390" s="643">
        <f t="shared" si="48"/>
        <v>497</v>
      </c>
      <c r="AW390" s="643">
        <f t="shared" si="49"/>
        <v>8</v>
      </c>
    </row>
    <row r="391" spans="29:49" ht="46.5" customHeight="1">
      <c r="AC391" s="646" t="s">
        <v>1234</v>
      </c>
      <c r="AD391" s="648" t="s">
        <v>767</v>
      </c>
      <c r="AT391" s="643">
        <f t="shared" si="46"/>
        <v>231</v>
      </c>
      <c r="AU391" s="643">
        <f t="shared" si="47"/>
        <v>10</v>
      </c>
      <c r="AV391" s="643">
        <f t="shared" si="48"/>
        <v>506</v>
      </c>
      <c r="AW391" s="643">
        <f t="shared" si="49"/>
        <v>11</v>
      </c>
    </row>
    <row r="392" spans="29:49" ht="46.5" customHeight="1">
      <c r="AC392" s="646" t="s">
        <v>1235</v>
      </c>
      <c r="AD392" s="648" t="s">
        <v>768</v>
      </c>
      <c r="AT392" s="643">
        <f t="shared" si="46"/>
        <v>232</v>
      </c>
      <c r="AU392" s="643">
        <f t="shared" si="47"/>
        <v>2</v>
      </c>
      <c r="AV392" s="643">
        <f t="shared" si="48"/>
        <v>511</v>
      </c>
      <c r="AW392" s="643">
        <f t="shared" si="49"/>
        <v>2</v>
      </c>
    </row>
    <row r="393" spans="29:49" ht="46.5" customHeight="1">
      <c r="AC393" s="646" t="s">
        <v>1168</v>
      </c>
      <c r="AD393" s="648" t="s">
        <v>769</v>
      </c>
      <c r="AT393" s="643">
        <f t="shared" si="46"/>
        <v>232</v>
      </c>
      <c r="AU393" s="643">
        <f t="shared" si="47"/>
        <v>10</v>
      </c>
      <c r="AV393" s="643">
        <f t="shared" si="48"/>
        <v>511</v>
      </c>
      <c r="AW393" s="643">
        <f t="shared" si="49"/>
        <v>10</v>
      </c>
    </row>
    <row r="394" spans="29:49" ht="46.5" customHeight="1">
      <c r="AC394" s="646" t="s">
        <v>1169</v>
      </c>
      <c r="AD394" s="648" t="s">
        <v>1112</v>
      </c>
      <c r="AT394" s="643">
        <f t="shared" si="46"/>
        <v>233</v>
      </c>
      <c r="AU394" s="643">
        <f t="shared" si="47"/>
        <v>2</v>
      </c>
      <c r="AV394" s="643">
        <f t="shared" si="48"/>
        <v>512</v>
      </c>
      <c r="AW394" s="643">
        <f t="shared" si="49"/>
        <v>2</v>
      </c>
    </row>
    <row r="395" spans="29:49" ht="46.5" customHeight="1">
      <c r="AC395" s="646" t="s">
        <v>1113</v>
      </c>
      <c r="AD395" s="648" t="s">
        <v>1164</v>
      </c>
      <c r="AT395" s="643">
        <f t="shared" si="46"/>
        <v>233</v>
      </c>
      <c r="AU395" s="643">
        <f t="shared" si="47"/>
        <v>10</v>
      </c>
      <c r="AV395" s="643">
        <f t="shared" si="48"/>
        <v>512</v>
      </c>
      <c r="AW395" s="643">
        <f t="shared" si="49"/>
        <v>10</v>
      </c>
    </row>
    <row r="396" spans="29:49" ht="46.5" customHeight="1">
      <c r="AC396" s="646" t="s">
        <v>31</v>
      </c>
      <c r="AD396" s="648" t="s">
        <v>32</v>
      </c>
      <c r="AT396" s="643">
        <f t="shared" si="46"/>
        <v>234</v>
      </c>
      <c r="AU396" s="643">
        <f t="shared" si="47"/>
        <v>2</v>
      </c>
      <c r="AV396" s="643">
        <f t="shared" si="48"/>
        <v>513</v>
      </c>
      <c r="AW396" s="643">
        <f t="shared" si="49"/>
        <v>2</v>
      </c>
    </row>
    <row r="397" spans="29:49" ht="46.5" customHeight="1">
      <c r="AC397" s="646" t="s">
        <v>33</v>
      </c>
      <c r="AD397" s="648" t="s">
        <v>1269</v>
      </c>
      <c r="AT397" s="643">
        <f t="shared" si="46"/>
        <v>234</v>
      </c>
      <c r="AU397" s="643">
        <f t="shared" si="47"/>
        <v>10</v>
      </c>
      <c r="AV397" s="643">
        <f t="shared" si="48"/>
        <v>513</v>
      </c>
      <c r="AW397" s="643">
        <f t="shared" si="49"/>
        <v>10</v>
      </c>
    </row>
    <row r="398" spans="29:49" ht="46.5" customHeight="1">
      <c r="AC398" s="646" t="s">
        <v>1270</v>
      </c>
      <c r="AD398" s="648" t="s">
        <v>858</v>
      </c>
      <c r="AT398" s="643">
        <f t="shared" si="46"/>
        <v>235</v>
      </c>
      <c r="AU398" s="643">
        <f t="shared" si="47"/>
        <v>2</v>
      </c>
      <c r="AV398" s="643">
        <f t="shared" si="48"/>
        <v>514</v>
      </c>
      <c r="AW398" s="643">
        <f t="shared" si="49"/>
        <v>2</v>
      </c>
    </row>
    <row r="399" spans="29:49" ht="46.5" customHeight="1">
      <c r="AC399" s="646" t="s">
        <v>1271</v>
      </c>
      <c r="AD399" s="648" t="s">
        <v>1272</v>
      </c>
      <c r="AT399" s="643">
        <f t="shared" si="46"/>
        <v>235</v>
      </c>
      <c r="AU399" s="643">
        <f t="shared" si="47"/>
        <v>10</v>
      </c>
      <c r="AV399" s="643">
        <f t="shared" si="48"/>
        <v>514</v>
      </c>
      <c r="AW399" s="643">
        <f t="shared" si="49"/>
        <v>10</v>
      </c>
    </row>
    <row r="400" spans="29:49" ht="46.5" customHeight="1">
      <c r="AC400" s="646" t="s">
        <v>15</v>
      </c>
      <c r="AD400" s="648" t="s">
        <v>16</v>
      </c>
      <c r="AT400" s="643">
        <f t="shared" si="46"/>
        <v>236</v>
      </c>
      <c r="AU400" s="643">
        <f t="shared" si="47"/>
        <v>2</v>
      </c>
      <c r="AV400" s="643">
        <f t="shared" si="48"/>
        <v>515</v>
      </c>
      <c r="AW400" s="643">
        <f t="shared" si="49"/>
        <v>2</v>
      </c>
    </row>
    <row r="401" spans="29:49" ht="46.5" customHeight="1">
      <c r="AC401" s="646" t="s">
        <v>17</v>
      </c>
      <c r="AD401" s="648" t="s">
        <v>18</v>
      </c>
      <c r="AT401" s="643">
        <f t="shared" si="46"/>
        <v>236</v>
      </c>
      <c r="AU401" s="643">
        <f t="shared" si="47"/>
        <v>10</v>
      </c>
      <c r="AV401" s="643">
        <f t="shared" si="48"/>
        <v>515</v>
      </c>
      <c r="AW401" s="643">
        <f t="shared" si="49"/>
        <v>10</v>
      </c>
    </row>
    <row r="402" spans="29:49" ht="46.5" customHeight="1">
      <c r="AC402" s="646" t="s">
        <v>19</v>
      </c>
      <c r="AD402" s="648" t="s">
        <v>20</v>
      </c>
      <c r="AT402" s="643">
        <f t="shared" si="46"/>
        <v>237</v>
      </c>
      <c r="AU402" s="643">
        <f t="shared" si="47"/>
        <v>2</v>
      </c>
      <c r="AV402" s="643">
        <f t="shared" si="48"/>
        <v>533</v>
      </c>
      <c r="AW402" s="643">
        <f t="shared" si="49"/>
        <v>4</v>
      </c>
    </row>
    <row r="403" spans="29:49" ht="46.5" customHeight="1">
      <c r="AC403" s="646" t="s">
        <v>21</v>
      </c>
      <c r="AD403" s="648" t="s">
        <v>22</v>
      </c>
      <c r="AT403" s="643">
        <f t="shared" si="46"/>
        <v>237</v>
      </c>
      <c r="AU403" s="643">
        <f t="shared" si="47"/>
        <v>10</v>
      </c>
      <c r="AV403" s="643">
        <f t="shared" si="48"/>
        <v>536</v>
      </c>
      <c r="AW403" s="643">
        <f t="shared" si="49"/>
        <v>6</v>
      </c>
    </row>
    <row r="404" spans="29:49" ht="46.5" customHeight="1">
      <c r="AC404" s="646" t="s">
        <v>23</v>
      </c>
      <c r="AD404" s="648" t="s">
        <v>24</v>
      </c>
      <c r="AT404" s="643">
        <f t="shared" ref="AT404:AT467" si="50">AT264+86</f>
        <v>238</v>
      </c>
      <c r="AU404" s="643">
        <f t="shared" ref="AU404:AU467" si="51">AU264</f>
        <v>2</v>
      </c>
      <c r="AV404" s="643">
        <f t="shared" si="48"/>
        <v>536</v>
      </c>
      <c r="AW404" s="643">
        <f t="shared" si="49"/>
        <v>7</v>
      </c>
    </row>
    <row r="405" spans="29:49" ht="46.5" customHeight="1">
      <c r="AC405" s="646" t="s">
        <v>25</v>
      </c>
      <c r="AD405" s="648" t="s">
        <v>26</v>
      </c>
      <c r="AT405" s="643">
        <f t="shared" si="50"/>
        <v>238</v>
      </c>
      <c r="AU405" s="643">
        <f t="shared" si="51"/>
        <v>10</v>
      </c>
      <c r="AV405" s="643">
        <f t="shared" si="48"/>
        <v>536</v>
      </c>
      <c r="AW405" s="643">
        <f t="shared" si="49"/>
        <v>8</v>
      </c>
    </row>
    <row r="406" spans="29:49" ht="46.5" customHeight="1">
      <c r="AC406" s="646" t="s">
        <v>27</v>
      </c>
      <c r="AD406" s="648" t="s">
        <v>1330</v>
      </c>
      <c r="AT406" s="643">
        <f t="shared" si="50"/>
        <v>239</v>
      </c>
      <c r="AU406" s="643">
        <f t="shared" si="51"/>
        <v>2</v>
      </c>
      <c r="AV406" s="643">
        <f t="shared" si="48"/>
        <v>537</v>
      </c>
      <c r="AW406" s="643">
        <f t="shared" si="49"/>
        <v>6</v>
      </c>
    </row>
    <row r="407" spans="29:49" ht="46.5" customHeight="1">
      <c r="AC407" s="646" t="s">
        <v>28</v>
      </c>
      <c r="AD407" s="648" t="s">
        <v>1928</v>
      </c>
      <c r="AT407" s="643">
        <f t="shared" si="50"/>
        <v>239</v>
      </c>
      <c r="AU407" s="643">
        <f t="shared" si="51"/>
        <v>10</v>
      </c>
      <c r="AV407" s="643">
        <f t="shared" si="48"/>
        <v>537</v>
      </c>
      <c r="AW407" s="643">
        <f t="shared" si="49"/>
        <v>7</v>
      </c>
    </row>
    <row r="408" spans="29:49" ht="46.5" customHeight="1">
      <c r="AC408" s="646" t="s">
        <v>930</v>
      </c>
      <c r="AD408" s="648" t="s">
        <v>1331</v>
      </c>
      <c r="AT408" s="643">
        <f t="shared" si="50"/>
        <v>240</v>
      </c>
      <c r="AU408" s="643">
        <f t="shared" si="51"/>
        <v>2</v>
      </c>
      <c r="AV408" s="643">
        <f t="shared" si="48"/>
        <v>537</v>
      </c>
      <c r="AW408" s="643">
        <f t="shared" si="49"/>
        <v>8</v>
      </c>
    </row>
    <row r="409" spans="29:49" ht="46.5" customHeight="1">
      <c r="AC409" s="646" t="s">
        <v>931</v>
      </c>
      <c r="AD409" s="648" t="s">
        <v>229</v>
      </c>
      <c r="AT409" s="643">
        <f t="shared" si="50"/>
        <v>240</v>
      </c>
      <c r="AU409" s="643">
        <f t="shared" si="51"/>
        <v>10</v>
      </c>
      <c r="AV409" s="643">
        <f t="shared" si="48"/>
        <v>538</v>
      </c>
      <c r="AW409" s="643">
        <f t="shared" si="49"/>
        <v>6</v>
      </c>
    </row>
    <row r="410" spans="29:49" ht="46.5" customHeight="1">
      <c r="AC410" s="646" t="s">
        <v>932</v>
      </c>
      <c r="AD410" s="648" t="s">
        <v>1332</v>
      </c>
      <c r="AT410" s="643">
        <f t="shared" si="50"/>
        <v>241</v>
      </c>
      <c r="AU410" s="643">
        <f t="shared" si="51"/>
        <v>2</v>
      </c>
      <c r="AV410" s="643">
        <f t="shared" si="48"/>
        <v>538</v>
      </c>
      <c r="AW410" s="643">
        <f t="shared" si="49"/>
        <v>7</v>
      </c>
    </row>
    <row r="411" spans="29:49" ht="46.5" customHeight="1">
      <c r="AC411" s="646" t="s">
        <v>933</v>
      </c>
      <c r="AD411" s="648" t="s">
        <v>1471</v>
      </c>
      <c r="AT411" s="643">
        <f t="shared" si="50"/>
        <v>241</v>
      </c>
      <c r="AU411" s="643">
        <f t="shared" si="51"/>
        <v>10</v>
      </c>
      <c r="AV411" s="643">
        <f t="shared" si="48"/>
        <v>538</v>
      </c>
      <c r="AW411" s="643">
        <f t="shared" si="49"/>
        <v>8</v>
      </c>
    </row>
    <row r="412" spans="29:49" ht="46.5" customHeight="1">
      <c r="AC412" s="646" t="s">
        <v>1472</v>
      </c>
      <c r="AD412" s="648" t="s">
        <v>1170</v>
      </c>
      <c r="AT412" s="643">
        <f t="shared" si="50"/>
        <v>242</v>
      </c>
      <c r="AU412" s="643">
        <f t="shared" si="51"/>
        <v>2</v>
      </c>
      <c r="AV412" s="643">
        <f t="shared" si="48"/>
        <v>539</v>
      </c>
      <c r="AW412" s="643">
        <f t="shared" si="49"/>
        <v>6</v>
      </c>
    </row>
    <row r="413" spans="29:49" ht="46.5" customHeight="1">
      <c r="AC413" s="646" t="s">
        <v>1473</v>
      </c>
      <c r="AD413" s="648" t="s">
        <v>1474</v>
      </c>
      <c r="AT413" s="643">
        <f t="shared" si="50"/>
        <v>242</v>
      </c>
      <c r="AU413" s="643">
        <f t="shared" si="51"/>
        <v>10</v>
      </c>
      <c r="AV413" s="643">
        <f t="shared" si="48"/>
        <v>539</v>
      </c>
      <c r="AW413" s="643">
        <f t="shared" si="49"/>
        <v>7</v>
      </c>
    </row>
    <row r="414" spans="29:49" ht="46.5" customHeight="1">
      <c r="AC414" s="646" t="s">
        <v>1475</v>
      </c>
      <c r="AD414" s="648" t="s">
        <v>1476</v>
      </c>
      <c r="AT414" s="643">
        <f t="shared" si="50"/>
        <v>243</v>
      </c>
      <c r="AU414" s="643">
        <f t="shared" si="51"/>
        <v>2</v>
      </c>
      <c r="AV414" s="643">
        <f t="shared" si="48"/>
        <v>539</v>
      </c>
      <c r="AW414" s="643">
        <f t="shared" si="49"/>
        <v>8</v>
      </c>
    </row>
    <row r="415" spans="29:49" ht="46.5" customHeight="1">
      <c r="AC415" s="646" t="s">
        <v>1477</v>
      </c>
      <c r="AD415" s="648" t="s">
        <v>607</v>
      </c>
      <c r="AT415" s="643">
        <f t="shared" si="50"/>
        <v>243</v>
      </c>
      <c r="AU415" s="643">
        <f t="shared" si="51"/>
        <v>10</v>
      </c>
      <c r="AV415" s="643">
        <f t="shared" si="48"/>
        <v>541</v>
      </c>
      <c r="AW415" s="643">
        <f t="shared" si="49"/>
        <v>6</v>
      </c>
    </row>
    <row r="416" spans="29:49" ht="46.5" customHeight="1">
      <c r="AC416" s="646" t="s">
        <v>1478</v>
      </c>
      <c r="AD416" s="648" t="s">
        <v>314</v>
      </c>
      <c r="AT416" s="643">
        <f t="shared" si="50"/>
        <v>244</v>
      </c>
      <c r="AU416" s="643">
        <f t="shared" si="51"/>
        <v>2</v>
      </c>
      <c r="AV416" s="643">
        <f t="shared" si="48"/>
        <v>541</v>
      </c>
      <c r="AW416" s="643">
        <f t="shared" si="49"/>
        <v>7</v>
      </c>
    </row>
    <row r="417" spans="29:49" ht="46.5" customHeight="1">
      <c r="AC417" s="646" t="s">
        <v>315</v>
      </c>
      <c r="AD417" s="648" t="s">
        <v>302</v>
      </c>
      <c r="AT417" s="643">
        <f t="shared" si="50"/>
        <v>244</v>
      </c>
      <c r="AU417" s="643">
        <f t="shared" si="51"/>
        <v>10</v>
      </c>
      <c r="AV417" s="643">
        <f t="shared" si="48"/>
        <v>541</v>
      </c>
      <c r="AW417" s="643">
        <f t="shared" si="49"/>
        <v>8</v>
      </c>
    </row>
    <row r="418" spans="29:49" ht="46.5" customHeight="1">
      <c r="AC418" s="646" t="s">
        <v>303</v>
      </c>
      <c r="AD418" s="648" t="s">
        <v>608</v>
      </c>
      <c r="AT418" s="643">
        <f t="shared" si="50"/>
        <v>245</v>
      </c>
      <c r="AU418" s="643">
        <f t="shared" si="51"/>
        <v>2</v>
      </c>
      <c r="AV418" s="643">
        <f t="shared" si="48"/>
        <v>542</v>
      </c>
      <c r="AW418" s="643">
        <f t="shared" si="49"/>
        <v>6</v>
      </c>
    </row>
    <row r="419" spans="29:49" ht="46.5" customHeight="1">
      <c r="AC419" s="646" t="s">
        <v>304</v>
      </c>
      <c r="AD419" s="648" t="s">
        <v>1062</v>
      </c>
      <c r="AT419" s="643">
        <f t="shared" si="50"/>
        <v>245</v>
      </c>
      <c r="AU419" s="643">
        <f t="shared" si="51"/>
        <v>10</v>
      </c>
      <c r="AV419" s="643">
        <f t="shared" si="48"/>
        <v>542</v>
      </c>
      <c r="AW419" s="643">
        <f t="shared" si="49"/>
        <v>7</v>
      </c>
    </row>
    <row r="420" spans="29:49" ht="46.5" customHeight="1">
      <c r="AC420" s="646" t="s">
        <v>305</v>
      </c>
      <c r="AD420" s="648" t="s">
        <v>333</v>
      </c>
      <c r="AT420" s="643">
        <f t="shared" si="50"/>
        <v>246</v>
      </c>
      <c r="AU420" s="643">
        <f t="shared" si="51"/>
        <v>2</v>
      </c>
      <c r="AV420" s="643">
        <f t="shared" si="48"/>
        <v>542</v>
      </c>
      <c r="AW420" s="643">
        <f t="shared" si="49"/>
        <v>8</v>
      </c>
    </row>
    <row r="421" spans="29:49" ht="46.5" customHeight="1">
      <c r="AC421" s="646" t="s">
        <v>334</v>
      </c>
      <c r="AD421" s="648" t="s">
        <v>1416</v>
      </c>
      <c r="AT421" s="643">
        <f t="shared" si="50"/>
        <v>246</v>
      </c>
      <c r="AU421" s="643">
        <f t="shared" si="51"/>
        <v>10</v>
      </c>
      <c r="AV421" s="643">
        <f t="shared" si="48"/>
        <v>543</v>
      </c>
      <c r="AW421" s="643">
        <f t="shared" si="49"/>
        <v>6</v>
      </c>
    </row>
    <row r="422" spans="29:49" ht="46.5" customHeight="1">
      <c r="AC422" s="646" t="s">
        <v>1417</v>
      </c>
      <c r="AD422" s="648" t="s">
        <v>1479</v>
      </c>
      <c r="AT422" s="643">
        <f t="shared" si="50"/>
        <v>247</v>
      </c>
      <c r="AU422" s="643">
        <f t="shared" si="51"/>
        <v>2</v>
      </c>
      <c r="AV422" s="643">
        <f t="shared" si="48"/>
        <v>543</v>
      </c>
      <c r="AW422" s="643">
        <f t="shared" si="49"/>
        <v>7</v>
      </c>
    </row>
    <row r="423" spans="29:49" ht="46.5" customHeight="1">
      <c r="AC423" s="646" t="s">
        <v>1480</v>
      </c>
      <c r="AD423" s="648" t="s">
        <v>1481</v>
      </c>
      <c r="AT423" s="643">
        <f t="shared" si="50"/>
        <v>247</v>
      </c>
      <c r="AU423" s="643">
        <f t="shared" si="51"/>
        <v>10</v>
      </c>
      <c r="AV423" s="643">
        <f t="shared" si="48"/>
        <v>543</v>
      </c>
      <c r="AW423" s="643">
        <f t="shared" si="49"/>
        <v>8</v>
      </c>
    </row>
    <row r="424" spans="29:49" ht="46.5" customHeight="1">
      <c r="AC424" s="646" t="s">
        <v>1482</v>
      </c>
      <c r="AD424" s="648" t="s">
        <v>872</v>
      </c>
      <c r="AT424" s="643">
        <f t="shared" si="50"/>
        <v>248</v>
      </c>
      <c r="AU424" s="643">
        <f t="shared" si="51"/>
        <v>2</v>
      </c>
      <c r="AV424" s="643">
        <f t="shared" si="48"/>
        <v>544</v>
      </c>
      <c r="AW424" s="643">
        <f t="shared" si="49"/>
        <v>6</v>
      </c>
    </row>
    <row r="425" spans="29:49" ht="46.5" customHeight="1">
      <c r="AC425" s="646" t="s">
        <v>1483</v>
      </c>
      <c r="AD425" s="648" t="s">
        <v>752</v>
      </c>
      <c r="AT425" s="643">
        <f t="shared" si="50"/>
        <v>248</v>
      </c>
      <c r="AU425" s="643">
        <f t="shared" si="51"/>
        <v>10</v>
      </c>
      <c r="AV425" s="643">
        <f t="shared" si="48"/>
        <v>544</v>
      </c>
      <c r="AW425" s="643">
        <f t="shared" si="49"/>
        <v>7</v>
      </c>
    </row>
    <row r="426" spans="29:49" ht="46.5" customHeight="1">
      <c r="AC426" s="646" t="s">
        <v>1484</v>
      </c>
      <c r="AD426" s="648" t="s">
        <v>1485</v>
      </c>
      <c r="AT426" s="643">
        <f t="shared" si="50"/>
        <v>249</v>
      </c>
      <c r="AU426" s="643">
        <f t="shared" si="51"/>
        <v>2</v>
      </c>
      <c r="AV426" s="643">
        <f t="shared" ref="AV426:AV489" si="52">AV390+47</f>
        <v>544</v>
      </c>
      <c r="AW426" s="643">
        <f t="shared" ref="AW426:AW489" si="53">AW390</f>
        <v>8</v>
      </c>
    </row>
    <row r="427" spans="29:49" ht="46.5" customHeight="1">
      <c r="AC427" s="646" t="s">
        <v>1486</v>
      </c>
      <c r="AD427" s="648" t="s">
        <v>753</v>
      </c>
      <c r="AT427" s="643">
        <f t="shared" si="50"/>
        <v>249</v>
      </c>
      <c r="AU427" s="643">
        <f t="shared" si="51"/>
        <v>10</v>
      </c>
      <c r="AV427" s="643">
        <f t="shared" si="52"/>
        <v>553</v>
      </c>
      <c r="AW427" s="643">
        <f t="shared" si="53"/>
        <v>11</v>
      </c>
    </row>
    <row r="428" spans="29:49" ht="46.5" customHeight="1">
      <c r="AC428" s="646" t="s">
        <v>1487</v>
      </c>
      <c r="AD428" s="648" t="s">
        <v>754</v>
      </c>
      <c r="AT428" s="643">
        <f t="shared" si="50"/>
        <v>274</v>
      </c>
      <c r="AU428" s="643">
        <f t="shared" si="51"/>
        <v>4</v>
      </c>
      <c r="AV428" s="643">
        <f t="shared" si="52"/>
        <v>558</v>
      </c>
      <c r="AW428" s="643">
        <f t="shared" si="53"/>
        <v>2</v>
      </c>
    </row>
    <row r="429" spans="29:49" ht="46.5" customHeight="1">
      <c r="AC429" s="646" t="s">
        <v>1488</v>
      </c>
      <c r="AD429" s="648" t="s">
        <v>1578</v>
      </c>
      <c r="AT429" s="643">
        <f t="shared" si="50"/>
        <v>277</v>
      </c>
      <c r="AU429" s="643">
        <f t="shared" si="51"/>
        <v>4</v>
      </c>
      <c r="AV429" s="643">
        <f t="shared" si="52"/>
        <v>558</v>
      </c>
      <c r="AW429" s="643">
        <f t="shared" si="53"/>
        <v>10</v>
      </c>
    </row>
    <row r="430" spans="29:49" ht="46.5" customHeight="1">
      <c r="AC430" s="646" t="s">
        <v>1489</v>
      </c>
      <c r="AD430" s="648" t="s">
        <v>1579</v>
      </c>
      <c r="AT430" s="643">
        <f t="shared" si="50"/>
        <v>277</v>
      </c>
      <c r="AU430" s="643">
        <f t="shared" si="51"/>
        <v>5</v>
      </c>
      <c r="AV430" s="643">
        <f t="shared" si="52"/>
        <v>559</v>
      </c>
      <c r="AW430" s="643">
        <f t="shared" si="53"/>
        <v>2</v>
      </c>
    </row>
    <row r="431" spans="29:49" ht="46.5" customHeight="1">
      <c r="AC431" s="646" t="s">
        <v>1490</v>
      </c>
      <c r="AD431" s="648" t="s">
        <v>1491</v>
      </c>
      <c r="AT431" s="643">
        <f t="shared" si="50"/>
        <v>277</v>
      </c>
      <c r="AU431" s="643">
        <f t="shared" si="51"/>
        <v>6</v>
      </c>
      <c r="AV431" s="643">
        <f t="shared" si="52"/>
        <v>559</v>
      </c>
      <c r="AW431" s="643">
        <f t="shared" si="53"/>
        <v>10</v>
      </c>
    </row>
    <row r="432" spans="29:49" ht="46.5" customHeight="1">
      <c r="AC432" s="646" t="s">
        <v>1492</v>
      </c>
      <c r="AD432" s="648" t="s">
        <v>1493</v>
      </c>
      <c r="AT432" s="643">
        <f t="shared" si="50"/>
        <v>277</v>
      </c>
      <c r="AU432" s="643">
        <f t="shared" si="51"/>
        <v>7</v>
      </c>
      <c r="AV432" s="643">
        <f t="shared" si="52"/>
        <v>560</v>
      </c>
      <c r="AW432" s="643">
        <f t="shared" si="53"/>
        <v>2</v>
      </c>
    </row>
    <row r="433" spans="29:49" ht="46.5" customHeight="1">
      <c r="AC433" s="646" t="s">
        <v>1494</v>
      </c>
      <c r="AD433" s="648" t="s">
        <v>1580</v>
      </c>
      <c r="AT433" s="643">
        <f t="shared" si="50"/>
        <v>278</v>
      </c>
      <c r="AU433" s="643">
        <f t="shared" si="51"/>
        <v>4</v>
      </c>
      <c r="AV433" s="643">
        <f t="shared" si="52"/>
        <v>560</v>
      </c>
      <c r="AW433" s="643">
        <f t="shared" si="53"/>
        <v>10</v>
      </c>
    </row>
    <row r="434" spans="29:49" ht="46.5" customHeight="1">
      <c r="AC434" s="646" t="s">
        <v>1495</v>
      </c>
      <c r="AD434" s="648" t="s">
        <v>1581</v>
      </c>
      <c r="AT434" s="643">
        <f t="shared" si="50"/>
        <v>278</v>
      </c>
      <c r="AU434" s="643">
        <f t="shared" si="51"/>
        <v>5</v>
      </c>
      <c r="AV434" s="643">
        <f t="shared" si="52"/>
        <v>561</v>
      </c>
      <c r="AW434" s="643">
        <f t="shared" si="53"/>
        <v>2</v>
      </c>
    </row>
    <row r="435" spans="29:49" ht="46.5" customHeight="1">
      <c r="AC435" s="646" t="s">
        <v>1496</v>
      </c>
      <c r="AD435" s="648" t="s">
        <v>1165</v>
      </c>
      <c r="AT435" s="643">
        <f t="shared" si="50"/>
        <v>278</v>
      </c>
      <c r="AU435" s="643">
        <f t="shared" si="51"/>
        <v>6</v>
      </c>
      <c r="AV435" s="643">
        <f t="shared" si="52"/>
        <v>561</v>
      </c>
      <c r="AW435" s="643">
        <f t="shared" si="53"/>
        <v>10</v>
      </c>
    </row>
    <row r="436" spans="29:49" ht="46.5" customHeight="1">
      <c r="AC436" s="646" t="s">
        <v>1497</v>
      </c>
      <c r="AD436" s="648" t="s">
        <v>1432</v>
      </c>
      <c r="AT436" s="643">
        <f t="shared" si="50"/>
        <v>278</v>
      </c>
      <c r="AU436" s="643">
        <f t="shared" si="51"/>
        <v>7</v>
      </c>
      <c r="AV436" s="643">
        <f t="shared" si="52"/>
        <v>562</v>
      </c>
      <c r="AW436" s="643">
        <f t="shared" si="53"/>
        <v>2</v>
      </c>
    </row>
    <row r="437" spans="29:49" ht="46.5" customHeight="1">
      <c r="AC437" s="646" t="s">
        <v>1391</v>
      </c>
      <c r="AD437" s="648" t="s">
        <v>1392</v>
      </c>
      <c r="AT437" s="643">
        <f t="shared" si="50"/>
        <v>279</v>
      </c>
      <c r="AU437" s="643">
        <f t="shared" si="51"/>
        <v>4</v>
      </c>
      <c r="AV437" s="643">
        <f t="shared" si="52"/>
        <v>562</v>
      </c>
      <c r="AW437" s="643">
        <f t="shared" si="53"/>
        <v>10</v>
      </c>
    </row>
    <row r="438" spans="29:49" ht="46.5" customHeight="1">
      <c r="AC438" s="646" t="s">
        <v>1393</v>
      </c>
      <c r="AD438" s="648" t="s">
        <v>1166</v>
      </c>
      <c r="AT438" s="643">
        <f t="shared" si="50"/>
        <v>279</v>
      </c>
      <c r="AU438" s="643">
        <f t="shared" si="51"/>
        <v>5</v>
      </c>
      <c r="AV438" s="643">
        <f t="shared" si="52"/>
        <v>580</v>
      </c>
      <c r="AW438" s="643">
        <f t="shared" si="53"/>
        <v>4</v>
      </c>
    </row>
    <row r="439" spans="29:49" ht="46.5" customHeight="1">
      <c r="AC439" s="646" t="s">
        <v>1394</v>
      </c>
      <c r="AD439" s="648" t="s">
        <v>1395</v>
      </c>
      <c r="AT439" s="643">
        <f t="shared" si="50"/>
        <v>279</v>
      </c>
      <c r="AU439" s="643">
        <f t="shared" si="51"/>
        <v>6</v>
      </c>
      <c r="AV439" s="643">
        <f t="shared" si="52"/>
        <v>583</v>
      </c>
      <c r="AW439" s="643">
        <f t="shared" si="53"/>
        <v>6</v>
      </c>
    </row>
    <row r="440" spans="29:49" ht="46.5" customHeight="1">
      <c r="AC440" s="646" t="s">
        <v>1396</v>
      </c>
      <c r="AD440" s="648" t="s">
        <v>1167</v>
      </c>
      <c r="AT440" s="643">
        <f t="shared" si="50"/>
        <v>279</v>
      </c>
      <c r="AU440" s="643">
        <f t="shared" si="51"/>
        <v>7</v>
      </c>
      <c r="AV440" s="643">
        <f t="shared" si="52"/>
        <v>583</v>
      </c>
      <c r="AW440" s="643">
        <f t="shared" si="53"/>
        <v>7</v>
      </c>
    </row>
    <row r="441" spans="29:49" ht="46.5" customHeight="1">
      <c r="AC441" s="646" t="s">
        <v>1397</v>
      </c>
      <c r="AD441" s="648" t="s">
        <v>1125</v>
      </c>
      <c r="AT441" s="643">
        <f t="shared" si="50"/>
        <v>280</v>
      </c>
      <c r="AU441" s="643">
        <f t="shared" si="51"/>
        <v>4</v>
      </c>
      <c r="AV441" s="643">
        <f t="shared" si="52"/>
        <v>583</v>
      </c>
      <c r="AW441" s="643">
        <f t="shared" si="53"/>
        <v>8</v>
      </c>
    </row>
    <row r="442" spans="29:49" ht="46.5" customHeight="1">
      <c r="AC442" s="646" t="s">
        <v>240</v>
      </c>
      <c r="AD442" s="648" t="s">
        <v>1126</v>
      </c>
      <c r="AT442" s="643">
        <f t="shared" si="50"/>
        <v>280</v>
      </c>
      <c r="AU442" s="643">
        <f t="shared" si="51"/>
        <v>5</v>
      </c>
      <c r="AV442" s="643">
        <f t="shared" si="52"/>
        <v>584</v>
      </c>
      <c r="AW442" s="643">
        <f t="shared" si="53"/>
        <v>6</v>
      </c>
    </row>
    <row r="443" spans="29:49" ht="46.5" customHeight="1">
      <c r="AC443" s="646" t="s">
        <v>241</v>
      </c>
      <c r="AD443" s="648" t="s">
        <v>1127</v>
      </c>
      <c r="AT443" s="643">
        <f t="shared" si="50"/>
        <v>280</v>
      </c>
      <c r="AU443" s="643">
        <f t="shared" si="51"/>
        <v>6</v>
      </c>
      <c r="AV443" s="643">
        <f t="shared" si="52"/>
        <v>584</v>
      </c>
      <c r="AW443" s="643">
        <f t="shared" si="53"/>
        <v>7</v>
      </c>
    </row>
    <row r="444" spans="29:49" ht="46.5" customHeight="1">
      <c r="AC444" s="646" t="s">
        <v>242</v>
      </c>
      <c r="AD444" s="648" t="s">
        <v>1128</v>
      </c>
      <c r="AT444" s="643">
        <f t="shared" si="50"/>
        <v>280</v>
      </c>
      <c r="AU444" s="643">
        <f t="shared" si="51"/>
        <v>7</v>
      </c>
      <c r="AV444" s="643">
        <f t="shared" si="52"/>
        <v>584</v>
      </c>
      <c r="AW444" s="643">
        <f t="shared" si="53"/>
        <v>8</v>
      </c>
    </row>
    <row r="445" spans="29:49" ht="46.5" customHeight="1">
      <c r="AC445" s="646" t="s">
        <v>243</v>
      </c>
      <c r="AD445" s="648" t="s">
        <v>244</v>
      </c>
      <c r="AT445" s="643">
        <f t="shared" si="50"/>
        <v>281</v>
      </c>
      <c r="AU445" s="643">
        <f t="shared" si="51"/>
        <v>4</v>
      </c>
      <c r="AV445" s="643">
        <f t="shared" si="52"/>
        <v>585</v>
      </c>
      <c r="AW445" s="643">
        <f t="shared" si="53"/>
        <v>6</v>
      </c>
    </row>
    <row r="446" spans="29:49" ht="46.5" customHeight="1">
      <c r="AC446" s="646" t="s">
        <v>245</v>
      </c>
      <c r="AD446" s="648" t="s">
        <v>246</v>
      </c>
      <c r="AT446" s="643">
        <f t="shared" si="50"/>
        <v>281</v>
      </c>
      <c r="AU446" s="643">
        <f t="shared" si="51"/>
        <v>5</v>
      </c>
      <c r="AV446" s="643">
        <f t="shared" si="52"/>
        <v>585</v>
      </c>
      <c r="AW446" s="643">
        <f t="shared" si="53"/>
        <v>7</v>
      </c>
    </row>
    <row r="447" spans="29:49" ht="46.5" customHeight="1">
      <c r="AC447" s="646" t="s">
        <v>247</v>
      </c>
      <c r="AD447" s="648" t="s">
        <v>1129</v>
      </c>
      <c r="AT447" s="643">
        <f t="shared" si="50"/>
        <v>281</v>
      </c>
      <c r="AU447" s="643">
        <f t="shared" si="51"/>
        <v>6</v>
      </c>
      <c r="AV447" s="643">
        <f t="shared" si="52"/>
        <v>585</v>
      </c>
      <c r="AW447" s="643">
        <f t="shared" si="53"/>
        <v>8</v>
      </c>
    </row>
    <row r="448" spans="29:49" ht="46.5" customHeight="1">
      <c r="AC448" s="646" t="s">
        <v>248</v>
      </c>
      <c r="AD448" s="648" t="s">
        <v>249</v>
      </c>
      <c r="AT448" s="643">
        <f t="shared" si="50"/>
        <v>281</v>
      </c>
      <c r="AU448" s="643">
        <f t="shared" si="51"/>
        <v>7</v>
      </c>
      <c r="AV448" s="643">
        <f t="shared" si="52"/>
        <v>586</v>
      </c>
      <c r="AW448" s="643">
        <f t="shared" si="53"/>
        <v>6</v>
      </c>
    </row>
    <row r="449" spans="29:49" ht="46.5" customHeight="1">
      <c r="AC449" s="646" t="s">
        <v>250</v>
      </c>
      <c r="AD449" s="648" t="s">
        <v>251</v>
      </c>
      <c r="AT449" s="643">
        <f t="shared" si="50"/>
        <v>282</v>
      </c>
      <c r="AU449" s="643">
        <f t="shared" si="51"/>
        <v>4</v>
      </c>
      <c r="AV449" s="643">
        <f t="shared" si="52"/>
        <v>586</v>
      </c>
      <c r="AW449" s="643">
        <f t="shared" si="53"/>
        <v>7</v>
      </c>
    </row>
    <row r="450" spans="29:49" ht="46.5" customHeight="1">
      <c r="AC450" s="646" t="s">
        <v>252</v>
      </c>
      <c r="AD450" s="648" t="s">
        <v>1068</v>
      </c>
      <c r="AT450" s="643">
        <f t="shared" si="50"/>
        <v>282</v>
      </c>
      <c r="AU450" s="643">
        <f t="shared" si="51"/>
        <v>5</v>
      </c>
      <c r="AV450" s="643">
        <f t="shared" si="52"/>
        <v>586</v>
      </c>
      <c r="AW450" s="643">
        <f t="shared" si="53"/>
        <v>8</v>
      </c>
    </row>
    <row r="451" spans="29:49" ht="46.5" customHeight="1">
      <c r="AC451" s="646" t="s">
        <v>253</v>
      </c>
      <c r="AD451" s="648" t="s">
        <v>254</v>
      </c>
      <c r="AT451" s="643">
        <f t="shared" si="50"/>
        <v>282</v>
      </c>
      <c r="AU451" s="643">
        <f t="shared" si="51"/>
        <v>6</v>
      </c>
      <c r="AV451" s="643">
        <f t="shared" si="52"/>
        <v>588</v>
      </c>
      <c r="AW451" s="643">
        <f t="shared" si="53"/>
        <v>6</v>
      </c>
    </row>
    <row r="452" spans="29:49" ht="46.5" customHeight="1">
      <c r="AC452" s="646" t="s">
        <v>255</v>
      </c>
      <c r="AD452" s="648" t="s">
        <v>256</v>
      </c>
      <c r="AT452" s="643">
        <f t="shared" si="50"/>
        <v>282</v>
      </c>
      <c r="AU452" s="643">
        <f t="shared" si="51"/>
        <v>7</v>
      </c>
      <c r="AV452" s="643">
        <f t="shared" si="52"/>
        <v>588</v>
      </c>
      <c r="AW452" s="643">
        <f t="shared" si="53"/>
        <v>7</v>
      </c>
    </row>
    <row r="453" spans="29:49" ht="46.5" customHeight="1">
      <c r="AC453" s="646" t="s">
        <v>257</v>
      </c>
      <c r="AD453" s="648" t="s">
        <v>258</v>
      </c>
      <c r="AT453" s="643">
        <f t="shared" si="50"/>
        <v>283</v>
      </c>
      <c r="AU453" s="643">
        <f t="shared" si="51"/>
        <v>4</v>
      </c>
      <c r="AV453" s="643">
        <f t="shared" si="52"/>
        <v>588</v>
      </c>
      <c r="AW453" s="643">
        <f t="shared" si="53"/>
        <v>8</v>
      </c>
    </row>
    <row r="454" spans="29:49" ht="46.5" customHeight="1">
      <c r="AC454" s="646" t="s">
        <v>259</v>
      </c>
      <c r="AD454" s="648" t="s">
        <v>260</v>
      </c>
      <c r="AT454" s="643">
        <f t="shared" si="50"/>
        <v>283</v>
      </c>
      <c r="AU454" s="643">
        <f t="shared" si="51"/>
        <v>5</v>
      </c>
      <c r="AV454" s="643">
        <f t="shared" si="52"/>
        <v>589</v>
      </c>
      <c r="AW454" s="643">
        <f t="shared" si="53"/>
        <v>6</v>
      </c>
    </row>
    <row r="455" spans="29:49" ht="46.5" customHeight="1">
      <c r="AC455" s="646" t="s">
        <v>1446</v>
      </c>
      <c r="AD455" s="648" t="s">
        <v>1447</v>
      </c>
      <c r="AT455" s="643">
        <f t="shared" si="50"/>
        <v>283</v>
      </c>
      <c r="AU455" s="643">
        <f t="shared" si="51"/>
        <v>6</v>
      </c>
      <c r="AV455" s="643">
        <f t="shared" si="52"/>
        <v>589</v>
      </c>
      <c r="AW455" s="643">
        <f t="shared" si="53"/>
        <v>7</v>
      </c>
    </row>
    <row r="456" spans="29:49" ht="46.5" customHeight="1">
      <c r="AC456" s="646" t="s">
        <v>1448</v>
      </c>
      <c r="AD456" s="648" t="s">
        <v>1449</v>
      </c>
      <c r="AT456" s="643">
        <f t="shared" si="50"/>
        <v>283</v>
      </c>
      <c r="AU456" s="643">
        <f t="shared" si="51"/>
        <v>7</v>
      </c>
      <c r="AV456" s="643">
        <f t="shared" si="52"/>
        <v>589</v>
      </c>
      <c r="AW456" s="643">
        <f t="shared" si="53"/>
        <v>8</v>
      </c>
    </row>
    <row r="457" spans="29:49" ht="46.5" customHeight="1">
      <c r="AC457" s="646" t="s">
        <v>1450</v>
      </c>
      <c r="AD457" s="648" t="s">
        <v>657</v>
      </c>
      <c r="AT457" s="643">
        <f t="shared" si="50"/>
        <v>284</v>
      </c>
      <c r="AU457" s="643">
        <f t="shared" si="51"/>
        <v>4</v>
      </c>
      <c r="AV457" s="643">
        <f t="shared" si="52"/>
        <v>590</v>
      </c>
      <c r="AW457" s="643">
        <f t="shared" si="53"/>
        <v>6</v>
      </c>
    </row>
    <row r="458" spans="29:49" ht="46.5" customHeight="1">
      <c r="AC458" s="646" t="s">
        <v>1451</v>
      </c>
      <c r="AD458" s="648" t="s">
        <v>1354</v>
      </c>
      <c r="AT458" s="643">
        <f t="shared" si="50"/>
        <v>284</v>
      </c>
      <c r="AU458" s="643">
        <f t="shared" si="51"/>
        <v>5</v>
      </c>
      <c r="AV458" s="643">
        <f t="shared" si="52"/>
        <v>590</v>
      </c>
      <c r="AW458" s="643">
        <f t="shared" si="53"/>
        <v>7</v>
      </c>
    </row>
    <row r="459" spans="29:49" ht="46.5" customHeight="1">
      <c r="AC459" s="646" t="s">
        <v>1452</v>
      </c>
      <c r="AD459" s="648" t="s">
        <v>1355</v>
      </c>
      <c r="AT459" s="643">
        <f t="shared" si="50"/>
        <v>284</v>
      </c>
      <c r="AU459" s="643">
        <f t="shared" si="51"/>
        <v>6</v>
      </c>
      <c r="AV459" s="643">
        <f t="shared" si="52"/>
        <v>590</v>
      </c>
      <c r="AW459" s="643">
        <f t="shared" si="53"/>
        <v>8</v>
      </c>
    </row>
    <row r="460" spans="29:49" ht="46.5" customHeight="1">
      <c r="AC460" s="646" t="s">
        <v>1453</v>
      </c>
      <c r="AD460" s="648" t="s">
        <v>1143</v>
      </c>
      <c r="AT460" s="643">
        <f t="shared" si="50"/>
        <v>284</v>
      </c>
      <c r="AU460" s="643">
        <f t="shared" si="51"/>
        <v>7</v>
      </c>
      <c r="AV460" s="643">
        <f t="shared" si="52"/>
        <v>591</v>
      </c>
      <c r="AW460" s="643">
        <f t="shared" si="53"/>
        <v>6</v>
      </c>
    </row>
    <row r="461" spans="29:49" ht="46.5" customHeight="1">
      <c r="AC461" s="646" t="s">
        <v>1454</v>
      </c>
      <c r="AD461" s="648" t="s">
        <v>227</v>
      </c>
      <c r="AT461" s="643">
        <f t="shared" si="50"/>
        <v>285</v>
      </c>
      <c r="AU461" s="643">
        <f t="shared" si="51"/>
        <v>4</v>
      </c>
      <c r="AV461" s="643">
        <f t="shared" si="52"/>
        <v>591</v>
      </c>
      <c r="AW461" s="643">
        <f t="shared" si="53"/>
        <v>7</v>
      </c>
    </row>
    <row r="462" spans="29:49" ht="46.5" customHeight="1">
      <c r="AC462" s="646" t="s">
        <v>1455</v>
      </c>
      <c r="AD462" s="648" t="s">
        <v>1456</v>
      </c>
      <c r="AT462" s="643">
        <f t="shared" si="50"/>
        <v>285</v>
      </c>
      <c r="AU462" s="643">
        <f t="shared" si="51"/>
        <v>5</v>
      </c>
      <c r="AV462" s="643">
        <f t="shared" si="52"/>
        <v>591</v>
      </c>
      <c r="AW462" s="643">
        <f t="shared" si="53"/>
        <v>8</v>
      </c>
    </row>
    <row r="463" spans="29:49" ht="46.5" customHeight="1">
      <c r="AC463" s="646" t="s">
        <v>1457</v>
      </c>
      <c r="AD463" s="648" t="s">
        <v>1458</v>
      </c>
      <c r="AT463" s="643">
        <f t="shared" si="50"/>
        <v>285</v>
      </c>
      <c r="AU463" s="643">
        <f t="shared" si="51"/>
        <v>6</v>
      </c>
      <c r="AV463" s="643">
        <f t="shared" si="52"/>
        <v>600</v>
      </c>
      <c r="AW463" s="643">
        <f t="shared" si="53"/>
        <v>11</v>
      </c>
    </row>
    <row r="464" spans="29:49" ht="46.5" customHeight="1">
      <c r="AC464" s="646" t="s">
        <v>1459</v>
      </c>
      <c r="AD464" s="648" t="s">
        <v>1460</v>
      </c>
      <c r="AT464" s="643">
        <f t="shared" si="50"/>
        <v>285</v>
      </c>
      <c r="AU464" s="643">
        <f t="shared" si="51"/>
        <v>7</v>
      </c>
      <c r="AV464" s="643">
        <f t="shared" si="52"/>
        <v>605</v>
      </c>
      <c r="AW464" s="643">
        <f t="shared" si="53"/>
        <v>2</v>
      </c>
    </row>
    <row r="465" spans="29:49" ht="46.5" customHeight="1">
      <c r="AC465" s="646" t="s">
        <v>1461</v>
      </c>
      <c r="AD465" s="648" t="s">
        <v>1358</v>
      </c>
      <c r="AT465" s="643">
        <f t="shared" si="50"/>
        <v>286</v>
      </c>
      <c r="AU465" s="643">
        <f t="shared" si="51"/>
        <v>4</v>
      </c>
      <c r="AV465" s="643">
        <f t="shared" si="52"/>
        <v>605</v>
      </c>
      <c r="AW465" s="643">
        <f t="shared" si="53"/>
        <v>10</v>
      </c>
    </row>
    <row r="466" spans="29:49" ht="46.5" customHeight="1">
      <c r="AC466" s="646" t="s">
        <v>1359</v>
      </c>
      <c r="AD466" s="648" t="s">
        <v>228</v>
      </c>
      <c r="AT466" s="643">
        <f t="shared" si="50"/>
        <v>286</v>
      </c>
      <c r="AU466" s="643">
        <f t="shared" si="51"/>
        <v>5</v>
      </c>
      <c r="AV466" s="643">
        <f t="shared" si="52"/>
        <v>606</v>
      </c>
      <c r="AW466" s="643">
        <f t="shared" si="53"/>
        <v>2</v>
      </c>
    </row>
    <row r="467" spans="29:49" ht="46.5" customHeight="1">
      <c r="AC467" s="646" t="s">
        <v>1360</v>
      </c>
      <c r="AD467" s="648" t="s">
        <v>236</v>
      </c>
      <c r="AT467" s="643">
        <f t="shared" si="50"/>
        <v>286</v>
      </c>
      <c r="AU467" s="643">
        <f t="shared" si="51"/>
        <v>6</v>
      </c>
      <c r="AV467" s="643">
        <f t="shared" si="52"/>
        <v>606</v>
      </c>
      <c r="AW467" s="643">
        <f t="shared" si="53"/>
        <v>10</v>
      </c>
    </row>
    <row r="468" spans="29:49" ht="46.5" customHeight="1">
      <c r="AC468" s="646" t="s">
        <v>1361</v>
      </c>
      <c r="AD468" s="648" t="s">
        <v>237</v>
      </c>
      <c r="AT468" s="643">
        <f t="shared" ref="AT468:AT531" si="54">AT328+86</f>
        <v>286</v>
      </c>
      <c r="AU468" s="643">
        <f t="shared" ref="AU468:AU531" si="55">AU328</f>
        <v>7</v>
      </c>
      <c r="AV468" s="643">
        <f t="shared" si="52"/>
        <v>607</v>
      </c>
      <c r="AW468" s="643">
        <f t="shared" si="53"/>
        <v>2</v>
      </c>
    </row>
    <row r="469" spans="29:49" ht="46.5" customHeight="1">
      <c r="AC469" s="646" t="s">
        <v>1362</v>
      </c>
      <c r="AD469" s="648" t="s">
        <v>293</v>
      </c>
      <c r="AT469" s="643">
        <f t="shared" si="54"/>
        <v>287</v>
      </c>
      <c r="AU469" s="643">
        <f t="shared" si="55"/>
        <v>4</v>
      </c>
      <c r="AV469" s="643">
        <f t="shared" si="52"/>
        <v>607</v>
      </c>
      <c r="AW469" s="643">
        <f t="shared" si="53"/>
        <v>10</v>
      </c>
    </row>
    <row r="470" spans="29:49" ht="46.5" customHeight="1">
      <c r="AC470" s="646" t="s">
        <v>1363</v>
      </c>
      <c r="AD470" s="648" t="s">
        <v>294</v>
      </c>
      <c r="AT470" s="643">
        <f t="shared" si="54"/>
        <v>287</v>
      </c>
      <c r="AU470" s="643">
        <f t="shared" si="55"/>
        <v>5</v>
      </c>
      <c r="AV470" s="643">
        <f t="shared" si="52"/>
        <v>608</v>
      </c>
      <c r="AW470" s="643">
        <f t="shared" si="53"/>
        <v>2</v>
      </c>
    </row>
    <row r="471" spans="29:49" ht="46.5" customHeight="1">
      <c r="AC471" s="646" t="s">
        <v>1364</v>
      </c>
      <c r="AD471" s="648" t="s">
        <v>264</v>
      </c>
      <c r="AT471" s="643">
        <f t="shared" si="54"/>
        <v>287</v>
      </c>
      <c r="AU471" s="643">
        <f t="shared" si="55"/>
        <v>6</v>
      </c>
      <c r="AV471" s="643">
        <f t="shared" si="52"/>
        <v>608</v>
      </c>
      <c r="AW471" s="643">
        <f t="shared" si="53"/>
        <v>10</v>
      </c>
    </row>
    <row r="472" spans="29:49" ht="46.5" customHeight="1">
      <c r="AC472" s="646" t="s">
        <v>1365</v>
      </c>
      <c r="AD472" s="648" t="s">
        <v>316</v>
      </c>
      <c r="AT472" s="643">
        <f t="shared" si="54"/>
        <v>287</v>
      </c>
      <c r="AU472" s="643">
        <f t="shared" si="55"/>
        <v>7</v>
      </c>
      <c r="AV472" s="643">
        <f t="shared" si="52"/>
        <v>609</v>
      </c>
      <c r="AW472" s="643">
        <f t="shared" si="53"/>
        <v>2</v>
      </c>
    </row>
    <row r="473" spans="29:49" ht="46.5" customHeight="1">
      <c r="AC473" s="646" t="s">
        <v>317</v>
      </c>
      <c r="AD473" s="648" t="s">
        <v>265</v>
      </c>
      <c r="AT473" s="643">
        <f t="shared" si="54"/>
        <v>288</v>
      </c>
      <c r="AU473" s="643">
        <f t="shared" si="55"/>
        <v>4</v>
      </c>
      <c r="AV473" s="643">
        <f t="shared" si="52"/>
        <v>609</v>
      </c>
      <c r="AW473" s="643">
        <f t="shared" si="53"/>
        <v>10</v>
      </c>
    </row>
    <row r="474" spans="29:49" ht="46.5" customHeight="1">
      <c r="AC474" s="646" t="s">
        <v>318</v>
      </c>
      <c r="AD474" s="648" t="s">
        <v>266</v>
      </c>
      <c r="AT474" s="643">
        <f t="shared" si="54"/>
        <v>288</v>
      </c>
      <c r="AU474" s="643">
        <f t="shared" si="55"/>
        <v>5</v>
      </c>
      <c r="AV474" s="643">
        <f t="shared" si="52"/>
        <v>627</v>
      </c>
      <c r="AW474" s="643">
        <f t="shared" si="53"/>
        <v>4</v>
      </c>
    </row>
    <row r="475" spans="29:49" ht="46.5" customHeight="1">
      <c r="AC475" s="646" t="s">
        <v>319</v>
      </c>
      <c r="AD475" s="648" t="s">
        <v>320</v>
      </c>
      <c r="AT475" s="643">
        <f t="shared" si="54"/>
        <v>288</v>
      </c>
      <c r="AU475" s="643">
        <f t="shared" si="55"/>
        <v>6</v>
      </c>
      <c r="AV475" s="643">
        <f t="shared" si="52"/>
        <v>630</v>
      </c>
      <c r="AW475" s="643">
        <f t="shared" si="53"/>
        <v>6</v>
      </c>
    </row>
    <row r="476" spans="29:49" ht="46.5" customHeight="1">
      <c r="AC476" s="646" t="s">
        <v>616</v>
      </c>
      <c r="AD476" s="648" t="s">
        <v>814</v>
      </c>
      <c r="AT476" s="643">
        <f t="shared" si="54"/>
        <v>288</v>
      </c>
      <c r="AU476" s="643">
        <f t="shared" si="55"/>
        <v>7</v>
      </c>
      <c r="AV476" s="643">
        <f t="shared" si="52"/>
        <v>630</v>
      </c>
      <c r="AW476" s="643">
        <f t="shared" si="53"/>
        <v>7</v>
      </c>
    </row>
    <row r="477" spans="29:49" ht="46.5" customHeight="1">
      <c r="AC477" s="646" t="s">
        <v>617</v>
      </c>
      <c r="AD477" s="648" t="s">
        <v>358</v>
      </c>
      <c r="AT477" s="643">
        <f t="shared" si="54"/>
        <v>289</v>
      </c>
      <c r="AU477" s="643">
        <f t="shared" si="55"/>
        <v>4</v>
      </c>
      <c r="AV477" s="643">
        <f t="shared" si="52"/>
        <v>630</v>
      </c>
      <c r="AW477" s="643">
        <f t="shared" si="53"/>
        <v>8</v>
      </c>
    </row>
    <row r="478" spans="29:49" ht="46.5" customHeight="1">
      <c r="AC478" s="646" t="s">
        <v>359</v>
      </c>
      <c r="AD478" s="648" t="s">
        <v>360</v>
      </c>
      <c r="AT478" s="643">
        <f t="shared" si="54"/>
        <v>289</v>
      </c>
      <c r="AU478" s="643">
        <f t="shared" si="55"/>
        <v>5</v>
      </c>
      <c r="AV478" s="643">
        <f t="shared" si="52"/>
        <v>631</v>
      </c>
      <c r="AW478" s="643">
        <f t="shared" si="53"/>
        <v>6</v>
      </c>
    </row>
    <row r="479" spans="29:49" ht="46.5" customHeight="1">
      <c r="AC479" s="646" t="s">
        <v>361</v>
      </c>
      <c r="AD479" s="648" t="s">
        <v>815</v>
      </c>
      <c r="AT479" s="643">
        <f t="shared" si="54"/>
        <v>289</v>
      </c>
      <c r="AU479" s="643">
        <f t="shared" si="55"/>
        <v>6</v>
      </c>
      <c r="AV479" s="643">
        <f t="shared" si="52"/>
        <v>631</v>
      </c>
      <c r="AW479" s="643">
        <f t="shared" si="53"/>
        <v>7</v>
      </c>
    </row>
    <row r="480" spans="29:49" ht="46.5" customHeight="1">
      <c r="AC480" s="646" t="s">
        <v>362</v>
      </c>
      <c r="AD480" s="648" t="s">
        <v>91</v>
      </c>
      <c r="AT480" s="643">
        <f t="shared" si="54"/>
        <v>289</v>
      </c>
      <c r="AU480" s="643">
        <f t="shared" si="55"/>
        <v>7</v>
      </c>
      <c r="AV480" s="643">
        <f t="shared" si="52"/>
        <v>631</v>
      </c>
      <c r="AW480" s="643">
        <f t="shared" si="53"/>
        <v>8</v>
      </c>
    </row>
    <row r="481" spans="29:49" ht="46.5" customHeight="1">
      <c r="AC481" s="646" t="s">
        <v>363</v>
      </c>
      <c r="AD481" s="648" t="s">
        <v>92</v>
      </c>
      <c r="AT481" s="643">
        <f t="shared" si="54"/>
        <v>290</v>
      </c>
      <c r="AU481" s="643">
        <f t="shared" si="55"/>
        <v>4</v>
      </c>
      <c r="AV481" s="643">
        <f t="shared" si="52"/>
        <v>632</v>
      </c>
      <c r="AW481" s="643">
        <f t="shared" si="53"/>
        <v>6</v>
      </c>
    </row>
    <row r="482" spans="29:49" ht="46.5" customHeight="1">
      <c r="AC482" s="646" t="s">
        <v>364</v>
      </c>
      <c r="AD482" s="648" t="s">
        <v>223</v>
      </c>
      <c r="AT482" s="643">
        <f t="shared" si="54"/>
        <v>290</v>
      </c>
      <c r="AU482" s="643">
        <f t="shared" si="55"/>
        <v>5</v>
      </c>
      <c r="AV482" s="643">
        <f t="shared" si="52"/>
        <v>632</v>
      </c>
      <c r="AW482" s="643">
        <f t="shared" si="53"/>
        <v>7</v>
      </c>
    </row>
    <row r="483" spans="29:49" ht="46.5" customHeight="1">
      <c r="AC483" s="646" t="s">
        <v>1594</v>
      </c>
      <c r="AD483" s="648" t="s">
        <v>1595</v>
      </c>
      <c r="AT483" s="643">
        <f t="shared" si="54"/>
        <v>290</v>
      </c>
      <c r="AU483" s="643">
        <f t="shared" si="55"/>
        <v>6</v>
      </c>
      <c r="AV483" s="643">
        <f t="shared" si="52"/>
        <v>632</v>
      </c>
      <c r="AW483" s="643">
        <f t="shared" si="53"/>
        <v>8</v>
      </c>
    </row>
    <row r="484" spans="29:49" ht="46.5" customHeight="1">
      <c r="AC484" s="646" t="s">
        <v>1596</v>
      </c>
      <c r="AD484" s="648" t="s">
        <v>224</v>
      </c>
      <c r="AT484" s="643">
        <f t="shared" si="54"/>
        <v>290</v>
      </c>
      <c r="AU484" s="643">
        <f t="shared" si="55"/>
        <v>7</v>
      </c>
      <c r="AV484" s="643">
        <f t="shared" si="52"/>
        <v>633</v>
      </c>
      <c r="AW484" s="643">
        <f t="shared" si="53"/>
        <v>6</v>
      </c>
    </row>
    <row r="485" spans="29:49" ht="46.5" customHeight="1">
      <c r="AC485" s="646" t="s">
        <v>1597</v>
      </c>
      <c r="AD485" s="648" t="s">
        <v>1598</v>
      </c>
      <c r="AT485" s="643">
        <f t="shared" si="54"/>
        <v>291</v>
      </c>
      <c r="AU485" s="643">
        <f t="shared" si="55"/>
        <v>4</v>
      </c>
      <c r="AV485" s="643">
        <f t="shared" si="52"/>
        <v>633</v>
      </c>
      <c r="AW485" s="643">
        <f t="shared" si="53"/>
        <v>7</v>
      </c>
    </row>
    <row r="486" spans="29:49" ht="46.5" customHeight="1">
      <c r="AC486" s="646" t="s">
        <v>500</v>
      </c>
      <c r="AD486" s="648" t="s">
        <v>225</v>
      </c>
      <c r="AT486" s="643">
        <f t="shared" si="54"/>
        <v>291</v>
      </c>
      <c r="AU486" s="643">
        <f t="shared" si="55"/>
        <v>5</v>
      </c>
      <c r="AV486" s="643">
        <f t="shared" si="52"/>
        <v>633</v>
      </c>
      <c r="AW486" s="643">
        <f t="shared" si="53"/>
        <v>8</v>
      </c>
    </row>
    <row r="487" spans="29:49" ht="46.5" customHeight="1">
      <c r="AC487" s="646" t="s">
        <v>501</v>
      </c>
      <c r="AD487" s="648" t="s">
        <v>226</v>
      </c>
      <c r="AT487" s="643">
        <f t="shared" si="54"/>
        <v>291</v>
      </c>
      <c r="AU487" s="643">
        <f t="shared" si="55"/>
        <v>6</v>
      </c>
      <c r="AV487" s="643">
        <f t="shared" si="52"/>
        <v>635</v>
      </c>
      <c r="AW487" s="643">
        <f t="shared" si="53"/>
        <v>6</v>
      </c>
    </row>
    <row r="488" spans="29:49" ht="46.5" customHeight="1">
      <c r="AC488" s="646" t="s">
        <v>502</v>
      </c>
      <c r="AD488" s="648" t="s">
        <v>1399</v>
      </c>
      <c r="AT488" s="643">
        <f t="shared" si="54"/>
        <v>291</v>
      </c>
      <c r="AU488" s="643">
        <f t="shared" si="55"/>
        <v>7</v>
      </c>
      <c r="AV488" s="643">
        <f t="shared" si="52"/>
        <v>635</v>
      </c>
      <c r="AW488" s="643">
        <f t="shared" si="53"/>
        <v>7</v>
      </c>
    </row>
    <row r="489" spans="29:49" ht="46.5" customHeight="1">
      <c r="AC489" s="646" t="s">
        <v>503</v>
      </c>
      <c r="AD489" s="648" t="s">
        <v>504</v>
      </c>
      <c r="AT489" s="643">
        <f t="shared" si="54"/>
        <v>292</v>
      </c>
      <c r="AU489" s="643">
        <f t="shared" si="55"/>
        <v>4</v>
      </c>
      <c r="AV489" s="643">
        <f t="shared" si="52"/>
        <v>635</v>
      </c>
      <c r="AW489" s="643">
        <f t="shared" si="53"/>
        <v>8</v>
      </c>
    </row>
    <row r="490" spans="29:49" ht="46.5" customHeight="1">
      <c r="AC490" s="646" t="s">
        <v>505</v>
      </c>
      <c r="AD490" s="648" t="s">
        <v>570</v>
      </c>
      <c r="AT490" s="643">
        <f t="shared" si="54"/>
        <v>292</v>
      </c>
      <c r="AU490" s="643">
        <f t="shared" si="55"/>
        <v>5</v>
      </c>
      <c r="AV490" s="643">
        <f t="shared" ref="AV490:AV553" si="56">AV454+47</f>
        <v>636</v>
      </c>
      <c r="AW490" s="643">
        <f t="shared" ref="AW490:AW553" si="57">AW454</f>
        <v>6</v>
      </c>
    </row>
    <row r="491" spans="29:49" ht="46.5" customHeight="1">
      <c r="AC491" s="646" t="s">
        <v>571</v>
      </c>
      <c r="AD491" s="648" t="s">
        <v>629</v>
      </c>
      <c r="AT491" s="643">
        <f t="shared" si="54"/>
        <v>292</v>
      </c>
      <c r="AU491" s="643">
        <f t="shared" si="55"/>
        <v>6</v>
      </c>
      <c r="AV491" s="643">
        <f t="shared" si="56"/>
        <v>636</v>
      </c>
      <c r="AW491" s="643">
        <f t="shared" si="57"/>
        <v>7</v>
      </c>
    </row>
    <row r="492" spans="29:49" ht="46.5" customHeight="1">
      <c r="AC492" s="646" t="s">
        <v>572</v>
      </c>
      <c r="AD492" s="648" t="s">
        <v>630</v>
      </c>
      <c r="AT492" s="643">
        <f t="shared" si="54"/>
        <v>292</v>
      </c>
      <c r="AU492" s="643">
        <f t="shared" si="55"/>
        <v>7</v>
      </c>
      <c r="AV492" s="643">
        <f t="shared" si="56"/>
        <v>636</v>
      </c>
      <c r="AW492" s="643">
        <f t="shared" si="57"/>
        <v>8</v>
      </c>
    </row>
    <row r="493" spans="29:49" ht="46.5" customHeight="1">
      <c r="AC493" s="646" t="s">
        <v>573</v>
      </c>
      <c r="AD493" s="648" t="s">
        <v>1405</v>
      </c>
      <c r="AT493" s="643">
        <f t="shared" si="54"/>
        <v>293</v>
      </c>
      <c r="AU493" s="643">
        <f t="shared" si="55"/>
        <v>4</v>
      </c>
      <c r="AV493" s="643">
        <f t="shared" si="56"/>
        <v>637</v>
      </c>
      <c r="AW493" s="643">
        <f t="shared" si="57"/>
        <v>6</v>
      </c>
    </row>
    <row r="494" spans="29:49" ht="46.5" customHeight="1">
      <c r="AC494" s="646" t="s">
        <v>574</v>
      </c>
      <c r="AD494" s="648" t="s">
        <v>1406</v>
      </c>
      <c r="AT494" s="643">
        <f t="shared" si="54"/>
        <v>293</v>
      </c>
      <c r="AU494" s="643">
        <f t="shared" si="55"/>
        <v>5</v>
      </c>
      <c r="AV494" s="643">
        <f t="shared" si="56"/>
        <v>637</v>
      </c>
      <c r="AW494" s="643">
        <f t="shared" si="57"/>
        <v>7</v>
      </c>
    </row>
    <row r="495" spans="29:49" ht="46.5" customHeight="1">
      <c r="AC495" s="646" t="s">
        <v>575</v>
      </c>
      <c r="AD495" s="648" t="s">
        <v>576</v>
      </c>
      <c r="AT495" s="643">
        <f t="shared" si="54"/>
        <v>293</v>
      </c>
      <c r="AU495" s="643">
        <f t="shared" si="55"/>
        <v>6</v>
      </c>
      <c r="AV495" s="643">
        <f t="shared" si="56"/>
        <v>637</v>
      </c>
      <c r="AW495" s="643">
        <f t="shared" si="57"/>
        <v>8</v>
      </c>
    </row>
    <row r="496" spans="29:49" ht="46.5" customHeight="1">
      <c r="AC496" s="646" t="s">
        <v>1559</v>
      </c>
      <c r="AD496" s="648" t="s">
        <v>1407</v>
      </c>
      <c r="AT496" s="643">
        <f t="shared" si="54"/>
        <v>293</v>
      </c>
      <c r="AU496" s="643">
        <f t="shared" si="55"/>
        <v>7</v>
      </c>
      <c r="AV496" s="643">
        <f t="shared" si="56"/>
        <v>638</v>
      </c>
      <c r="AW496" s="643">
        <f t="shared" si="57"/>
        <v>6</v>
      </c>
    </row>
    <row r="497" spans="29:49" ht="46.5" customHeight="1">
      <c r="AC497" s="646" t="s">
        <v>1560</v>
      </c>
      <c r="AD497" s="648" t="s">
        <v>1408</v>
      </c>
      <c r="AT497" s="643">
        <f t="shared" si="54"/>
        <v>294</v>
      </c>
      <c r="AU497" s="643">
        <f t="shared" si="55"/>
        <v>4</v>
      </c>
      <c r="AV497" s="643">
        <f t="shared" si="56"/>
        <v>638</v>
      </c>
      <c r="AW497" s="643">
        <f t="shared" si="57"/>
        <v>7</v>
      </c>
    </row>
    <row r="498" spans="29:49" ht="46.5" customHeight="1">
      <c r="AC498" s="646" t="s">
        <v>1561</v>
      </c>
      <c r="AD498" s="648" t="s">
        <v>1409</v>
      </c>
      <c r="AT498" s="643">
        <f t="shared" si="54"/>
        <v>294</v>
      </c>
      <c r="AU498" s="643">
        <f t="shared" si="55"/>
        <v>5</v>
      </c>
      <c r="AV498" s="643">
        <f t="shared" si="56"/>
        <v>638</v>
      </c>
      <c r="AW498" s="643">
        <f t="shared" si="57"/>
        <v>8</v>
      </c>
    </row>
    <row r="499" spans="29:49" ht="46.5" customHeight="1">
      <c r="AC499" s="646" t="s">
        <v>1562</v>
      </c>
      <c r="AD499" s="648" t="s">
        <v>1563</v>
      </c>
      <c r="AT499" s="643">
        <f t="shared" si="54"/>
        <v>294</v>
      </c>
      <c r="AU499" s="643">
        <f t="shared" si="55"/>
        <v>6</v>
      </c>
      <c r="AV499" s="643">
        <f t="shared" si="56"/>
        <v>647</v>
      </c>
      <c r="AW499" s="643">
        <f t="shared" si="57"/>
        <v>11</v>
      </c>
    </row>
    <row r="500" spans="29:49" ht="46.5" customHeight="1">
      <c r="AC500" s="646" t="s">
        <v>1564</v>
      </c>
      <c r="AD500" s="648" t="s">
        <v>1565</v>
      </c>
      <c r="AT500" s="643">
        <f t="shared" si="54"/>
        <v>294</v>
      </c>
      <c r="AU500" s="643">
        <f t="shared" si="55"/>
        <v>7</v>
      </c>
      <c r="AV500" s="643">
        <f t="shared" si="56"/>
        <v>652</v>
      </c>
      <c r="AW500" s="643">
        <f t="shared" si="57"/>
        <v>2</v>
      </c>
    </row>
    <row r="501" spans="29:49" ht="46.5" customHeight="1">
      <c r="AC501" s="646" t="s">
        <v>1566</v>
      </c>
      <c r="AD501" s="648" t="s">
        <v>1533</v>
      </c>
      <c r="AT501" s="643">
        <f t="shared" si="54"/>
        <v>295</v>
      </c>
      <c r="AU501" s="643">
        <f t="shared" si="55"/>
        <v>4</v>
      </c>
      <c r="AV501" s="643">
        <f t="shared" si="56"/>
        <v>652</v>
      </c>
      <c r="AW501" s="643">
        <f t="shared" si="57"/>
        <v>10</v>
      </c>
    </row>
    <row r="502" spans="29:49" ht="46.5" customHeight="1">
      <c r="AC502" s="646" t="s">
        <v>1613</v>
      </c>
      <c r="AD502" s="648" t="s">
        <v>1614</v>
      </c>
      <c r="AT502" s="643">
        <f t="shared" si="54"/>
        <v>295</v>
      </c>
      <c r="AU502" s="643">
        <f t="shared" si="55"/>
        <v>5</v>
      </c>
      <c r="AV502" s="643">
        <f t="shared" si="56"/>
        <v>653</v>
      </c>
      <c r="AW502" s="643">
        <f t="shared" si="57"/>
        <v>2</v>
      </c>
    </row>
    <row r="503" spans="29:49" ht="46.5" customHeight="1">
      <c r="AC503" s="646" t="s">
        <v>1615</v>
      </c>
      <c r="AD503" s="648" t="s">
        <v>1534</v>
      </c>
      <c r="AT503" s="643">
        <f t="shared" si="54"/>
        <v>295</v>
      </c>
      <c r="AU503" s="643">
        <f t="shared" si="55"/>
        <v>6</v>
      </c>
      <c r="AV503" s="643">
        <f t="shared" si="56"/>
        <v>653</v>
      </c>
      <c r="AW503" s="643">
        <f t="shared" si="57"/>
        <v>10</v>
      </c>
    </row>
    <row r="504" spans="29:49" ht="46.5" customHeight="1">
      <c r="AC504" s="646" t="s">
        <v>1616</v>
      </c>
      <c r="AD504" s="648" t="s">
        <v>321</v>
      </c>
      <c r="AT504" s="643">
        <f t="shared" si="54"/>
        <v>295</v>
      </c>
      <c r="AU504" s="643">
        <f t="shared" si="55"/>
        <v>7</v>
      </c>
      <c r="AV504" s="643">
        <f t="shared" si="56"/>
        <v>654</v>
      </c>
      <c r="AW504" s="643">
        <f t="shared" si="57"/>
        <v>2</v>
      </c>
    </row>
    <row r="505" spans="29:49" ht="46.5" customHeight="1">
      <c r="AC505" s="646" t="s">
        <v>1617</v>
      </c>
      <c r="AD505" s="648" t="s">
        <v>169</v>
      </c>
      <c r="AT505" s="643">
        <f t="shared" si="54"/>
        <v>296</v>
      </c>
      <c r="AU505" s="643">
        <f t="shared" si="55"/>
        <v>4</v>
      </c>
      <c r="AV505" s="643">
        <f t="shared" si="56"/>
        <v>654</v>
      </c>
      <c r="AW505" s="643">
        <f t="shared" si="57"/>
        <v>10</v>
      </c>
    </row>
    <row r="506" spans="29:49" ht="46.5" customHeight="1">
      <c r="AC506" s="646" t="s">
        <v>1618</v>
      </c>
      <c r="AD506" s="648" t="s">
        <v>1619</v>
      </c>
      <c r="AT506" s="643">
        <f t="shared" si="54"/>
        <v>296</v>
      </c>
      <c r="AU506" s="643">
        <f t="shared" si="55"/>
        <v>5</v>
      </c>
      <c r="AV506" s="643">
        <f t="shared" si="56"/>
        <v>655</v>
      </c>
      <c r="AW506" s="643">
        <f t="shared" si="57"/>
        <v>2</v>
      </c>
    </row>
    <row r="507" spans="29:49" ht="46.5" customHeight="1">
      <c r="AC507" s="646" t="s">
        <v>1620</v>
      </c>
      <c r="AD507" s="648" t="s">
        <v>457</v>
      </c>
      <c r="AT507" s="643">
        <f t="shared" si="54"/>
        <v>296</v>
      </c>
      <c r="AU507" s="643">
        <f t="shared" si="55"/>
        <v>6</v>
      </c>
      <c r="AV507" s="643">
        <f t="shared" si="56"/>
        <v>655</v>
      </c>
      <c r="AW507" s="643">
        <f t="shared" si="57"/>
        <v>10</v>
      </c>
    </row>
    <row r="508" spans="29:49" ht="46.5" customHeight="1">
      <c r="AC508" s="646" t="s">
        <v>458</v>
      </c>
      <c r="AD508" s="648" t="s">
        <v>306</v>
      </c>
      <c r="AT508" s="643">
        <f t="shared" si="54"/>
        <v>296</v>
      </c>
      <c r="AU508" s="643">
        <f t="shared" si="55"/>
        <v>7</v>
      </c>
      <c r="AV508" s="643">
        <f t="shared" si="56"/>
        <v>656</v>
      </c>
      <c r="AW508" s="643">
        <f t="shared" si="57"/>
        <v>2</v>
      </c>
    </row>
    <row r="509" spans="29:49" ht="46.5" customHeight="1">
      <c r="AC509" s="646" t="s">
        <v>459</v>
      </c>
      <c r="AD509" s="648" t="s">
        <v>307</v>
      </c>
      <c r="AT509" s="643">
        <f t="shared" si="54"/>
        <v>297</v>
      </c>
      <c r="AU509" s="643">
        <f t="shared" si="55"/>
        <v>4</v>
      </c>
      <c r="AV509" s="643">
        <f t="shared" si="56"/>
        <v>656</v>
      </c>
      <c r="AW509" s="643">
        <f t="shared" si="57"/>
        <v>10</v>
      </c>
    </row>
    <row r="510" spans="29:49" ht="46.5" customHeight="1">
      <c r="AC510" s="646" t="s">
        <v>460</v>
      </c>
      <c r="AD510" s="648" t="s">
        <v>461</v>
      </c>
      <c r="AT510" s="643">
        <f t="shared" si="54"/>
        <v>297</v>
      </c>
      <c r="AU510" s="643">
        <f t="shared" si="55"/>
        <v>5</v>
      </c>
      <c r="AV510" s="643">
        <f t="shared" si="56"/>
        <v>674</v>
      </c>
      <c r="AW510" s="643">
        <f t="shared" si="57"/>
        <v>4</v>
      </c>
    </row>
    <row r="511" spans="29:49" ht="46.5" customHeight="1">
      <c r="AC511" s="646" t="s">
        <v>462</v>
      </c>
      <c r="AD511" s="648" t="s">
        <v>1382</v>
      </c>
      <c r="AT511" s="643">
        <f t="shared" si="54"/>
        <v>297</v>
      </c>
      <c r="AU511" s="643">
        <f t="shared" si="55"/>
        <v>6</v>
      </c>
      <c r="AV511" s="643">
        <f t="shared" si="56"/>
        <v>677</v>
      </c>
      <c r="AW511" s="643">
        <f t="shared" si="57"/>
        <v>6</v>
      </c>
    </row>
    <row r="512" spans="29:49" ht="46.5" customHeight="1">
      <c r="AC512" s="646" t="s">
        <v>463</v>
      </c>
      <c r="AD512" s="648" t="s">
        <v>1383</v>
      </c>
      <c r="AT512" s="643">
        <f t="shared" si="54"/>
        <v>297</v>
      </c>
      <c r="AU512" s="643">
        <f t="shared" si="55"/>
        <v>7</v>
      </c>
      <c r="AV512" s="643">
        <f t="shared" si="56"/>
        <v>677</v>
      </c>
      <c r="AW512" s="643">
        <f t="shared" si="57"/>
        <v>7</v>
      </c>
    </row>
    <row r="513" spans="29:49" ht="46.5" customHeight="1">
      <c r="AC513" s="646" t="s">
        <v>464</v>
      </c>
      <c r="AD513" s="648" t="s">
        <v>1384</v>
      </c>
      <c r="AT513" s="643">
        <f t="shared" si="54"/>
        <v>298</v>
      </c>
      <c r="AU513" s="643">
        <f t="shared" si="55"/>
        <v>4</v>
      </c>
      <c r="AV513" s="643">
        <f t="shared" si="56"/>
        <v>677</v>
      </c>
      <c r="AW513" s="643">
        <f t="shared" si="57"/>
        <v>8</v>
      </c>
    </row>
    <row r="514" spans="29:49" ht="46.5" customHeight="1">
      <c r="AC514" s="646" t="s">
        <v>465</v>
      </c>
      <c r="AD514" s="648" t="s">
        <v>1385</v>
      </c>
      <c r="AT514" s="643">
        <f t="shared" si="54"/>
        <v>298</v>
      </c>
      <c r="AU514" s="643">
        <f t="shared" si="55"/>
        <v>5</v>
      </c>
      <c r="AV514" s="643">
        <f t="shared" si="56"/>
        <v>678</v>
      </c>
      <c r="AW514" s="643">
        <f t="shared" si="57"/>
        <v>6</v>
      </c>
    </row>
    <row r="515" spans="29:49" ht="46.5" customHeight="1">
      <c r="AC515" s="646" t="s">
        <v>466</v>
      </c>
      <c r="AD515" s="648" t="s">
        <v>172</v>
      </c>
      <c r="AT515" s="643">
        <f t="shared" si="54"/>
        <v>298</v>
      </c>
      <c r="AU515" s="643">
        <f t="shared" si="55"/>
        <v>6</v>
      </c>
      <c r="AV515" s="643">
        <f t="shared" si="56"/>
        <v>678</v>
      </c>
      <c r="AW515" s="643">
        <f t="shared" si="57"/>
        <v>7</v>
      </c>
    </row>
    <row r="516" spans="29:49" ht="46.5" customHeight="1">
      <c r="AC516" s="646" t="s">
        <v>467</v>
      </c>
      <c r="AD516" s="648" t="s">
        <v>173</v>
      </c>
      <c r="AT516" s="643">
        <f t="shared" si="54"/>
        <v>298</v>
      </c>
      <c r="AU516" s="643">
        <f t="shared" si="55"/>
        <v>7</v>
      </c>
      <c r="AV516" s="643">
        <f t="shared" si="56"/>
        <v>678</v>
      </c>
      <c r="AW516" s="643">
        <f t="shared" si="57"/>
        <v>8</v>
      </c>
    </row>
    <row r="517" spans="29:49" ht="46.5" customHeight="1">
      <c r="AC517" s="646" t="s">
        <v>468</v>
      </c>
      <c r="AD517" s="648" t="s">
        <v>1254</v>
      </c>
      <c r="AT517" s="643">
        <f t="shared" si="54"/>
        <v>299</v>
      </c>
      <c r="AU517" s="643">
        <f t="shared" si="55"/>
        <v>4</v>
      </c>
      <c r="AV517" s="643">
        <f t="shared" si="56"/>
        <v>679</v>
      </c>
      <c r="AW517" s="643">
        <f t="shared" si="57"/>
        <v>6</v>
      </c>
    </row>
    <row r="518" spans="29:49" ht="46.5" customHeight="1">
      <c r="AC518" s="646" t="s">
        <v>371</v>
      </c>
      <c r="AD518" s="648" t="s">
        <v>372</v>
      </c>
      <c r="AT518" s="643">
        <f t="shared" si="54"/>
        <v>299</v>
      </c>
      <c r="AU518" s="643">
        <f t="shared" si="55"/>
        <v>5</v>
      </c>
      <c r="AV518" s="643">
        <f t="shared" si="56"/>
        <v>679</v>
      </c>
      <c r="AW518" s="643">
        <f t="shared" si="57"/>
        <v>7</v>
      </c>
    </row>
    <row r="519" spans="29:49" ht="46.5" customHeight="1">
      <c r="AC519" s="646" t="s">
        <v>373</v>
      </c>
      <c r="AD519" s="648" t="s">
        <v>1255</v>
      </c>
      <c r="AT519" s="643">
        <f t="shared" si="54"/>
        <v>299</v>
      </c>
      <c r="AU519" s="643">
        <f t="shared" si="55"/>
        <v>6</v>
      </c>
      <c r="AV519" s="643">
        <f t="shared" si="56"/>
        <v>679</v>
      </c>
      <c r="AW519" s="643">
        <f t="shared" si="57"/>
        <v>8</v>
      </c>
    </row>
    <row r="520" spans="29:49" ht="46.5" customHeight="1">
      <c r="AC520" s="646" t="s">
        <v>374</v>
      </c>
      <c r="AD520" s="648" t="s">
        <v>375</v>
      </c>
      <c r="AT520" s="643">
        <f t="shared" si="54"/>
        <v>299</v>
      </c>
      <c r="AU520" s="643">
        <f t="shared" si="55"/>
        <v>7</v>
      </c>
      <c r="AV520" s="643">
        <f t="shared" si="56"/>
        <v>680</v>
      </c>
      <c r="AW520" s="643">
        <f t="shared" si="57"/>
        <v>6</v>
      </c>
    </row>
    <row r="521" spans="29:49" ht="46.5" customHeight="1">
      <c r="AC521" s="646" t="s">
        <v>376</v>
      </c>
      <c r="AD521" s="648" t="s">
        <v>377</v>
      </c>
      <c r="AT521" s="643">
        <f t="shared" si="54"/>
        <v>300</v>
      </c>
      <c r="AU521" s="643">
        <f t="shared" si="55"/>
        <v>4</v>
      </c>
      <c r="AV521" s="643">
        <f t="shared" si="56"/>
        <v>680</v>
      </c>
      <c r="AW521" s="643">
        <f t="shared" si="57"/>
        <v>7</v>
      </c>
    </row>
    <row r="522" spans="29:49" ht="46.5" customHeight="1">
      <c r="AC522" s="646" t="s">
        <v>378</v>
      </c>
      <c r="AD522" s="648" t="s">
        <v>1256</v>
      </c>
      <c r="AT522" s="643">
        <f t="shared" si="54"/>
        <v>300</v>
      </c>
      <c r="AU522" s="643">
        <f t="shared" si="55"/>
        <v>5</v>
      </c>
      <c r="AV522" s="643">
        <f t="shared" si="56"/>
        <v>680</v>
      </c>
      <c r="AW522" s="643">
        <f t="shared" si="57"/>
        <v>8</v>
      </c>
    </row>
    <row r="523" spans="29:49" ht="46.5" customHeight="1">
      <c r="AC523" s="646" t="s">
        <v>379</v>
      </c>
      <c r="AD523" s="648" t="s">
        <v>380</v>
      </c>
      <c r="AT523" s="643">
        <f t="shared" si="54"/>
        <v>300</v>
      </c>
      <c r="AU523" s="643">
        <f t="shared" si="55"/>
        <v>6</v>
      </c>
      <c r="AV523" s="643">
        <f t="shared" si="56"/>
        <v>682</v>
      </c>
      <c r="AW523" s="643">
        <f t="shared" si="57"/>
        <v>6</v>
      </c>
    </row>
    <row r="524" spans="29:49" ht="46.5" customHeight="1">
      <c r="AC524" s="646" t="s">
        <v>381</v>
      </c>
      <c r="AD524" s="648" t="s">
        <v>382</v>
      </c>
      <c r="AT524" s="643">
        <f t="shared" si="54"/>
        <v>300</v>
      </c>
      <c r="AU524" s="643">
        <f t="shared" si="55"/>
        <v>7</v>
      </c>
      <c r="AV524" s="643">
        <f t="shared" si="56"/>
        <v>682</v>
      </c>
      <c r="AW524" s="643">
        <f t="shared" si="57"/>
        <v>7</v>
      </c>
    </row>
    <row r="525" spans="29:49" ht="46.5" customHeight="1">
      <c r="AC525" s="646" t="s">
        <v>383</v>
      </c>
      <c r="AD525" s="648" t="s">
        <v>272</v>
      </c>
      <c r="AT525" s="643">
        <f t="shared" si="54"/>
        <v>310</v>
      </c>
      <c r="AU525" s="643">
        <f t="shared" si="55"/>
        <v>11</v>
      </c>
      <c r="AV525" s="643">
        <f t="shared" si="56"/>
        <v>682</v>
      </c>
      <c r="AW525" s="643">
        <f t="shared" si="57"/>
        <v>8</v>
      </c>
    </row>
    <row r="526" spans="29:49" ht="46.5" customHeight="1">
      <c r="AC526" s="646" t="s">
        <v>384</v>
      </c>
      <c r="AD526" s="648" t="s">
        <v>273</v>
      </c>
      <c r="AT526" s="643">
        <f t="shared" si="54"/>
        <v>315</v>
      </c>
      <c r="AU526" s="643">
        <f t="shared" si="55"/>
        <v>2</v>
      </c>
      <c r="AV526" s="643">
        <f t="shared" si="56"/>
        <v>683</v>
      </c>
      <c r="AW526" s="643">
        <f t="shared" si="57"/>
        <v>6</v>
      </c>
    </row>
    <row r="527" spans="29:49" ht="46.5" customHeight="1">
      <c r="AC527" s="646" t="s">
        <v>385</v>
      </c>
      <c r="AD527" s="648" t="s">
        <v>274</v>
      </c>
      <c r="AT527" s="643">
        <f t="shared" si="54"/>
        <v>315</v>
      </c>
      <c r="AU527" s="643">
        <f t="shared" si="55"/>
        <v>10</v>
      </c>
      <c r="AV527" s="643">
        <f t="shared" si="56"/>
        <v>683</v>
      </c>
      <c r="AW527" s="643">
        <f t="shared" si="57"/>
        <v>7</v>
      </c>
    </row>
    <row r="528" spans="29:49" ht="46.5" customHeight="1">
      <c r="AC528" s="646" t="s">
        <v>386</v>
      </c>
      <c r="AD528" s="648" t="s">
        <v>275</v>
      </c>
      <c r="AT528" s="643">
        <f t="shared" si="54"/>
        <v>316</v>
      </c>
      <c r="AU528" s="643">
        <f t="shared" si="55"/>
        <v>2</v>
      </c>
      <c r="AV528" s="643">
        <f t="shared" si="56"/>
        <v>683</v>
      </c>
      <c r="AW528" s="643">
        <f t="shared" si="57"/>
        <v>8</v>
      </c>
    </row>
    <row r="529" spans="29:49" ht="46.5" customHeight="1">
      <c r="AC529" s="646" t="s">
        <v>387</v>
      </c>
      <c r="AD529" s="648" t="s">
        <v>388</v>
      </c>
      <c r="AT529" s="643">
        <f t="shared" si="54"/>
        <v>316</v>
      </c>
      <c r="AU529" s="643">
        <f t="shared" si="55"/>
        <v>10</v>
      </c>
      <c r="AV529" s="643">
        <f t="shared" si="56"/>
        <v>684</v>
      </c>
      <c r="AW529" s="643">
        <f t="shared" si="57"/>
        <v>6</v>
      </c>
    </row>
    <row r="530" spans="29:49" ht="46.5" customHeight="1">
      <c r="AC530" s="646" t="s">
        <v>389</v>
      </c>
      <c r="AD530" s="648" t="s">
        <v>390</v>
      </c>
      <c r="AT530" s="643">
        <f t="shared" si="54"/>
        <v>317</v>
      </c>
      <c r="AU530" s="643">
        <f t="shared" si="55"/>
        <v>2</v>
      </c>
      <c r="AV530" s="643">
        <f t="shared" si="56"/>
        <v>684</v>
      </c>
      <c r="AW530" s="643">
        <f t="shared" si="57"/>
        <v>7</v>
      </c>
    </row>
    <row r="531" spans="29:49" ht="46.5" customHeight="1">
      <c r="AC531" s="646" t="s">
        <v>391</v>
      </c>
      <c r="AD531" s="648" t="s">
        <v>392</v>
      </c>
      <c r="AT531" s="643">
        <f t="shared" si="54"/>
        <v>317</v>
      </c>
      <c r="AU531" s="643">
        <f t="shared" si="55"/>
        <v>10</v>
      </c>
      <c r="AV531" s="643">
        <f t="shared" si="56"/>
        <v>684</v>
      </c>
      <c r="AW531" s="643">
        <f t="shared" si="57"/>
        <v>8</v>
      </c>
    </row>
    <row r="532" spans="29:49" ht="46.5" customHeight="1">
      <c r="AC532" s="646" t="s">
        <v>393</v>
      </c>
      <c r="AD532" s="648" t="s">
        <v>394</v>
      </c>
      <c r="AT532" s="643">
        <f t="shared" ref="AT532:AT595" si="58">AT392+86</f>
        <v>318</v>
      </c>
      <c r="AU532" s="643">
        <f t="shared" ref="AU532:AU595" si="59">AU392</f>
        <v>2</v>
      </c>
      <c r="AV532" s="643">
        <f t="shared" si="56"/>
        <v>685</v>
      </c>
      <c r="AW532" s="643">
        <f t="shared" si="57"/>
        <v>6</v>
      </c>
    </row>
    <row r="533" spans="29:49" ht="46.5" customHeight="1">
      <c r="AC533" s="646" t="s">
        <v>395</v>
      </c>
      <c r="AD533" s="648" t="s">
        <v>219</v>
      </c>
      <c r="AT533" s="643">
        <f t="shared" si="58"/>
        <v>318</v>
      </c>
      <c r="AU533" s="643">
        <f t="shared" si="59"/>
        <v>10</v>
      </c>
      <c r="AV533" s="643">
        <f t="shared" si="56"/>
        <v>685</v>
      </c>
      <c r="AW533" s="643">
        <f t="shared" si="57"/>
        <v>7</v>
      </c>
    </row>
    <row r="534" spans="29:49" ht="46.5" customHeight="1">
      <c r="AC534" s="646" t="s">
        <v>396</v>
      </c>
      <c r="AD534" s="648" t="s">
        <v>220</v>
      </c>
      <c r="AT534" s="643">
        <f t="shared" si="58"/>
        <v>319</v>
      </c>
      <c r="AU534" s="643">
        <f t="shared" si="59"/>
        <v>2</v>
      </c>
      <c r="AV534" s="643">
        <f t="shared" si="56"/>
        <v>685</v>
      </c>
      <c r="AW534" s="643">
        <f t="shared" si="57"/>
        <v>8</v>
      </c>
    </row>
    <row r="535" spans="29:49" ht="46.5" customHeight="1">
      <c r="AC535" s="646" t="s">
        <v>397</v>
      </c>
      <c r="AD535" s="648" t="s">
        <v>891</v>
      </c>
      <c r="AT535" s="643">
        <f t="shared" si="58"/>
        <v>319</v>
      </c>
      <c r="AU535" s="643">
        <f t="shared" si="59"/>
        <v>10</v>
      </c>
      <c r="AV535" s="643">
        <f t="shared" si="56"/>
        <v>694</v>
      </c>
      <c r="AW535" s="643">
        <f t="shared" si="57"/>
        <v>11</v>
      </c>
    </row>
    <row r="536" spans="29:49" ht="46.5" customHeight="1">
      <c r="AC536" s="646" t="s">
        <v>398</v>
      </c>
      <c r="AD536" s="648" t="s">
        <v>399</v>
      </c>
      <c r="AT536" s="643">
        <f t="shared" si="58"/>
        <v>320</v>
      </c>
      <c r="AU536" s="643">
        <f t="shared" si="59"/>
        <v>2</v>
      </c>
      <c r="AV536" s="643">
        <f t="shared" si="56"/>
        <v>699</v>
      </c>
      <c r="AW536" s="643">
        <f t="shared" si="57"/>
        <v>2</v>
      </c>
    </row>
    <row r="537" spans="29:49" ht="46.5" customHeight="1">
      <c r="AC537" s="646" t="s">
        <v>400</v>
      </c>
      <c r="AD537" s="648" t="s">
        <v>888</v>
      </c>
      <c r="AT537" s="643">
        <f t="shared" si="58"/>
        <v>320</v>
      </c>
      <c r="AU537" s="643">
        <f t="shared" si="59"/>
        <v>10</v>
      </c>
      <c r="AV537" s="643">
        <f t="shared" si="56"/>
        <v>699</v>
      </c>
      <c r="AW537" s="643">
        <f t="shared" si="57"/>
        <v>10</v>
      </c>
    </row>
    <row r="538" spans="29:49" ht="46.5" customHeight="1">
      <c r="AC538" s="646" t="s">
        <v>451</v>
      </c>
      <c r="AD538" s="648" t="s">
        <v>889</v>
      </c>
      <c r="AT538" s="643">
        <f t="shared" si="58"/>
        <v>321</v>
      </c>
      <c r="AU538" s="643">
        <f t="shared" si="59"/>
        <v>2</v>
      </c>
      <c r="AV538" s="643">
        <f t="shared" si="56"/>
        <v>700</v>
      </c>
      <c r="AW538" s="643">
        <f t="shared" si="57"/>
        <v>2</v>
      </c>
    </row>
    <row r="539" spans="29:49" ht="46.5" customHeight="1">
      <c r="AC539" s="646" t="s">
        <v>452</v>
      </c>
      <c r="AD539" s="648" t="s">
        <v>890</v>
      </c>
      <c r="AT539" s="643">
        <f t="shared" si="58"/>
        <v>321</v>
      </c>
      <c r="AU539" s="643">
        <f t="shared" si="59"/>
        <v>10</v>
      </c>
      <c r="AV539" s="643">
        <f t="shared" si="56"/>
        <v>700</v>
      </c>
      <c r="AW539" s="643">
        <f t="shared" si="57"/>
        <v>10</v>
      </c>
    </row>
    <row r="540" spans="29:49" ht="46.5" customHeight="1">
      <c r="AC540" s="646" t="s">
        <v>453</v>
      </c>
      <c r="AD540" s="648" t="s">
        <v>1410</v>
      </c>
      <c r="AT540" s="643">
        <f t="shared" si="58"/>
        <v>322</v>
      </c>
      <c r="AU540" s="643">
        <f t="shared" si="59"/>
        <v>2</v>
      </c>
      <c r="AV540" s="643">
        <f t="shared" si="56"/>
        <v>701</v>
      </c>
      <c r="AW540" s="643">
        <f t="shared" si="57"/>
        <v>2</v>
      </c>
    </row>
    <row r="541" spans="29:49" ht="46.5" customHeight="1">
      <c r="AC541" s="646" t="s">
        <v>1411</v>
      </c>
      <c r="AD541" s="648" t="s">
        <v>1412</v>
      </c>
      <c r="AT541" s="643">
        <f t="shared" si="58"/>
        <v>322</v>
      </c>
      <c r="AU541" s="643">
        <f t="shared" si="59"/>
        <v>10</v>
      </c>
      <c r="AV541" s="643">
        <f t="shared" si="56"/>
        <v>701</v>
      </c>
      <c r="AW541" s="643">
        <f t="shared" si="57"/>
        <v>10</v>
      </c>
    </row>
    <row r="542" spans="29:49" ht="46.5" customHeight="1">
      <c r="AC542" s="646" t="s">
        <v>1413</v>
      </c>
      <c r="AD542" s="648" t="s">
        <v>1414</v>
      </c>
      <c r="AT542" s="643">
        <f t="shared" si="58"/>
        <v>323</v>
      </c>
      <c r="AU542" s="643">
        <f t="shared" si="59"/>
        <v>2</v>
      </c>
      <c r="AV542" s="643">
        <f t="shared" si="56"/>
        <v>702</v>
      </c>
      <c r="AW542" s="643">
        <f t="shared" si="57"/>
        <v>2</v>
      </c>
    </row>
    <row r="543" spans="29:49" ht="46.5" customHeight="1">
      <c r="AC543" s="646" t="s">
        <v>1415</v>
      </c>
      <c r="AD543" s="648" t="s">
        <v>196</v>
      </c>
      <c r="AT543" s="643">
        <f t="shared" si="58"/>
        <v>323</v>
      </c>
      <c r="AU543" s="643">
        <f t="shared" si="59"/>
        <v>10</v>
      </c>
      <c r="AV543" s="643">
        <f t="shared" si="56"/>
        <v>702</v>
      </c>
      <c r="AW543" s="643">
        <f t="shared" si="57"/>
        <v>10</v>
      </c>
    </row>
    <row r="544" spans="29:49" ht="46.5" customHeight="1">
      <c r="AC544" s="646" t="s">
        <v>344</v>
      </c>
      <c r="AD544" s="648" t="s">
        <v>638</v>
      </c>
      <c r="AT544" s="643">
        <f t="shared" si="58"/>
        <v>324</v>
      </c>
      <c r="AU544" s="643">
        <f t="shared" si="59"/>
        <v>2</v>
      </c>
      <c r="AV544" s="643">
        <f t="shared" si="56"/>
        <v>703</v>
      </c>
      <c r="AW544" s="643">
        <f t="shared" si="57"/>
        <v>2</v>
      </c>
    </row>
    <row r="545" spans="29:49" ht="46.5" customHeight="1">
      <c r="AC545" s="646" t="s">
        <v>345</v>
      </c>
      <c r="AD545" s="648" t="s">
        <v>346</v>
      </c>
      <c r="AT545" s="643">
        <f t="shared" si="58"/>
        <v>324</v>
      </c>
      <c r="AU545" s="643">
        <f t="shared" si="59"/>
        <v>10</v>
      </c>
      <c r="AV545" s="643">
        <f t="shared" si="56"/>
        <v>703</v>
      </c>
      <c r="AW545" s="643">
        <f t="shared" si="57"/>
        <v>10</v>
      </c>
    </row>
    <row r="546" spans="29:49" ht="46.5" customHeight="1">
      <c r="AC546" s="646" t="s">
        <v>347</v>
      </c>
      <c r="AD546" s="648" t="s">
        <v>639</v>
      </c>
      <c r="AT546" s="643">
        <f t="shared" si="58"/>
        <v>325</v>
      </c>
      <c r="AU546" s="643">
        <f t="shared" si="59"/>
        <v>2</v>
      </c>
      <c r="AV546" s="643">
        <f t="shared" si="56"/>
        <v>721</v>
      </c>
      <c r="AW546" s="643">
        <f t="shared" si="57"/>
        <v>4</v>
      </c>
    </row>
    <row r="547" spans="29:49" ht="46.5" customHeight="1">
      <c r="AC547" s="646" t="s">
        <v>348</v>
      </c>
      <c r="AD547" s="648" t="s">
        <v>1647</v>
      </c>
      <c r="AT547" s="643">
        <f t="shared" si="58"/>
        <v>325</v>
      </c>
      <c r="AU547" s="643">
        <f t="shared" si="59"/>
        <v>10</v>
      </c>
      <c r="AV547" s="643">
        <f t="shared" si="56"/>
        <v>724</v>
      </c>
      <c r="AW547" s="643">
        <f t="shared" si="57"/>
        <v>6</v>
      </c>
    </row>
    <row r="548" spans="29:49" ht="46.5" customHeight="1">
      <c r="AC548" s="646" t="s">
        <v>349</v>
      </c>
      <c r="AD548" s="648" t="s">
        <v>1648</v>
      </c>
      <c r="AT548" s="643">
        <f t="shared" si="58"/>
        <v>326</v>
      </c>
      <c r="AU548" s="643">
        <f t="shared" si="59"/>
        <v>2</v>
      </c>
      <c r="AV548" s="643">
        <f t="shared" si="56"/>
        <v>724</v>
      </c>
      <c r="AW548" s="643">
        <f t="shared" si="57"/>
        <v>7</v>
      </c>
    </row>
    <row r="549" spans="29:49" ht="46.5" customHeight="1">
      <c r="AC549" s="646" t="s">
        <v>350</v>
      </c>
      <c r="AD549" s="648" t="s">
        <v>1649</v>
      </c>
      <c r="AT549" s="643">
        <f t="shared" si="58"/>
        <v>326</v>
      </c>
      <c r="AU549" s="643">
        <f t="shared" si="59"/>
        <v>10</v>
      </c>
      <c r="AV549" s="643">
        <f t="shared" si="56"/>
        <v>724</v>
      </c>
      <c r="AW549" s="643">
        <f t="shared" si="57"/>
        <v>8</v>
      </c>
    </row>
    <row r="550" spans="29:49" ht="46.5" customHeight="1">
      <c r="AC550" s="646" t="s">
        <v>351</v>
      </c>
      <c r="AD550" s="648" t="s">
        <v>352</v>
      </c>
      <c r="AT550" s="643">
        <f t="shared" si="58"/>
        <v>327</v>
      </c>
      <c r="AU550" s="643">
        <f t="shared" si="59"/>
        <v>2</v>
      </c>
      <c r="AV550" s="643">
        <f t="shared" si="56"/>
        <v>725</v>
      </c>
      <c r="AW550" s="643">
        <f t="shared" si="57"/>
        <v>6</v>
      </c>
    </row>
    <row r="551" spans="29:49" ht="46.5" customHeight="1">
      <c r="AC551" s="646" t="s">
        <v>353</v>
      </c>
      <c r="AD551" s="648" t="s">
        <v>336</v>
      </c>
      <c r="AT551" s="643">
        <f t="shared" si="58"/>
        <v>327</v>
      </c>
      <c r="AU551" s="643">
        <f t="shared" si="59"/>
        <v>10</v>
      </c>
      <c r="AV551" s="643">
        <f t="shared" si="56"/>
        <v>725</v>
      </c>
      <c r="AW551" s="643">
        <f t="shared" si="57"/>
        <v>7</v>
      </c>
    </row>
    <row r="552" spans="29:49" ht="46.5" customHeight="1">
      <c r="AC552" s="646" t="s">
        <v>337</v>
      </c>
      <c r="AD552" s="648" t="s">
        <v>338</v>
      </c>
      <c r="AT552" s="643">
        <f t="shared" si="58"/>
        <v>328</v>
      </c>
      <c r="AU552" s="643">
        <f t="shared" si="59"/>
        <v>2</v>
      </c>
      <c r="AV552" s="643">
        <f t="shared" si="56"/>
        <v>725</v>
      </c>
      <c r="AW552" s="643">
        <f t="shared" si="57"/>
        <v>8</v>
      </c>
    </row>
    <row r="553" spans="29:49" ht="46.5" customHeight="1">
      <c r="AC553" s="646" t="s">
        <v>339</v>
      </c>
      <c r="AD553" s="648" t="s">
        <v>340</v>
      </c>
      <c r="AT553" s="643">
        <f t="shared" si="58"/>
        <v>328</v>
      </c>
      <c r="AU553" s="643">
        <f t="shared" si="59"/>
        <v>10</v>
      </c>
      <c r="AV553" s="643">
        <f t="shared" si="56"/>
        <v>726</v>
      </c>
      <c r="AW553" s="643">
        <f t="shared" si="57"/>
        <v>6</v>
      </c>
    </row>
    <row r="554" spans="29:49" ht="46.5" customHeight="1">
      <c r="AC554" s="646" t="s">
        <v>341</v>
      </c>
      <c r="AD554" s="648" t="s">
        <v>342</v>
      </c>
      <c r="AT554" s="643">
        <f t="shared" si="58"/>
        <v>329</v>
      </c>
      <c r="AU554" s="643">
        <f t="shared" si="59"/>
        <v>2</v>
      </c>
      <c r="AV554" s="643">
        <f t="shared" ref="AV554:AV617" si="60">AV518+47</f>
        <v>726</v>
      </c>
      <c r="AW554" s="643">
        <f t="shared" ref="AW554:AW617" si="61">AW518</f>
        <v>7</v>
      </c>
    </row>
    <row r="555" spans="29:49" ht="46.5" customHeight="1">
      <c r="AC555" s="646" t="s">
        <v>506</v>
      </c>
      <c r="AD555" s="648" t="s">
        <v>507</v>
      </c>
      <c r="AT555" s="643">
        <f t="shared" si="58"/>
        <v>329</v>
      </c>
      <c r="AU555" s="643">
        <f t="shared" si="59"/>
        <v>10</v>
      </c>
      <c r="AV555" s="643">
        <f t="shared" si="60"/>
        <v>726</v>
      </c>
      <c r="AW555" s="643">
        <f t="shared" si="61"/>
        <v>8</v>
      </c>
    </row>
    <row r="556" spans="29:49" ht="46.5" customHeight="1">
      <c r="AC556" s="646" t="s">
        <v>1622</v>
      </c>
      <c r="AD556" s="648" t="s">
        <v>562</v>
      </c>
      <c r="AT556" s="643">
        <f t="shared" si="58"/>
        <v>330</v>
      </c>
      <c r="AU556" s="643">
        <f t="shared" si="59"/>
        <v>2</v>
      </c>
      <c r="AV556" s="643">
        <f t="shared" si="60"/>
        <v>727</v>
      </c>
      <c r="AW556" s="643">
        <f t="shared" si="61"/>
        <v>6</v>
      </c>
    </row>
    <row r="557" spans="29:49" ht="46.5" customHeight="1">
      <c r="AC557" s="646" t="s">
        <v>676</v>
      </c>
      <c r="AD557" s="648" t="s">
        <v>677</v>
      </c>
      <c r="AT557" s="643">
        <f t="shared" si="58"/>
        <v>330</v>
      </c>
      <c r="AU557" s="643">
        <f t="shared" si="59"/>
        <v>10</v>
      </c>
      <c r="AV557" s="643">
        <f t="shared" si="60"/>
        <v>727</v>
      </c>
      <c r="AW557" s="643">
        <f t="shared" si="61"/>
        <v>7</v>
      </c>
    </row>
    <row r="558" spans="29:49" ht="46.5" customHeight="1">
      <c r="AC558" s="646" t="s">
        <v>678</v>
      </c>
      <c r="AD558" s="648" t="s">
        <v>679</v>
      </c>
      <c r="AT558" s="643">
        <f t="shared" si="58"/>
        <v>331</v>
      </c>
      <c r="AU558" s="643">
        <f t="shared" si="59"/>
        <v>2</v>
      </c>
      <c r="AV558" s="643">
        <f t="shared" si="60"/>
        <v>727</v>
      </c>
      <c r="AW558" s="643">
        <f t="shared" si="61"/>
        <v>8</v>
      </c>
    </row>
    <row r="559" spans="29:49" ht="46.5" customHeight="1">
      <c r="AC559" s="646" t="s">
        <v>680</v>
      </c>
      <c r="AD559" s="648" t="s">
        <v>610</v>
      </c>
      <c r="AT559" s="643">
        <f t="shared" si="58"/>
        <v>331</v>
      </c>
      <c r="AU559" s="643">
        <f t="shared" si="59"/>
        <v>10</v>
      </c>
      <c r="AV559" s="643">
        <f t="shared" si="60"/>
        <v>729</v>
      </c>
      <c r="AW559" s="643">
        <f t="shared" si="61"/>
        <v>6</v>
      </c>
    </row>
    <row r="560" spans="29:49" ht="46.5" customHeight="1">
      <c r="AC560" s="646" t="s">
        <v>611</v>
      </c>
      <c r="AD560" s="648" t="s">
        <v>563</v>
      </c>
      <c r="AT560" s="643">
        <f t="shared" si="58"/>
        <v>332</v>
      </c>
      <c r="AU560" s="643">
        <f t="shared" si="59"/>
        <v>2</v>
      </c>
      <c r="AV560" s="643">
        <f t="shared" si="60"/>
        <v>729</v>
      </c>
      <c r="AW560" s="643">
        <f t="shared" si="61"/>
        <v>7</v>
      </c>
    </row>
    <row r="561" spans="29:49" ht="46.5" customHeight="1">
      <c r="AC561" s="646" t="s">
        <v>612</v>
      </c>
      <c r="AD561" s="648" t="s">
        <v>564</v>
      </c>
      <c r="AT561" s="643">
        <f t="shared" si="58"/>
        <v>332</v>
      </c>
      <c r="AU561" s="643">
        <f t="shared" si="59"/>
        <v>10</v>
      </c>
      <c r="AV561" s="643">
        <f t="shared" si="60"/>
        <v>729</v>
      </c>
      <c r="AW561" s="643">
        <f t="shared" si="61"/>
        <v>8</v>
      </c>
    </row>
    <row r="562" spans="29:49" ht="46.5" customHeight="1">
      <c r="AC562" s="646" t="s">
        <v>613</v>
      </c>
      <c r="AD562" s="648" t="s">
        <v>565</v>
      </c>
      <c r="AT562" s="643">
        <f t="shared" si="58"/>
        <v>333</v>
      </c>
      <c r="AU562" s="643">
        <f t="shared" si="59"/>
        <v>2</v>
      </c>
      <c r="AV562" s="643">
        <f t="shared" si="60"/>
        <v>730</v>
      </c>
      <c r="AW562" s="643">
        <f t="shared" si="61"/>
        <v>6</v>
      </c>
    </row>
    <row r="563" spans="29:49" ht="46.5" customHeight="1">
      <c r="AC563" s="646" t="s">
        <v>687</v>
      </c>
      <c r="AD563" s="648" t="s">
        <v>519</v>
      </c>
      <c r="AT563" s="643">
        <f t="shared" si="58"/>
        <v>333</v>
      </c>
      <c r="AU563" s="643">
        <f t="shared" si="59"/>
        <v>10</v>
      </c>
      <c r="AV563" s="643">
        <f t="shared" si="60"/>
        <v>730</v>
      </c>
      <c r="AW563" s="643">
        <f t="shared" si="61"/>
        <v>7</v>
      </c>
    </row>
    <row r="564" spans="29:49" ht="46.5" customHeight="1">
      <c r="AC564" s="646" t="s">
        <v>520</v>
      </c>
      <c r="AD564" s="648" t="s">
        <v>634</v>
      </c>
      <c r="AT564" s="643">
        <f t="shared" si="58"/>
        <v>334</v>
      </c>
      <c r="AU564" s="643">
        <f t="shared" si="59"/>
        <v>2</v>
      </c>
      <c r="AV564" s="643">
        <f t="shared" si="60"/>
        <v>730</v>
      </c>
      <c r="AW564" s="643">
        <f t="shared" si="61"/>
        <v>8</v>
      </c>
    </row>
    <row r="565" spans="29:49" ht="46.5" customHeight="1">
      <c r="AC565" s="646" t="s">
        <v>521</v>
      </c>
      <c r="AD565" s="648" t="s">
        <v>635</v>
      </c>
      <c r="AT565" s="643">
        <f t="shared" si="58"/>
        <v>334</v>
      </c>
      <c r="AU565" s="643">
        <f t="shared" si="59"/>
        <v>10</v>
      </c>
      <c r="AV565" s="643">
        <f t="shared" si="60"/>
        <v>731</v>
      </c>
      <c r="AW565" s="643">
        <f t="shared" si="61"/>
        <v>6</v>
      </c>
    </row>
    <row r="566" spans="29:49" ht="46.5" customHeight="1">
      <c r="AC566" s="646" t="s">
        <v>522</v>
      </c>
      <c r="AD566" s="648" t="s">
        <v>1573</v>
      </c>
      <c r="AT566" s="643">
        <f t="shared" si="58"/>
        <v>335</v>
      </c>
      <c r="AU566" s="643">
        <f t="shared" si="59"/>
        <v>2</v>
      </c>
      <c r="AV566" s="643">
        <f t="shared" si="60"/>
        <v>731</v>
      </c>
      <c r="AW566" s="643">
        <f t="shared" si="61"/>
        <v>7</v>
      </c>
    </row>
    <row r="567" spans="29:49" ht="46.5" customHeight="1">
      <c r="AC567" s="646" t="s">
        <v>1574</v>
      </c>
      <c r="AD567" s="648" t="s">
        <v>534</v>
      </c>
      <c r="AT567" s="643">
        <f t="shared" si="58"/>
        <v>335</v>
      </c>
      <c r="AU567" s="643">
        <f t="shared" si="59"/>
        <v>10</v>
      </c>
      <c r="AV567" s="643">
        <f t="shared" si="60"/>
        <v>731</v>
      </c>
      <c r="AW567" s="643">
        <f t="shared" si="61"/>
        <v>8</v>
      </c>
    </row>
    <row r="568" spans="29:49" ht="46.5" customHeight="1">
      <c r="AC568" s="646" t="s">
        <v>1575</v>
      </c>
      <c r="AD568" s="648" t="s">
        <v>1576</v>
      </c>
      <c r="AT568" s="643">
        <f t="shared" si="58"/>
        <v>360</v>
      </c>
      <c r="AU568" s="643">
        <f t="shared" si="59"/>
        <v>4</v>
      </c>
      <c r="AV568" s="643">
        <f t="shared" si="60"/>
        <v>732</v>
      </c>
      <c r="AW568" s="643">
        <f t="shared" si="61"/>
        <v>6</v>
      </c>
    </row>
    <row r="569" spans="29:49" ht="46.5" customHeight="1">
      <c r="AC569" s="646" t="s">
        <v>1577</v>
      </c>
      <c r="AD569" s="648" t="s">
        <v>1109</v>
      </c>
      <c r="AT569" s="643">
        <f t="shared" si="58"/>
        <v>363</v>
      </c>
      <c r="AU569" s="643">
        <f t="shared" si="59"/>
        <v>4</v>
      </c>
      <c r="AV569" s="643">
        <f t="shared" si="60"/>
        <v>732</v>
      </c>
      <c r="AW569" s="643">
        <f t="shared" si="61"/>
        <v>7</v>
      </c>
    </row>
    <row r="570" spans="29:49" ht="46.5" customHeight="1">
      <c r="AC570" s="646" t="s">
        <v>1599</v>
      </c>
      <c r="AD570" s="648" t="s">
        <v>1110</v>
      </c>
      <c r="AT570" s="643">
        <f t="shared" si="58"/>
        <v>363</v>
      </c>
      <c r="AU570" s="643">
        <f t="shared" si="59"/>
        <v>5</v>
      </c>
      <c r="AV570" s="643">
        <f t="shared" si="60"/>
        <v>732</v>
      </c>
      <c r="AW570" s="643">
        <f t="shared" si="61"/>
        <v>8</v>
      </c>
    </row>
    <row r="571" spans="29:49" ht="46.5" customHeight="1">
      <c r="AC571" s="646" t="s">
        <v>1600</v>
      </c>
      <c r="AD571" s="648" t="s">
        <v>1601</v>
      </c>
      <c r="AT571" s="643">
        <f t="shared" si="58"/>
        <v>363</v>
      </c>
      <c r="AU571" s="643">
        <f t="shared" si="59"/>
        <v>6</v>
      </c>
      <c r="AV571" s="643">
        <f t="shared" si="60"/>
        <v>741</v>
      </c>
      <c r="AW571" s="643">
        <f t="shared" si="61"/>
        <v>11</v>
      </c>
    </row>
    <row r="572" spans="29:49" ht="46.5" customHeight="1">
      <c r="AC572" s="646" t="s">
        <v>1602</v>
      </c>
      <c r="AD572" s="648" t="s">
        <v>1603</v>
      </c>
      <c r="AT572" s="643">
        <f t="shared" si="58"/>
        <v>363</v>
      </c>
      <c r="AU572" s="643">
        <f t="shared" si="59"/>
        <v>7</v>
      </c>
      <c r="AV572" s="643">
        <f t="shared" si="60"/>
        <v>746</v>
      </c>
      <c r="AW572" s="643">
        <f t="shared" si="61"/>
        <v>2</v>
      </c>
    </row>
    <row r="573" spans="29:49" ht="46.5" customHeight="1">
      <c r="AC573" s="646" t="s">
        <v>1604</v>
      </c>
      <c r="AD573" s="648" t="s">
        <v>141</v>
      </c>
      <c r="AT573" s="643">
        <f t="shared" si="58"/>
        <v>364</v>
      </c>
      <c r="AU573" s="643">
        <f t="shared" si="59"/>
        <v>4</v>
      </c>
      <c r="AV573" s="643">
        <f t="shared" si="60"/>
        <v>746</v>
      </c>
      <c r="AW573" s="643">
        <f t="shared" si="61"/>
        <v>10</v>
      </c>
    </row>
    <row r="574" spans="29:49" ht="46.5" customHeight="1">
      <c r="AC574" s="646" t="s">
        <v>1605</v>
      </c>
      <c r="AD574" s="648" t="s">
        <v>1606</v>
      </c>
      <c r="AT574" s="643">
        <f t="shared" si="58"/>
        <v>364</v>
      </c>
      <c r="AU574" s="643">
        <f t="shared" si="59"/>
        <v>5</v>
      </c>
      <c r="AV574" s="643">
        <f t="shared" si="60"/>
        <v>747</v>
      </c>
      <c r="AW574" s="643">
        <f t="shared" si="61"/>
        <v>2</v>
      </c>
    </row>
    <row r="575" spans="29:49" ht="46.5" customHeight="1">
      <c r="AC575" s="646" t="s">
        <v>1607</v>
      </c>
      <c r="AD575" s="648" t="s">
        <v>142</v>
      </c>
      <c r="AT575" s="643">
        <f t="shared" si="58"/>
        <v>364</v>
      </c>
      <c r="AU575" s="643">
        <f t="shared" si="59"/>
        <v>6</v>
      </c>
      <c r="AV575" s="643">
        <f t="shared" si="60"/>
        <v>747</v>
      </c>
      <c r="AW575" s="643">
        <f t="shared" si="61"/>
        <v>10</v>
      </c>
    </row>
    <row r="576" spans="29:49" ht="46.5" customHeight="1">
      <c r="AC576" s="646" t="s">
        <v>1608</v>
      </c>
      <c r="AD576" s="648" t="s">
        <v>1609</v>
      </c>
      <c r="AT576" s="643">
        <f t="shared" si="58"/>
        <v>364</v>
      </c>
      <c r="AU576" s="643">
        <f t="shared" si="59"/>
        <v>7</v>
      </c>
      <c r="AV576" s="643">
        <f t="shared" si="60"/>
        <v>748</v>
      </c>
      <c r="AW576" s="643">
        <f t="shared" si="61"/>
        <v>2</v>
      </c>
    </row>
    <row r="577" spans="29:49" ht="46.5" customHeight="1">
      <c r="AC577" s="646" t="s">
        <v>1610</v>
      </c>
      <c r="AD577" s="648" t="s">
        <v>143</v>
      </c>
      <c r="AT577" s="643">
        <f t="shared" si="58"/>
        <v>365</v>
      </c>
      <c r="AU577" s="643">
        <f t="shared" si="59"/>
        <v>4</v>
      </c>
      <c r="AV577" s="643">
        <f t="shared" si="60"/>
        <v>748</v>
      </c>
      <c r="AW577" s="643">
        <f t="shared" si="61"/>
        <v>10</v>
      </c>
    </row>
    <row r="578" spans="29:49" ht="46.5" customHeight="1">
      <c r="AC578" s="646" t="s">
        <v>1611</v>
      </c>
      <c r="AD578" s="648" t="s">
        <v>144</v>
      </c>
      <c r="AT578" s="643">
        <f t="shared" si="58"/>
        <v>365</v>
      </c>
      <c r="AU578" s="643">
        <f t="shared" si="59"/>
        <v>5</v>
      </c>
      <c r="AV578" s="643">
        <f t="shared" si="60"/>
        <v>749</v>
      </c>
      <c r="AW578" s="643">
        <f t="shared" si="61"/>
        <v>2</v>
      </c>
    </row>
    <row r="579" spans="29:49" ht="46.5" customHeight="1">
      <c r="AC579" s="646" t="s">
        <v>1612</v>
      </c>
      <c r="AD579" s="648" t="s">
        <v>145</v>
      </c>
      <c r="AT579" s="643">
        <f t="shared" si="58"/>
        <v>365</v>
      </c>
      <c r="AU579" s="643">
        <f t="shared" si="59"/>
        <v>6</v>
      </c>
      <c r="AV579" s="643">
        <f t="shared" si="60"/>
        <v>749</v>
      </c>
      <c r="AW579" s="643">
        <f t="shared" si="61"/>
        <v>10</v>
      </c>
    </row>
    <row r="580" spans="29:49" ht="46.5" customHeight="1">
      <c r="AC580" s="646" t="s">
        <v>545</v>
      </c>
      <c r="AD580" s="648" t="s">
        <v>1338</v>
      </c>
      <c r="AT580" s="643">
        <f t="shared" si="58"/>
        <v>365</v>
      </c>
      <c r="AU580" s="643">
        <f t="shared" si="59"/>
        <v>7</v>
      </c>
      <c r="AV580" s="643">
        <f t="shared" si="60"/>
        <v>750</v>
      </c>
      <c r="AW580" s="643">
        <f t="shared" si="61"/>
        <v>2</v>
      </c>
    </row>
    <row r="581" spans="29:49" ht="46.5" customHeight="1">
      <c r="AC581" s="646" t="s">
        <v>546</v>
      </c>
      <c r="AD581" s="648" t="s">
        <v>1339</v>
      </c>
      <c r="AT581" s="643">
        <f t="shared" si="58"/>
        <v>366</v>
      </c>
      <c r="AU581" s="643">
        <f t="shared" si="59"/>
        <v>4</v>
      </c>
      <c r="AV581" s="643">
        <f t="shared" si="60"/>
        <v>750</v>
      </c>
      <c r="AW581" s="643">
        <f t="shared" si="61"/>
        <v>10</v>
      </c>
    </row>
    <row r="582" spans="29:49" ht="46.5" customHeight="1">
      <c r="AC582" s="646" t="s">
        <v>547</v>
      </c>
      <c r="AD582" s="648" t="s">
        <v>548</v>
      </c>
      <c r="AT582" s="643">
        <f t="shared" si="58"/>
        <v>366</v>
      </c>
      <c r="AU582" s="643">
        <f t="shared" si="59"/>
        <v>5</v>
      </c>
      <c r="AV582" s="643">
        <f t="shared" si="60"/>
        <v>768</v>
      </c>
      <c r="AW582" s="643">
        <f t="shared" si="61"/>
        <v>4</v>
      </c>
    </row>
    <row r="583" spans="29:49" ht="46.5" customHeight="1">
      <c r="AC583" s="646" t="s">
        <v>549</v>
      </c>
      <c r="AD583" s="648" t="s">
        <v>1340</v>
      </c>
      <c r="AT583" s="643">
        <f t="shared" si="58"/>
        <v>366</v>
      </c>
      <c r="AU583" s="643">
        <f t="shared" si="59"/>
        <v>6</v>
      </c>
      <c r="AV583" s="643">
        <f t="shared" si="60"/>
        <v>771</v>
      </c>
      <c r="AW583" s="643">
        <f t="shared" si="61"/>
        <v>6</v>
      </c>
    </row>
    <row r="584" spans="29:49" ht="46.5" customHeight="1">
      <c r="AC584" s="646" t="s">
        <v>550</v>
      </c>
      <c r="AD584" s="648" t="s">
        <v>1341</v>
      </c>
      <c r="AT584" s="643">
        <f t="shared" si="58"/>
        <v>366</v>
      </c>
      <c r="AU584" s="643">
        <f t="shared" si="59"/>
        <v>7</v>
      </c>
      <c r="AV584" s="643">
        <f t="shared" si="60"/>
        <v>771</v>
      </c>
      <c r="AW584" s="643">
        <f t="shared" si="61"/>
        <v>7</v>
      </c>
    </row>
    <row r="585" spans="29:49" ht="46.5" customHeight="1">
      <c r="AC585" s="646" t="s">
        <v>551</v>
      </c>
      <c r="AD585" s="648" t="s">
        <v>1314</v>
      </c>
      <c r="AT585" s="643">
        <f t="shared" si="58"/>
        <v>367</v>
      </c>
      <c r="AU585" s="643">
        <f t="shared" si="59"/>
        <v>4</v>
      </c>
      <c r="AV585" s="643">
        <f t="shared" si="60"/>
        <v>771</v>
      </c>
      <c r="AW585" s="643">
        <f t="shared" si="61"/>
        <v>8</v>
      </c>
    </row>
    <row r="586" spans="29:49" ht="46.5" customHeight="1">
      <c r="AC586" s="646" t="s">
        <v>552</v>
      </c>
      <c r="AD586" s="648" t="s">
        <v>553</v>
      </c>
      <c r="AT586" s="643">
        <f t="shared" si="58"/>
        <v>367</v>
      </c>
      <c r="AU586" s="643">
        <f t="shared" si="59"/>
        <v>5</v>
      </c>
      <c r="AV586" s="643">
        <f t="shared" si="60"/>
        <v>772</v>
      </c>
      <c r="AW586" s="643">
        <f t="shared" si="61"/>
        <v>6</v>
      </c>
    </row>
    <row r="587" spans="29:49" ht="46.5" customHeight="1">
      <c r="AC587" s="646" t="s">
        <v>554</v>
      </c>
      <c r="AD587" s="648" t="s">
        <v>555</v>
      </c>
      <c r="AT587" s="643">
        <f t="shared" si="58"/>
        <v>367</v>
      </c>
      <c r="AU587" s="643">
        <f t="shared" si="59"/>
        <v>6</v>
      </c>
      <c r="AV587" s="643">
        <f t="shared" si="60"/>
        <v>772</v>
      </c>
      <c r="AW587" s="643">
        <f t="shared" si="61"/>
        <v>7</v>
      </c>
    </row>
    <row r="588" spans="29:49" ht="46.5" customHeight="1">
      <c r="AC588" s="646" t="s">
        <v>556</v>
      </c>
      <c r="AD588" s="648" t="s">
        <v>557</v>
      </c>
      <c r="AT588" s="643">
        <f t="shared" si="58"/>
        <v>367</v>
      </c>
      <c r="AU588" s="643">
        <f t="shared" si="59"/>
        <v>7</v>
      </c>
      <c r="AV588" s="643">
        <f t="shared" si="60"/>
        <v>772</v>
      </c>
      <c r="AW588" s="643">
        <f t="shared" si="61"/>
        <v>8</v>
      </c>
    </row>
    <row r="589" spans="29:49" ht="46.5" customHeight="1">
      <c r="AC589" s="646" t="s">
        <v>558</v>
      </c>
      <c r="AD589" s="648" t="s">
        <v>559</v>
      </c>
      <c r="AT589" s="643">
        <f t="shared" si="58"/>
        <v>368</v>
      </c>
      <c r="AU589" s="643">
        <f t="shared" si="59"/>
        <v>4</v>
      </c>
      <c r="AV589" s="643">
        <f t="shared" si="60"/>
        <v>773</v>
      </c>
      <c r="AW589" s="643">
        <f t="shared" si="61"/>
        <v>6</v>
      </c>
    </row>
    <row r="590" spans="29:49" ht="46.5" customHeight="1">
      <c r="AC590" s="646" t="s">
        <v>560</v>
      </c>
      <c r="AD590" s="648" t="s">
        <v>561</v>
      </c>
      <c r="AT590" s="643">
        <f t="shared" si="58"/>
        <v>368</v>
      </c>
      <c r="AU590" s="643">
        <f t="shared" si="59"/>
        <v>5</v>
      </c>
      <c r="AV590" s="643">
        <f t="shared" si="60"/>
        <v>773</v>
      </c>
      <c r="AW590" s="643">
        <f t="shared" si="61"/>
        <v>7</v>
      </c>
    </row>
    <row r="591" spans="29:49" ht="46.5" customHeight="1">
      <c r="AC591" s="646" t="s">
        <v>1651</v>
      </c>
      <c r="AD591" s="648" t="s">
        <v>1652</v>
      </c>
      <c r="AT591" s="643">
        <f t="shared" si="58"/>
        <v>368</v>
      </c>
      <c r="AU591" s="643">
        <f t="shared" si="59"/>
        <v>6</v>
      </c>
      <c r="AV591" s="643">
        <f t="shared" si="60"/>
        <v>773</v>
      </c>
      <c r="AW591" s="643">
        <f t="shared" si="61"/>
        <v>8</v>
      </c>
    </row>
    <row r="592" spans="29:49" ht="46.5" customHeight="1">
      <c r="AC592" s="646" t="s">
        <v>1653</v>
      </c>
      <c r="AD592" s="648" t="s">
        <v>194</v>
      </c>
      <c r="AT592" s="643">
        <f t="shared" si="58"/>
        <v>368</v>
      </c>
      <c r="AU592" s="643">
        <f t="shared" si="59"/>
        <v>7</v>
      </c>
      <c r="AV592" s="643">
        <f t="shared" si="60"/>
        <v>774</v>
      </c>
      <c r="AW592" s="643">
        <f t="shared" si="61"/>
        <v>6</v>
      </c>
    </row>
    <row r="593" spans="29:49" ht="46.5" customHeight="1">
      <c r="AC593" s="646" t="s">
        <v>1654</v>
      </c>
      <c r="AD593" s="648" t="s">
        <v>1655</v>
      </c>
      <c r="AT593" s="643">
        <f t="shared" si="58"/>
        <v>369</v>
      </c>
      <c r="AU593" s="643">
        <f t="shared" si="59"/>
        <v>4</v>
      </c>
      <c r="AV593" s="643">
        <f t="shared" si="60"/>
        <v>774</v>
      </c>
      <c r="AW593" s="643">
        <f t="shared" si="61"/>
        <v>7</v>
      </c>
    </row>
    <row r="594" spans="29:49" ht="46.5" customHeight="1">
      <c r="AC594" s="646" t="s">
        <v>1656</v>
      </c>
      <c r="AD594" s="648" t="s">
        <v>1657</v>
      </c>
      <c r="AT594" s="643">
        <f t="shared" si="58"/>
        <v>369</v>
      </c>
      <c r="AU594" s="643">
        <f t="shared" si="59"/>
        <v>5</v>
      </c>
      <c r="AV594" s="643">
        <f t="shared" si="60"/>
        <v>774</v>
      </c>
      <c r="AW594" s="643">
        <f t="shared" si="61"/>
        <v>8</v>
      </c>
    </row>
    <row r="595" spans="29:49" ht="46.5" customHeight="1">
      <c r="AC595" s="646" t="s">
        <v>1658</v>
      </c>
      <c r="AD595" s="648" t="s">
        <v>1660</v>
      </c>
      <c r="AT595" s="643">
        <f t="shared" si="58"/>
        <v>369</v>
      </c>
      <c r="AU595" s="643">
        <f t="shared" si="59"/>
        <v>6</v>
      </c>
      <c r="AV595" s="643">
        <f t="shared" si="60"/>
        <v>776</v>
      </c>
      <c r="AW595" s="643">
        <f t="shared" si="61"/>
        <v>6</v>
      </c>
    </row>
    <row r="596" spans="29:49" ht="46.5" customHeight="1">
      <c r="AC596" s="646" t="s">
        <v>1661</v>
      </c>
      <c r="AD596" s="648" t="s">
        <v>523</v>
      </c>
      <c r="AT596" s="643">
        <f t="shared" ref="AT596:AT659" si="62">AT456+86</f>
        <v>369</v>
      </c>
      <c r="AU596" s="643">
        <f t="shared" ref="AU596:AU659" si="63">AU456</f>
        <v>7</v>
      </c>
      <c r="AV596" s="643">
        <f t="shared" si="60"/>
        <v>776</v>
      </c>
      <c r="AW596" s="643">
        <f t="shared" si="61"/>
        <v>7</v>
      </c>
    </row>
    <row r="597" spans="29:49" ht="46.5" customHeight="1">
      <c r="AC597" s="646" t="s">
        <v>524</v>
      </c>
      <c r="AD597" s="648" t="s">
        <v>130</v>
      </c>
      <c r="AT597" s="643">
        <f t="shared" si="62"/>
        <v>370</v>
      </c>
      <c r="AU597" s="643">
        <f t="shared" si="63"/>
        <v>4</v>
      </c>
      <c r="AV597" s="643">
        <f t="shared" si="60"/>
        <v>776</v>
      </c>
      <c r="AW597" s="643">
        <f t="shared" si="61"/>
        <v>8</v>
      </c>
    </row>
    <row r="598" spans="29:49" ht="46.5" customHeight="1">
      <c r="AC598" s="646" t="s">
        <v>525</v>
      </c>
      <c r="AD598" s="648" t="s">
        <v>526</v>
      </c>
      <c r="AT598" s="643">
        <f t="shared" si="62"/>
        <v>370</v>
      </c>
      <c r="AU598" s="643">
        <f t="shared" si="63"/>
        <v>5</v>
      </c>
      <c r="AV598" s="643">
        <f t="shared" si="60"/>
        <v>777</v>
      </c>
      <c r="AW598" s="643">
        <f t="shared" si="61"/>
        <v>6</v>
      </c>
    </row>
    <row r="599" spans="29:49" ht="46.5" customHeight="1">
      <c r="AC599" s="646" t="s">
        <v>527</v>
      </c>
      <c r="AD599" s="648" t="s">
        <v>1553</v>
      </c>
      <c r="AT599" s="643">
        <f t="shared" si="62"/>
        <v>370</v>
      </c>
      <c r="AU599" s="643">
        <f t="shared" si="63"/>
        <v>6</v>
      </c>
      <c r="AV599" s="643">
        <f t="shared" si="60"/>
        <v>777</v>
      </c>
      <c r="AW599" s="643">
        <f t="shared" si="61"/>
        <v>7</v>
      </c>
    </row>
    <row r="600" spans="29:49" ht="46.5" customHeight="1">
      <c r="AC600" s="646" t="s">
        <v>1554</v>
      </c>
      <c r="AD600" s="648" t="s">
        <v>146</v>
      </c>
      <c r="AT600" s="643">
        <f t="shared" si="62"/>
        <v>370</v>
      </c>
      <c r="AU600" s="643">
        <f t="shared" si="63"/>
        <v>7</v>
      </c>
      <c r="AV600" s="643">
        <f t="shared" si="60"/>
        <v>777</v>
      </c>
      <c r="AW600" s="643">
        <f t="shared" si="61"/>
        <v>8</v>
      </c>
    </row>
    <row r="601" spans="29:49" ht="46.5" customHeight="1">
      <c r="AC601" s="646" t="s">
        <v>1555</v>
      </c>
      <c r="AD601" s="648" t="s">
        <v>147</v>
      </c>
      <c r="AT601" s="643">
        <f t="shared" si="62"/>
        <v>371</v>
      </c>
      <c r="AU601" s="643">
        <f t="shared" si="63"/>
        <v>4</v>
      </c>
      <c r="AV601" s="643">
        <f t="shared" si="60"/>
        <v>778</v>
      </c>
      <c r="AW601" s="643">
        <f t="shared" si="61"/>
        <v>6</v>
      </c>
    </row>
    <row r="602" spans="29:49" ht="46.5" customHeight="1">
      <c r="AC602" s="646" t="s">
        <v>1556</v>
      </c>
      <c r="AD602" s="648" t="s">
        <v>1557</v>
      </c>
      <c r="AT602" s="643">
        <f t="shared" si="62"/>
        <v>371</v>
      </c>
      <c r="AU602" s="643">
        <f t="shared" si="63"/>
        <v>5</v>
      </c>
      <c r="AV602" s="643">
        <f t="shared" si="60"/>
        <v>778</v>
      </c>
      <c r="AW602" s="643">
        <f t="shared" si="61"/>
        <v>7</v>
      </c>
    </row>
    <row r="603" spans="29:49" ht="46.5" customHeight="1">
      <c r="AC603" s="646" t="s">
        <v>1558</v>
      </c>
      <c r="AD603" s="648" t="s">
        <v>1418</v>
      </c>
      <c r="AT603" s="643">
        <f t="shared" si="62"/>
        <v>371</v>
      </c>
      <c r="AU603" s="643">
        <f t="shared" si="63"/>
        <v>6</v>
      </c>
      <c r="AV603" s="643">
        <f t="shared" si="60"/>
        <v>778</v>
      </c>
      <c r="AW603" s="643">
        <f t="shared" si="61"/>
        <v>8</v>
      </c>
    </row>
    <row r="604" spans="29:49" ht="46.5" customHeight="1">
      <c r="AC604" s="646" t="s">
        <v>1419</v>
      </c>
      <c r="AD604" s="648" t="s">
        <v>1420</v>
      </c>
      <c r="AT604" s="643">
        <f t="shared" si="62"/>
        <v>371</v>
      </c>
      <c r="AU604" s="643">
        <f t="shared" si="63"/>
        <v>7</v>
      </c>
      <c r="AV604" s="643">
        <f t="shared" si="60"/>
        <v>779</v>
      </c>
      <c r="AW604" s="643">
        <f t="shared" si="61"/>
        <v>6</v>
      </c>
    </row>
    <row r="605" spans="29:49" ht="46.5" customHeight="1">
      <c r="AC605" s="646" t="s">
        <v>1421</v>
      </c>
      <c r="AD605" s="648" t="s">
        <v>1422</v>
      </c>
      <c r="AT605" s="643">
        <f t="shared" si="62"/>
        <v>372</v>
      </c>
      <c r="AU605" s="643">
        <f t="shared" si="63"/>
        <v>4</v>
      </c>
      <c r="AV605" s="643">
        <f t="shared" si="60"/>
        <v>779</v>
      </c>
      <c r="AW605" s="643">
        <f t="shared" si="61"/>
        <v>7</v>
      </c>
    </row>
    <row r="606" spans="29:49" ht="46.5" customHeight="1">
      <c r="AC606" s="646" t="s">
        <v>1423</v>
      </c>
      <c r="AD606" s="648" t="s">
        <v>1424</v>
      </c>
      <c r="AT606" s="643">
        <f t="shared" si="62"/>
        <v>372</v>
      </c>
      <c r="AU606" s="643">
        <f t="shared" si="63"/>
        <v>5</v>
      </c>
      <c r="AV606" s="643">
        <f t="shared" si="60"/>
        <v>779</v>
      </c>
      <c r="AW606" s="643">
        <f t="shared" si="61"/>
        <v>8</v>
      </c>
    </row>
    <row r="607" spans="29:49" ht="46.5" customHeight="1">
      <c r="AC607" s="646" t="s">
        <v>1425</v>
      </c>
      <c r="AD607" s="648" t="s">
        <v>1426</v>
      </c>
      <c r="AT607" s="643">
        <f t="shared" si="62"/>
        <v>372</v>
      </c>
      <c r="AU607" s="643">
        <f t="shared" si="63"/>
        <v>6</v>
      </c>
      <c r="AV607" s="643">
        <f t="shared" si="60"/>
        <v>788</v>
      </c>
      <c r="AW607" s="643">
        <f t="shared" si="61"/>
        <v>11</v>
      </c>
    </row>
    <row r="608" spans="29:49" ht="46.5" customHeight="1">
      <c r="AC608" s="646" t="s">
        <v>1427</v>
      </c>
      <c r="AD608" s="648" t="s">
        <v>1428</v>
      </c>
      <c r="AT608" s="643">
        <f t="shared" si="62"/>
        <v>372</v>
      </c>
      <c r="AU608" s="643">
        <f t="shared" si="63"/>
        <v>7</v>
      </c>
      <c r="AV608" s="643">
        <f t="shared" si="60"/>
        <v>793</v>
      </c>
      <c r="AW608" s="643">
        <f t="shared" si="61"/>
        <v>2</v>
      </c>
    </row>
    <row r="609" spans="29:49" ht="46.5" customHeight="1">
      <c r="AC609" s="646" t="s">
        <v>1429</v>
      </c>
      <c r="AD609" s="648" t="s">
        <v>1430</v>
      </c>
      <c r="AT609" s="643">
        <f t="shared" si="62"/>
        <v>373</v>
      </c>
      <c r="AU609" s="643">
        <f t="shared" si="63"/>
        <v>4</v>
      </c>
      <c r="AV609" s="643">
        <f t="shared" si="60"/>
        <v>793</v>
      </c>
      <c r="AW609" s="643">
        <f t="shared" si="61"/>
        <v>10</v>
      </c>
    </row>
    <row r="610" spans="29:49" ht="46.5" customHeight="1">
      <c r="AC610" s="646" t="s">
        <v>1431</v>
      </c>
      <c r="AD610" s="648" t="s">
        <v>1462</v>
      </c>
      <c r="AT610" s="643">
        <f t="shared" si="62"/>
        <v>373</v>
      </c>
      <c r="AU610" s="643">
        <f t="shared" si="63"/>
        <v>5</v>
      </c>
      <c r="AV610" s="643">
        <f t="shared" si="60"/>
        <v>794</v>
      </c>
      <c r="AW610" s="643">
        <f t="shared" si="61"/>
        <v>2</v>
      </c>
    </row>
    <row r="611" spans="29:49" ht="46.5" customHeight="1">
      <c r="AC611" s="646" t="s">
        <v>1463</v>
      </c>
      <c r="AD611" s="648" t="s">
        <v>148</v>
      </c>
      <c r="AT611" s="643">
        <f t="shared" si="62"/>
        <v>373</v>
      </c>
      <c r="AU611" s="643">
        <f t="shared" si="63"/>
        <v>6</v>
      </c>
      <c r="AV611" s="643">
        <f t="shared" si="60"/>
        <v>794</v>
      </c>
      <c r="AW611" s="643">
        <f t="shared" si="61"/>
        <v>10</v>
      </c>
    </row>
    <row r="612" spans="29:49" ht="46.5" customHeight="1">
      <c r="AC612" s="646" t="s">
        <v>1464</v>
      </c>
      <c r="AD612" s="648" t="s">
        <v>1465</v>
      </c>
      <c r="AT612" s="643">
        <f t="shared" si="62"/>
        <v>373</v>
      </c>
      <c r="AU612" s="643">
        <f t="shared" si="63"/>
        <v>7</v>
      </c>
      <c r="AV612" s="643">
        <f t="shared" si="60"/>
        <v>795</v>
      </c>
      <c r="AW612" s="643">
        <f t="shared" si="61"/>
        <v>2</v>
      </c>
    </row>
    <row r="613" spans="29:49" ht="46.5" customHeight="1">
      <c r="AC613" s="646" t="s">
        <v>1466</v>
      </c>
      <c r="AD613" s="648" t="s">
        <v>366</v>
      </c>
      <c r="AT613" s="643">
        <f t="shared" si="62"/>
        <v>374</v>
      </c>
      <c r="AU613" s="643">
        <f t="shared" si="63"/>
        <v>4</v>
      </c>
      <c r="AV613" s="643">
        <f t="shared" si="60"/>
        <v>795</v>
      </c>
      <c r="AW613" s="643">
        <f t="shared" si="61"/>
        <v>10</v>
      </c>
    </row>
    <row r="614" spans="29:49" ht="46.5" customHeight="1">
      <c r="AC614" s="646" t="s">
        <v>367</v>
      </c>
      <c r="AD614" s="648" t="s">
        <v>368</v>
      </c>
      <c r="AT614" s="643">
        <f t="shared" si="62"/>
        <v>374</v>
      </c>
      <c r="AU614" s="643">
        <f t="shared" si="63"/>
        <v>5</v>
      </c>
      <c r="AV614" s="643">
        <f t="shared" si="60"/>
        <v>796</v>
      </c>
      <c r="AW614" s="643">
        <f t="shared" si="61"/>
        <v>2</v>
      </c>
    </row>
    <row r="615" spans="29:49" ht="46.5" customHeight="1">
      <c r="AC615" s="646" t="s">
        <v>369</v>
      </c>
      <c r="AD615" s="648" t="s">
        <v>1317</v>
      </c>
      <c r="AT615" s="643">
        <f t="shared" si="62"/>
        <v>374</v>
      </c>
      <c r="AU615" s="643">
        <f t="shared" si="63"/>
        <v>6</v>
      </c>
      <c r="AV615" s="643">
        <f t="shared" si="60"/>
        <v>796</v>
      </c>
      <c r="AW615" s="643">
        <f t="shared" si="61"/>
        <v>10</v>
      </c>
    </row>
    <row r="616" spans="29:49" ht="46.5" customHeight="1">
      <c r="AC616" s="646" t="s">
        <v>370</v>
      </c>
      <c r="AD616" s="648" t="s">
        <v>793</v>
      </c>
      <c r="AT616" s="643">
        <f t="shared" si="62"/>
        <v>374</v>
      </c>
      <c r="AU616" s="643">
        <f t="shared" si="63"/>
        <v>7</v>
      </c>
      <c r="AV616" s="643">
        <f t="shared" si="60"/>
        <v>797</v>
      </c>
      <c r="AW616" s="643">
        <f t="shared" si="61"/>
        <v>2</v>
      </c>
    </row>
    <row r="617" spans="29:49" ht="46.5" customHeight="1">
      <c r="AC617" s="646" t="s">
        <v>794</v>
      </c>
      <c r="AD617" s="648" t="s">
        <v>795</v>
      </c>
      <c r="AT617" s="643">
        <f t="shared" si="62"/>
        <v>375</v>
      </c>
      <c r="AU617" s="643">
        <f t="shared" si="63"/>
        <v>4</v>
      </c>
      <c r="AV617" s="643">
        <f t="shared" si="60"/>
        <v>797</v>
      </c>
      <c r="AW617" s="643">
        <f t="shared" si="61"/>
        <v>10</v>
      </c>
    </row>
    <row r="618" spans="29:49" ht="46.5" customHeight="1">
      <c r="AC618" s="646" t="s">
        <v>796</v>
      </c>
      <c r="AD618" s="648" t="s">
        <v>797</v>
      </c>
      <c r="AT618" s="643">
        <f t="shared" si="62"/>
        <v>375</v>
      </c>
      <c r="AU618" s="643">
        <f t="shared" si="63"/>
        <v>5</v>
      </c>
      <c r="AV618" s="643">
        <f t="shared" ref="AV618:AV681" si="64">AV582+47</f>
        <v>815</v>
      </c>
      <c r="AW618" s="643">
        <f t="shared" ref="AW618:AW681" si="65">AW582</f>
        <v>4</v>
      </c>
    </row>
    <row r="619" spans="29:49" ht="46.5" customHeight="1">
      <c r="AC619" s="646" t="s">
        <v>798</v>
      </c>
      <c r="AD619" s="648" t="s">
        <v>799</v>
      </c>
      <c r="AT619" s="643">
        <f t="shared" si="62"/>
        <v>375</v>
      </c>
      <c r="AU619" s="643">
        <f t="shared" si="63"/>
        <v>6</v>
      </c>
      <c r="AV619" s="643">
        <f t="shared" si="64"/>
        <v>818</v>
      </c>
      <c r="AW619" s="643">
        <f t="shared" si="65"/>
        <v>6</v>
      </c>
    </row>
    <row r="620" spans="29:49" ht="46.5" customHeight="1">
      <c r="AC620" s="646" t="s">
        <v>800</v>
      </c>
      <c r="AD620" s="648" t="s">
        <v>801</v>
      </c>
      <c r="AT620" s="643">
        <f t="shared" si="62"/>
        <v>375</v>
      </c>
      <c r="AU620" s="643">
        <f t="shared" si="63"/>
        <v>7</v>
      </c>
      <c r="AV620" s="643">
        <f t="shared" si="64"/>
        <v>818</v>
      </c>
      <c r="AW620" s="643">
        <f t="shared" si="65"/>
        <v>7</v>
      </c>
    </row>
    <row r="621" spans="29:49" ht="46.5" customHeight="1">
      <c r="AC621" s="646" t="s">
        <v>802</v>
      </c>
      <c r="AD621" s="648" t="s">
        <v>803</v>
      </c>
      <c r="AT621" s="643">
        <f t="shared" si="62"/>
        <v>376</v>
      </c>
      <c r="AU621" s="643">
        <f t="shared" si="63"/>
        <v>4</v>
      </c>
      <c r="AV621" s="643">
        <f t="shared" si="64"/>
        <v>818</v>
      </c>
      <c r="AW621" s="643">
        <f t="shared" si="65"/>
        <v>8</v>
      </c>
    </row>
    <row r="622" spans="29:49" ht="46.5" customHeight="1">
      <c r="AC622" s="646" t="s">
        <v>804</v>
      </c>
      <c r="AD622" s="648" t="s">
        <v>805</v>
      </c>
      <c r="AT622" s="643">
        <f t="shared" si="62"/>
        <v>376</v>
      </c>
      <c r="AU622" s="643">
        <f t="shared" si="63"/>
        <v>5</v>
      </c>
      <c r="AV622" s="643">
        <f t="shared" si="64"/>
        <v>819</v>
      </c>
      <c r="AW622" s="643">
        <f t="shared" si="65"/>
        <v>6</v>
      </c>
    </row>
    <row r="623" spans="29:49" ht="46.5" customHeight="1">
      <c r="AC623" s="646" t="s">
        <v>510</v>
      </c>
      <c r="AD623" s="648" t="s">
        <v>1318</v>
      </c>
      <c r="AT623" s="643">
        <f t="shared" si="62"/>
        <v>376</v>
      </c>
      <c r="AU623" s="643">
        <f t="shared" si="63"/>
        <v>6</v>
      </c>
      <c r="AV623" s="643">
        <f t="shared" si="64"/>
        <v>819</v>
      </c>
      <c r="AW623" s="643">
        <f t="shared" si="65"/>
        <v>7</v>
      </c>
    </row>
    <row r="624" spans="29:49" ht="46.5" customHeight="1">
      <c r="AC624" s="646" t="s">
        <v>511</v>
      </c>
      <c r="AD624" s="648" t="s">
        <v>596</v>
      </c>
      <c r="AT624" s="643">
        <f t="shared" si="62"/>
        <v>376</v>
      </c>
      <c r="AU624" s="643">
        <f t="shared" si="63"/>
        <v>7</v>
      </c>
      <c r="AV624" s="643">
        <f t="shared" si="64"/>
        <v>819</v>
      </c>
      <c r="AW624" s="643">
        <f t="shared" si="65"/>
        <v>8</v>
      </c>
    </row>
    <row r="625" spans="29:49" ht="46.5" customHeight="1">
      <c r="AC625" s="646" t="s">
        <v>597</v>
      </c>
      <c r="AD625" s="648" t="s">
        <v>1585</v>
      </c>
      <c r="AT625" s="643">
        <f t="shared" si="62"/>
        <v>377</v>
      </c>
      <c r="AU625" s="643">
        <f t="shared" si="63"/>
        <v>4</v>
      </c>
      <c r="AV625" s="643">
        <f t="shared" si="64"/>
        <v>820</v>
      </c>
      <c r="AW625" s="643">
        <f t="shared" si="65"/>
        <v>6</v>
      </c>
    </row>
    <row r="626" spans="29:49" ht="46.5" customHeight="1">
      <c r="AC626" s="646" t="s">
        <v>1586</v>
      </c>
      <c r="AD626" s="648" t="s">
        <v>1535</v>
      </c>
      <c r="AT626" s="643">
        <f t="shared" si="62"/>
        <v>377</v>
      </c>
      <c r="AU626" s="643">
        <f t="shared" si="63"/>
        <v>5</v>
      </c>
      <c r="AV626" s="643">
        <f t="shared" si="64"/>
        <v>820</v>
      </c>
      <c r="AW626" s="643">
        <f t="shared" si="65"/>
        <v>7</v>
      </c>
    </row>
    <row r="627" spans="29:49" ht="46.5" customHeight="1">
      <c r="AC627" s="646" t="s">
        <v>1587</v>
      </c>
      <c r="AD627" s="648" t="s">
        <v>1536</v>
      </c>
      <c r="AT627" s="643">
        <f t="shared" si="62"/>
        <v>377</v>
      </c>
      <c r="AU627" s="643">
        <f t="shared" si="63"/>
        <v>6</v>
      </c>
      <c r="AV627" s="643">
        <f t="shared" si="64"/>
        <v>820</v>
      </c>
      <c r="AW627" s="643">
        <f t="shared" si="65"/>
        <v>8</v>
      </c>
    </row>
    <row r="628" spans="29:49" ht="46.5" customHeight="1">
      <c r="AC628" s="646" t="s">
        <v>1588</v>
      </c>
      <c r="AD628" s="648" t="s">
        <v>1537</v>
      </c>
      <c r="AT628" s="643">
        <f t="shared" si="62"/>
        <v>377</v>
      </c>
      <c r="AU628" s="643">
        <f t="shared" si="63"/>
        <v>7</v>
      </c>
      <c r="AV628" s="643">
        <f t="shared" si="64"/>
        <v>821</v>
      </c>
      <c r="AW628" s="643">
        <f t="shared" si="65"/>
        <v>6</v>
      </c>
    </row>
    <row r="629" spans="29:49" ht="46.5" customHeight="1">
      <c r="AC629" s="646" t="s">
        <v>1589</v>
      </c>
      <c r="AD629" s="648" t="s">
        <v>1590</v>
      </c>
      <c r="AT629" s="643">
        <f t="shared" si="62"/>
        <v>378</v>
      </c>
      <c r="AU629" s="643">
        <f t="shared" si="63"/>
        <v>4</v>
      </c>
      <c r="AV629" s="643">
        <f t="shared" si="64"/>
        <v>821</v>
      </c>
      <c r="AW629" s="643">
        <f t="shared" si="65"/>
        <v>7</v>
      </c>
    </row>
    <row r="630" spans="29:49" ht="46.5" customHeight="1">
      <c r="AC630" s="646" t="s">
        <v>1591</v>
      </c>
      <c r="AD630" s="648" t="s">
        <v>1538</v>
      </c>
      <c r="AT630" s="643">
        <f t="shared" si="62"/>
        <v>378</v>
      </c>
      <c r="AU630" s="643">
        <f t="shared" si="63"/>
        <v>5</v>
      </c>
      <c r="AV630" s="643">
        <f t="shared" si="64"/>
        <v>821</v>
      </c>
      <c r="AW630" s="643">
        <f t="shared" si="65"/>
        <v>8</v>
      </c>
    </row>
    <row r="631" spans="29:49" ht="46.5" customHeight="1">
      <c r="AC631" s="646" t="s">
        <v>1592</v>
      </c>
      <c r="AD631" s="648" t="s">
        <v>1593</v>
      </c>
      <c r="AT631" s="643">
        <f t="shared" si="62"/>
        <v>378</v>
      </c>
      <c r="AU631" s="643">
        <f t="shared" si="63"/>
        <v>6</v>
      </c>
      <c r="AV631" s="643">
        <f t="shared" si="64"/>
        <v>823</v>
      </c>
      <c r="AW631" s="643">
        <f t="shared" si="65"/>
        <v>6</v>
      </c>
    </row>
    <row r="632" spans="29:49" ht="46.5" customHeight="1">
      <c r="AC632" s="646" t="s">
        <v>586</v>
      </c>
      <c r="AD632" s="648" t="s">
        <v>587</v>
      </c>
      <c r="AT632" s="643">
        <f t="shared" si="62"/>
        <v>378</v>
      </c>
      <c r="AU632" s="643">
        <f t="shared" si="63"/>
        <v>7</v>
      </c>
      <c r="AV632" s="643">
        <f t="shared" si="64"/>
        <v>823</v>
      </c>
      <c r="AW632" s="643">
        <f t="shared" si="65"/>
        <v>7</v>
      </c>
    </row>
    <row r="633" spans="29:49" ht="46.5" customHeight="1">
      <c r="AC633" s="646" t="s">
        <v>588</v>
      </c>
      <c r="AD633" s="648" t="s">
        <v>1540</v>
      </c>
      <c r="AT633" s="643">
        <f t="shared" si="62"/>
        <v>379</v>
      </c>
      <c r="AU633" s="643">
        <f t="shared" si="63"/>
        <v>4</v>
      </c>
      <c r="AV633" s="643">
        <f t="shared" si="64"/>
        <v>823</v>
      </c>
      <c r="AW633" s="643">
        <f t="shared" si="65"/>
        <v>8</v>
      </c>
    </row>
    <row r="634" spans="29:49" ht="46.5" customHeight="1">
      <c r="AC634" s="646" t="s">
        <v>589</v>
      </c>
      <c r="AD634" s="648" t="s">
        <v>1541</v>
      </c>
      <c r="AT634" s="643">
        <f t="shared" si="62"/>
        <v>379</v>
      </c>
      <c r="AU634" s="643">
        <f t="shared" si="63"/>
        <v>5</v>
      </c>
      <c r="AV634" s="643">
        <f t="shared" si="64"/>
        <v>824</v>
      </c>
      <c r="AW634" s="643">
        <f t="shared" si="65"/>
        <v>6</v>
      </c>
    </row>
    <row r="635" spans="29:49" ht="46.5" customHeight="1">
      <c r="AC635" s="646" t="s">
        <v>590</v>
      </c>
      <c r="AD635" s="648" t="s">
        <v>1542</v>
      </c>
      <c r="AT635" s="643">
        <f t="shared" si="62"/>
        <v>379</v>
      </c>
      <c r="AU635" s="643">
        <f t="shared" si="63"/>
        <v>6</v>
      </c>
      <c r="AV635" s="643">
        <f t="shared" si="64"/>
        <v>824</v>
      </c>
      <c r="AW635" s="643">
        <f t="shared" si="65"/>
        <v>7</v>
      </c>
    </row>
    <row r="636" spans="29:49" ht="46.5" customHeight="1">
      <c r="AC636" s="646" t="s">
        <v>591</v>
      </c>
      <c r="AD636" s="648" t="s">
        <v>1543</v>
      </c>
      <c r="AT636" s="643">
        <f t="shared" si="62"/>
        <v>379</v>
      </c>
      <c r="AU636" s="643">
        <f t="shared" si="63"/>
        <v>7</v>
      </c>
      <c r="AV636" s="643">
        <f t="shared" si="64"/>
        <v>824</v>
      </c>
      <c r="AW636" s="643">
        <f t="shared" si="65"/>
        <v>8</v>
      </c>
    </row>
    <row r="637" spans="29:49" ht="46.5" customHeight="1">
      <c r="AC637" s="646" t="s">
        <v>592</v>
      </c>
      <c r="AD637" s="648" t="s">
        <v>1544</v>
      </c>
      <c r="AT637" s="643">
        <f t="shared" si="62"/>
        <v>380</v>
      </c>
      <c r="AU637" s="643">
        <f t="shared" si="63"/>
        <v>4</v>
      </c>
      <c r="AV637" s="643">
        <f t="shared" si="64"/>
        <v>825</v>
      </c>
      <c r="AW637" s="643">
        <f t="shared" si="65"/>
        <v>6</v>
      </c>
    </row>
    <row r="638" spans="29:49" ht="46.5" customHeight="1">
      <c r="AC638" s="646" t="s">
        <v>593</v>
      </c>
      <c r="AD638" s="648" t="s">
        <v>311</v>
      </c>
      <c r="AT638" s="643">
        <f t="shared" si="62"/>
        <v>380</v>
      </c>
      <c r="AU638" s="643">
        <f t="shared" si="63"/>
        <v>5</v>
      </c>
      <c r="AV638" s="643">
        <f t="shared" si="64"/>
        <v>825</v>
      </c>
      <c r="AW638" s="643">
        <f t="shared" si="65"/>
        <v>7</v>
      </c>
    </row>
    <row r="639" spans="29:49" ht="46.5" customHeight="1">
      <c r="AC639" s="646" t="s">
        <v>594</v>
      </c>
      <c r="AD639" s="648" t="s">
        <v>312</v>
      </c>
      <c r="AT639" s="643">
        <f t="shared" si="62"/>
        <v>380</v>
      </c>
      <c r="AU639" s="643">
        <f t="shared" si="63"/>
        <v>6</v>
      </c>
      <c r="AV639" s="643">
        <f t="shared" si="64"/>
        <v>825</v>
      </c>
      <c r="AW639" s="643">
        <f t="shared" si="65"/>
        <v>8</v>
      </c>
    </row>
    <row r="640" spans="29:49" ht="46.5" customHeight="1">
      <c r="AC640" s="646" t="s">
        <v>595</v>
      </c>
      <c r="AD640" s="648" t="s">
        <v>313</v>
      </c>
      <c r="AT640" s="643">
        <f t="shared" si="62"/>
        <v>380</v>
      </c>
      <c r="AU640" s="643">
        <f t="shared" si="63"/>
        <v>7</v>
      </c>
      <c r="AV640" s="643">
        <f t="shared" si="64"/>
        <v>826</v>
      </c>
      <c r="AW640" s="643">
        <f t="shared" si="65"/>
        <v>6</v>
      </c>
    </row>
    <row r="641" spans="29:49" ht="46.5" customHeight="1">
      <c r="AC641" s="646" t="s">
        <v>532</v>
      </c>
      <c r="AD641" s="648" t="s">
        <v>469</v>
      </c>
      <c r="AT641" s="643">
        <f t="shared" si="62"/>
        <v>381</v>
      </c>
      <c r="AU641" s="643">
        <f t="shared" si="63"/>
        <v>4</v>
      </c>
      <c r="AV641" s="643">
        <f t="shared" si="64"/>
        <v>826</v>
      </c>
      <c r="AW641" s="643">
        <f t="shared" si="65"/>
        <v>7</v>
      </c>
    </row>
    <row r="642" spans="29:49" ht="46.5" customHeight="1">
      <c r="AC642" s="646" t="s">
        <v>470</v>
      </c>
      <c r="AD642" s="648" t="s">
        <v>261</v>
      </c>
      <c r="AT642" s="643">
        <f t="shared" si="62"/>
        <v>381</v>
      </c>
      <c r="AU642" s="643">
        <f t="shared" si="63"/>
        <v>5</v>
      </c>
      <c r="AV642" s="643">
        <f t="shared" si="64"/>
        <v>826</v>
      </c>
      <c r="AW642" s="643">
        <f t="shared" si="65"/>
        <v>8</v>
      </c>
    </row>
    <row r="643" spans="29:49" ht="46.5" customHeight="1">
      <c r="AC643" s="646" t="s">
        <v>471</v>
      </c>
      <c r="AD643" s="648" t="s">
        <v>262</v>
      </c>
      <c r="AT643" s="643">
        <f t="shared" si="62"/>
        <v>381</v>
      </c>
      <c r="AU643" s="643">
        <f t="shared" si="63"/>
        <v>6</v>
      </c>
      <c r="AV643" s="643">
        <f t="shared" si="64"/>
        <v>835</v>
      </c>
      <c r="AW643" s="643">
        <f t="shared" si="65"/>
        <v>11</v>
      </c>
    </row>
    <row r="644" spans="29:49" ht="46.5" customHeight="1">
      <c r="AC644" s="646" t="s">
        <v>472</v>
      </c>
      <c r="AD644" s="648" t="s">
        <v>263</v>
      </c>
      <c r="AT644" s="643">
        <f t="shared" si="62"/>
        <v>381</v>
      </c>
      <c r="AU644" s="643">
        <f t="shared" si="63"/>
        <v>7</v>
      </c>
      <c r="AV644" s="643">
        <f t="shared" si="64"/>
        <v>840</v>
      </c>
      <c r="AW644" s="643">
        <f t="shared" si="65"/>
        <v>2</v>
      </c>
    </row>
    <row r="645" spans="29:49" ht="46.5" customHeight="1">
      <c r="AC645" s="646" t="s">
        <v>473</v>
      </c>
      <c r="AD645" s="648" t="s">
        <v>474</v>
      </c>
      <c r="AT645" s="643">
        <f t="shared" si="62"/>
        <v>382</v>
      </c>
      <c r="AU645" s="643">
        <f t="shared" si="63"/>
        <v>4</v>
      </c>
      <c r="AV645" s="643">
        <f t="shared" si="64"/>
        <v>840</v>
      </c>
      <c r="AW645" s="643">
        <f t="shared" si="65"/>
        <v>10</v>
      </c>
    </row>
    <row r="646" spans="29:49" ht="46.5" customHeight="1">
      <c r="AC646" s="646" t="s">
        <v>475</v>
      </c>
      <c r="AD646" s="648" t="s">
        <v>322</v>
      </c>
      <c r="AT646" s="643">
        <f t="shared" si="62"/>
        <v>382</v>
      </c>
      <c r="AU646" s="643">
        <f t="shared" si="63"/>
        <v>5</v>
      </c>
      <c r="AV646" s="643">
        <f t="shared" si="64"/>
        <v>841</v>
      </c>
      <c r="AW646" s="643">
        <f t="shared" si="65"/>
        <v>2</v>
      </c>
    </row>
    <row r="647" spans="29:49" ht="46.5" customHeight="1">
      <c r="AC647" s="646" t="s">
        <v>476</v>
      </c>
      <c r="AD647" s="648" t="s">
        <v>323</v>
      </c>
      <c r="AT647" s="643">
        <f t="shared" si="62"/>
        <v>382</v>
      </c>
      <c r="AU647" s="643">
        <f t="shared" si="63"/>
        <v>6</v>
      </c>
      <c r="AV647" s="643">
        <f t="shared" si="64"/>
        <v>841</v>
      </c>
      <c r="AW647" s="643">
        <f t="shared" si="65"/>
        <v>10</v>
      </c>
    </row>
    <row r="648" spans="29:49" ht="46.5" customHeight="1">
      <c r="AC648" s="646" t="s">
        <v>477</v>
      </c>
      <c r="AD648" s="648" t="s">
        <v>324</v>
      </c>
      <c r="AT648" s="643">
        <f t="shared" si="62"/>
        <v>382</v>
      </c>
      <c r="AU648" s="643">
        <f t="shared" si="63"/>
        <v>7</v>
      </c>
      <c r="AV648" s="643">
        <f t="shared" si="64"/>
        <v>842</v>
      </c>
      <c r="AW648" s="643">
        <f t="shared" si="65"/>
        <v>2</v>
      </c>
    </row>
    <row r="649" spans="29:49" ht="46.5" customHeight="1">
      <c r="AC649" s="646" t="s">
        <v>478</v>
      </c>
      <c r="AD649" s="648" t="s">
        <v>325</v>
      </c>
      <c r="AT649" s="643">
        <f t="shared" si="62"/>
        <v>383</v>
      </c>
      <c r="AU649" s="643">
        <f t="shared" si="63"/>
        <v>4</v>
      </c>
      <c r="AV649" s="643">
        <f t="shared" si="64"/>
        <v>842</v>
      </c>
      <c r="AW649" s="643">
        <f t="shared" si="65"/>
        <v>10</v>
      </c>
    </row>
    <row r="650" spans="29:49" ht="46.5" customHeight="1">
      <c r="AC650" s="646" t="s">
        <v>479</v>
      </c>
      <c r="AD650" s="648" t="s">
        <v>326</v>
      </c>
      <c r="AT650" s="643">
        <f t="shared" si="62"/>
        <v>383</v>
      </c>
      <c r="AU650" s="643">
        <f t="shared" si="63"/>
        <v>5</v>
      </c>
      <c r="AV650" s="643">
        <f t="shared" si="64"/>
        <v>843</v>
      </c>
      <c r="AW650" s="643">
        <f t="shared" si="65"/>
        <v>2</v>
      </c>
    </row>
    <row r="651" spans="29:49" ht="46.5" customHeight="1">
      <c r="AC651" s="646" t="s">
        <v>480</v>
      </c>
      <c r="AD651" s="648" t="s">
        <v>481</v>
      </c>
      <c r="AT651" s="643">
        <f t="shared" si="62"/>
        <v>383</v>
      </c>
      <c r="AU651" s="643">
        <f t="shared" si="63"/>
        <v>6</v>
      </c>
      <c r="AV651" s="643">
        <f t="shared" si="64"/>
        <v>843</v>
      </c>
      <c r="AW651" s="643">
        <f t="shared" si="65"/>
        <v>10</v>
      </c>
    </row>
    <row r="652" spans="29:49" ht="46.5" customHeight="1">
      <c r="AC652" s="646" t="s">
        <v>482</v>
      </c>
      <c r="AD652" s="648" t="s">
        <v>483</v>
      </c>
      <c r="AT652" s="643">
        <f t="shared" si="62"/>
        <v>383</v>
      </c>
      <c r="AU652" s="643">
        <f t="shared" si="63"/>
        <v>7</v>
      </c>
      <c r="AV652" s="643">
        <f t="shared" si="64"/>
        <v>844</v>
      </c>
      <c r="AW652" s="643">
        <f t="shared" si="65"/>
        <v>2</v>
      </c>
    </row>
    <row r="653" spans="29:49" ht="46.5" customHeight="1">
      <c r="AC653" s="646" t="s">
        <v>484</v>
      </c>
      <c r="AD653" s="648" t="s">
        <v>632</v>
      </c>
      <c r="AT653" s="643">
        <f t="shared" si="62"/>
        <v>384</v>
      </c>
      <c r="AU653" s="643">
        <f t="shared" si="63"/>
        <v>4</v>
      </c>
      <c r="AV653" s="643">
        <f t="shared" si="64"/>
        <v>844</v>
      </c>
      <c r="AW653" s="643">
        <f t="shared" si="65"/>
        <v>10</v>
      </c>
    </row>
    <row r="654" spans="29:49" ht="46.5" customHeight="1">
      <c r="AC654" s="646" t="s">
        <v>633</v>
      </c>
      <c r="AD654" s="648" t="s">
        <v>327</v>
      </c>
      <c r="AT654" s="643">
        <f t="shared" si="62"/>
        <v>384</v>
      </c>
      <c r="AU654" s="643">
        <f t="shared" si="63"/>
        <v>5</v>
      </c>
      <c r="AV654" s="643">
        <f t="shared" si="64"/>
        <v>862</v>
      </c>
      <c r="AW654" s="643">
        <f t="shared" si="65"/>
        <v>4</v>
      </c>
    </row>
    <row r="655" spans="29:49" ht="46.5" customHeight="1" thickBot="1">
      <c r="AC655" s="667" t="s">
        <v>865</v>
      </c>
      <c r="AD655" s="678" t="s">
        <v>328</v>
      </c>
      <c r="AT655" s="643">
        <f t="shared" si="62"/>
        <v>384</v>
      </c>
      <c r="AU655" s="643">
        <f t="shared" si="63"/>
        <v>6</v>
      </c>
      <c r="AV655" s="643">
        <f t="shared" si="64"/>
        <v>865</v>
      </c>
      <c r="AW655" s="643">
        <f t="shared" si="65"/>
        <v>6</v>
      </c>
    </row>
    <row r="656" spans="29:49" ht="46.5" customHeight="1" thickBot="1">
      <c r="AC656" s="684"/>
      <c r="AD656" s="685"/>
      <c r="AT656" s="643">
        <f t="shared" si="62"/>
        <v>384</v>
      </c>
      <c r="AU656" s="643">
        <f t="shared" si="63"/>
        <v>7</v>
      </c>
      <c r="AV656" s="643">
        <f t="shared" si="64"/>
        <v>865</v>
      </c>
      <c r="AW656" s="643">
        <f t="shared" si="65"/>
        <v>7</v>
      </c>
    </row>
    <row r="657" spans="29:49" ht="46.5" customHeight="1" thickBot="1">
      <c r="AC657" s="684"/>
      <c r="AD657" s="685"/>
      <c r="AT657" s="643">
        <f t="shared" si="62"/>
        <v>385</v>
      </c>
      <c r="AU657" s="643">
        <f t="shared" si="63"/>
        <v>4</v>
      </c>
      <c r="AV657" s="643">
        <f t="shared" si="64"/>
        <v>865</v>
      </c>
      <c r="AW657" s="643">
        <f t="shared" si="65"/>
        <v>8</v>
      </c>
    </row>
    <row r="658" spans="29:49" ht="46.5" customHeight="1">
      <c r="AC658" s="686"/>
      <c r="AD658" s="686"/>
      <c r="AT658" s="643">
        <f t="shared" si="62"/>
        <v>385</v>
      </c>
      <c r="AU658" s="643">
        <f t="shared" si="63"/>
        <v>5</v>
      </c>
      <c r="AV658" s="643">
        <f t="shared" si="64"/>
        <v>866</v>
      </c>
      <c r="AW658" s="643">
        <f t="shared" si="65"/>
        <v>6</v>
      </c>
    </row>
    <row r="659" spans="29:49" ht="46.5" customHeight="1" thickBot="1">
      <c r="AC659" s="684"/>
      <c r="AD659" s="685"/>
      <c r="AT659" s="643">
        <f t="shared" si="62"/>
        <v>385</v>
      </c>
      <c r="AU659" s="643">
        <f t="shared" si="63"/>
        <v>6</v>
      </c>
      <c r="AV659" s="643">
        <f t="shared" si="64"/>
        <v>866</v>
      </c>
      <c r="AW659" s="643">
        <f t="shared" si="65"/>
        <v>7</v>
      </c>
    </row>
    <row r="660" spans="29:49" ht="46.5" customHeight="1" thickBot="1">
      <c r="AC660" s="684"/>
      <c r="AD660" s="685"/>
      <c r="AT660" s="643">
        <f t="shared" ref="AT660:AT723" si="66">AT520+86</f>
        <v>385</v>
      </c>
      <c r="AU660" s="643">
        <f t="shared" ref="AU660:AU723" si="67">AU520</f>
        <v>7</v>
      </c>
      <c r="AV660" s="643">
        <f t="shared" si="64"/>
        <v>866</v>
      </c>
      <c r="AW660" s="643">
        <f t="shared" si="65"/>
        <v>8</v>
      </c>
    </row>
    <row r="661" spans="29:49" ht="46.5" customHeight="1" thickBot="1">
      <c r="AC661" s="684"/>
      <c r="AD661" s="685"/>
      <c r="AT661" s="643">
        <f t="shared" si="66"/>
        <v>386</v>
      </c>
      <c r="AU661" s="643">
        <f t="shared" si="67"/>
        <v>4</v>
      </c>
      <c r="AV661" s="643">
        <f t="shared" si="64"/>
        <v>867</v>
      </c>
      <c r="AW661" s="643">
        <f t="shared" si="65"/>
        <v>6</v>
      </c>
    </row>
    <row r="662" spans="29:49" ht="46.5" customHeight="1">
      <c r="AC662" s="686"/>
      <c r="AD662" s="686"/>
      <c r="AT662" s="643">
        <f t="shared" si="66"/>
        <v>386</v>
      </c>
      <c r="AU662" s="643">
        <f t="shared" si="67"/>
        <v>5</v>
      </c>
      <c r="AV662" s="643">
        <f t="shared" si="64"/>
        <v>867</v>
      </c>
      <c r="AW662" s="643">
        <f t="shared" si="65"/>
        <v>7</v>
      </c>
    </row>
    <row r="663" spans="29:49" ht="46.5" customHeight="1" thickBot="1">
      <c r="AC663" s="684"/>
      <c r="AD663" s="685"/>
      <c r="AT663" s="643">
        <f t="shared" si="66"/>
        <v>386</v>
      </c>
      <c r="AU663" s="643">
        <f t="shared" si="67"/>
        <v>6</v>
      </c>
      <c r="AV663" s="643">
        <f t="shared" si="64"/>
        <v>867</v>
      </c>
      <c r="AW663" s="643">
        <f t="shared" si="65"/>
        <v>8</v>
      </c>
    </row>
    <row r="664" spans="29:49" ht="46.5" customHeight="1">
      <c r="AC664" s="686"/>
      <c r="AD664" s="686"/>
      <c r="AT664" s="643">
        <f t="shared" si="66"/>
        <v>386</v>
      </c>
      <c r="AU664" s="643">
        <f t="shared" si="67"/>
        <v>7</v>
      </c>
      <c r="AV664" s="643">
        <f t="shared" si="64"/>
        <v>868</v>
      </c>
      <c r="AW664" s="643">
        <f t="shared" si="65"/>
        <v>6</v>
      </c>
    </row>
    <row r="665" spans="29:49" ht="46.5" customHeight="1" thickBot="1">
      <c r="AC665" s="684"/>
      <c r="AD665" s="685"/>
      <c r="AT665" s="643">
        <f t="shared" si="66"/>
        <v>396</v>
      </c>
      <c r="AU665" s="643">
        <f t="shared" si="67"/>
        <v>11</v>
      </c>
      <c r="AV665" s="643">
        <f t="shared" si="64"/>
        <v>868</v>
      </c>
      <c r="AW665" s="643">
        <f t="shared" si="65"/>
        <v>7</v>
      </c>
    </row>
    <row r="666" spans="29:49" ht="46.5" customHeight="1" thickBot="1">
      <c r="AC666" s="684"/>
      <c r="AD666" s="685"/>
      <c r="AT666" s="643">
        <f t="shared" si="66"/>
        <v>401</v>
      </c>
      <c r="AU666" s="643">
        <f t="shared" si="67"/>
        <v>2</v>
      </c>
      <c r="AV666" s="643">
        <f t="shared" si="64"/>
        <v>868</v>
      </c>
      <c r="AW666" s="643">
        <f t="shared" si="65"/>
        <v>8</v>
      </c>
    </row>
    <row r="667" spans="29:49" ht="46.5" customHeight="1" thickBot="1">
      <c r="AC667" s="684"/>
      <c r="AD667" s="685"/>
      <c r="AT667" s="643">
        <f t="shared" si="66"/>
        <v>401</v>
      </c>
      <c r="AU667" s="643">
        <f t="shared" si="67"/>
        <v>10</v>
      </c>
      <c r="AV667" s="643">
        <f t="shared" si="64"/>
        <v>870</v>
      </c>
      <c r="AW667" s="643">
        <f t="shared" si="65"/>
        <v>6</v>
      </c>
    </row>
    <row r="668" spans="29:49" ht="46.5" customHeight="1" thickBot="1">
      <c r="AC668" s="684"/>
      <c r="AD668" s="685"/>
      <c r="AT668" s="643">
        <f t="shared" si="66"/>
        <v>402</v>
      </c>
      <c r="AU668" s="643">
        <f t="shared" si="67"/>
        <v>2</v>
      </c>
      <c r="AV668" s="643">
        <f t="shared" si="64"/>
        <v>870</v>
      </c>
      <c r="AW668" s="643">
        <f t="shared" si="65"/>
        <v>7</v>
      </c>
    </row>
    <row r="669" spans="29:49" ht="46.5" customHeight="1" thickBot="1">
      <c r="AC669" s="684"/>
      <c r="AD669" s="685"/>
      <c r="AT669" s="643">
        <f t="shared" si="66"/>
        <v>402</v>
      </c>
      <c r="AU669" s="643">
        <f t="shared" si="67"/>
        <v>10</v>
      </c>
      <c r="AV669" s="643">
        <f t="shared" si="64"/>
        <v>870</v>
      </c>
      <c r="AW669" s="643">
        <f t="shared" si="65"/>
        <v>8</v>
      </c>
    </row>
    <row r="670" spans="29:49" ht="46.5" customHeight="1" thickBot="1">
      <c r="AC670" s="684"/>
      <c r="AD670" s="685"/>
      <c r="AT670" s="643">
        <f t="shared" si="66"/>
        <v>403</v>
      </c>
      <c r="AU670" s="643">
        <f t="shared" si="67"/>
        <v>2</v>
      </c>
      <c r="AV670" s="643">
        <f t="shared" si="64"/>
        <v>871</v>
      </c>
      <c r="AW670" s="643">
        <f t="shared" si="65"/>
        <v>6</v>
      </c>
    </row>
    <row r="671" spans="29:49" ht="46.5" customHeight="1" thickBot="1">
      <c r="AC671" s="684"/>
      <c r="AD671" s="685"/>
      <c r="AT671" s="643">
        <f t="shared" si="66"/>
        <v>403</v>
      </c>
      <c r="AU671" s="643">
        <f t="shared" si="67"/>
        <v>10</v>
      </c>
      <c r="AV671" s="643">
        <f t="shared" si="64"/>
        <v>871</v>
      </c>
      <c r="AW671" s="643">
        <f t="shared" si="65"/>
        <v>7</v>
      </c>
    </row>
    <row r="672" spans="29:49" ht="46.5" customHeight="1">
      <c r="AC672" s="686"/>
      <c r="AD672" s="686"/>
      <c r="AT672" s="643">
        <f t="shared" si="66"/>
        <v>404</v>
      </c>
      <c r="AU672" s="643">
        <f t="shared" si="67"/>
        <v>2</v>
      </c>
      <c r="AV672" s="643">
        <f t="shared" si="64"/>
        <v>871</v>
      </c>
      <c r="AW672" s="643">
        <f t="shared" si="65"/>
        <v>8</v>
      </c>
    </row>
    <row r="673" spans="29:49" ht="46.5" customHeight="1" thickBot="1">
      <c r="AC673" s="684"/>
      <c r="AD673" s="685"/>
      <c r="AT673" s="643">
        <f t="shared" si="66"/>
        <v>404</v>
      </c>
      <c r="AU673" s="643">
        <f t="shared" si="67"/>
        <v>10</v>
      </c>
      <c r="AV673" s="643">
        <f t="shared" si="64"/>
        <v>872</v>
      </c>
      <c r="AW673" s="643">
        <f t="shared" si="65"/>
        <v>6</v>
      </c>
    </row>
    <row r="674" spans="29:49" ht="46.5" customHeight="1" thickBot="1">
      <c r="AC674" s="684"/>
      <c r="AD674" s="685"/>
      <c r="AT674" s="643">
        <f t="shared" si="66"/>
        <v>405</v>
      </c>
      <c r="AU674" s="643">
        <f t="shared" si="67"/>
        <v>2</v>
      </c>
      <c r="AV674" s="643">
        <f t="shared" si="64"/>
        <v>872</v>
      </c>
      <c r="AW674" s="643">
        <f t="shared" si="65"/>
        <v>7</v>
      </c>
    </row>
    <row r="675" spans="29:49" ht="46.5" customHeight="1">
      <c r="AC675" s="686"/>
      <c r="AD675" s="686"/>
      <c r="AT675" s="643">
        <f t="shared" si="66"/>
        <v>405</v>
      </c>
      <c r="AU675" s="643">
        <f t="shared" si="67"/>
        <v>10</v>
      </c>
      <c r="AV675" s="643">
        <f t="shared" si="64"/>
        <v>872</v>
      </c>
      <c r="AW675" s="643">
        <f t="shared" si="65"/>
        <v>8</v>
      </c>
    </row>
    <row r="676" spans="29:49" ht="46.5" customHeight="1" thickBot="1">
      <c r="AC676" s="684"/>
      <c r="AD676" s="685"/>
      <c r="AT676" s="643">
        <f t="shared" si="66"/>
        <v>406</v>
      </c>
      <c r="AU676" s="643">
        <f t="shared" si="67"/>
        <v>2</v>
      </c>
      <c r="AV676" s="643">
        <f t="shared" si="64"/>
        <v>873</v>
      </c>
      <c r="AW676" s="643">
        <f t="shared" si="65"/>
        <v>6</v>
      </c>
    </row>
    <row r="677" spans="29:49" ht="46.5" customHeight="1" thickBot="1">
      <c r="AC677" s="684"/>
      <c r="AD677" s="685"/>
      <c r="AT677" s="643">
        <f t="shared" si="66"/>
        <v>406</v>
      </c>
      <c r="AU677" s="643">
        <f t="shared" si="67"/>
        <v>10</v>
      </c>
      <c r="AV677" s="643">
        <f t="shared" si="64"/>
        <v>873</v>
      </c>
      <c r="AW677" s="643">
        <f t="shared" si="65"/>
        <v>7</v>
      </c>
    </row>
    <row r="678" spans="29:49" ht="46.5" customHeight="1" thickBot="1">
      <c r="AC678" s="684"/>
      <c r="AD678" s="685"/>
      <c r="AT678" s="643">
        <f t="shared" si="66"/>
        <v>407</v>
      </c>
      <c r="AU678" s="643">
        <f t="shared" si="67"/>
        <v>2</v>
      </c>
      <c r="AV678" s="643">
        <f t="shared" si="64"/>
        <v>873</v>
      </c>
      <c r="AW678" s="643">
        <f t="shared" si="65"/>
        <v>8</v>
      </c>
    </row>
    <row r="679" spans="29:49" ht="46.5" customHeight="1" thickBot="1">
      <c r="AC679" s="684"/>
      <c r="AD679" s="685"/>
      <c r="AT679" s="643">
        <f t="shared" si="66"/>
        <v>407</v>
      </c>
      <c r="AU679" s="643">
        <f t="shared" si="67"/>
        <v>10</v>
      </c>
      <c r="AV679" s="643">
        <f t="shared" si="64"/>
        <v>882</v>
      </c>
      <c r="AW679" s="643">
        <f t="shared" si="65"/>
        <v>11</v>
      </c>
    </row>
    <row r="680" spans="29:49" ht="46.5" customHeight="1">
      <c r="AC680" s="686"/>
      <c r="AD680" s="686"/>
      <c r="AT680" s="643">
        <f t="shared" si="66"/>
        <v>408</v>
      </c>
      <c r="AU680" s="643">
        <f t="shared" si="67"/>
        <v>2</v>
      </c>
      <c r="AV680" s="643">
        <f t="shared" si="64"/>
        <v>887</v>
      </c>
      <c r="AW680" s="643">
        <f t="shared" si="65"/>
        <v>2</v>
      </c>
    </row>
    <row r="681" spans="29:49" ht="46.5" customHeight="1" thickBot="1">
      <c r="AC681" s="684"/>
      <c r="AD681" s="685"/>
      <c r="AT681" s="643">
        <f t="shared" si="66"/>
        <v>408</v>
      </c>
      <c r="AU681" s="643">
        <f t="shared" si="67"/>
        <v>10</v>
      </c>
      <c r="AV681" s="643">
        <f t="shared" si="64"/>
        <v>887</v>
      </c>
      <c r="AW681" s="643">
        <f t="shared" si="65"/>
        <v>10</v>
      </c>
    </row>
    <row r="682" spans="29:49" ht="46.5" customHeight="1" thickBot="1">
      <c r="AC682" s="684"/>
      <c r="AD682" s="685"/>
      <c r="AT682" s="643">
        <f t="shared" si="66"/>
        <v>409</v>
      </c>
      <c r="AU682" s="643">
        <f t="shared" si="67"/>
        <v>2</v>
      </c>
      <c r="AV682" s="643">
        <f t="shared" ref="AV682:AV745" si="68">AV646+47</f>
        <v>888</v>
      </c>
      <c r="AW682" s="643">
        <f t="shared" ref="AW682:AW745" si="69">AW646</f>
        <v>2</v>
      </c>
    </row>
    <row r="683" spans="29:49" ht="46.5" customHeight="1" thickBot="1">
      <c r="AC683" s="684"/>
      <c r="AD683" s="685"/>
      <c r="AT683" s="643">
        <f t="shared" si="66"/>
        <v>409</v>
      </c>
      <c r="AU683" s="643">
        <f t="shared" si="67"/>
        <v>10</v>
      </c>
      <c r="AV683" s="643">
        <f t="shared" si="68"/>
        <v>888</v>
      </c>
      <c r="AW683" s="643">
        <f t="shared" si="69"/>
        <v>10</v>
      </c>
    </row>
    <row r="684" spans="29:49" ht="46.5" customHeight="1" thickBot="1">
      <c r="AC684" s="684"/>
      <c r="AD684" s="685"/>
      <c r="AT684" s="643">
        <f t="shared" si="66"/>
        <v>410</v>
      </c>
      <c r="AU684" s="643">
        <f t="shared" si="67"/>
        <v>2</v>
      </c>
      <c r="AV684" s="643">
        <f t="shared" si="68"/>
        <v>889</v>
      </c>
      <c r="AW684" s="643">
        <f t="shared" si="69"/>
        <v>2</v>
      </c>
    </row>
    <row r="685" spans="29:49" ht="46.5" customHeight="1" thickBot="1">
      <c r="AC685" s="684"/>
      <c r="AD685" s="685"/>
      <c r="AT685" s="643">
        <f t="shared" si="66"/>
        <v>410</v>
      </c>
      <c r="AU685" s="643">
        <f t="shared" si="67"/>
        <v>10</v>
      </c>
      <c r="AV685" s="643">
        <f t="shared" si="68"/>
        <v>889</v>
      </c>
      <c r="AW685" s="643">
        <f t="shared" si="69"/>
        <v>10</v>
      </c>
    </row>
    <row r="686" spans="29:49" ht="46.5" customHeight="1" thickBot="1">
      <c r="AC686" s="684"/>
      <c r="AD686" s="685"/>
      <c r="AT686" s="643">
        <f t="shared" si="66"/>
        <v>411</v>
      </c>
      <c r="AU686" s="643">
        <f t="shared" si="67"/>
        <v>2</v>
      </c>
      <c r="AV686" s="643">
        <f t="shared" si="68"/>
        <v>890</v>
      </c>
      <c r="AW686" s="643">
        <f t="shared" si="69"/>
        <v>2</v>
      </c>
    </row>
    <row r="687" spans="29:49" ht="46.5" customHeight="1" thickBot="1">
      <c r="AC687" s="684"/>
      <c r="AD687" s="685"/>
      <c r="AT687" s="643">
        <f t="shared" si="66"/>
        <v>411</v>
      </c>
      <c r="AU687" s="643">
        <f t="shared" si="67"/>
        <v>10</v>
      </c>
      <c r="AV687" s="643">
        <f t="shared" si="68"/>
        <v>890</v>
      </c>
      <c r="AW687" s="643">
        <f t="shared" si="69"/>
        <v>10</v>
      </c>
    </row>
    <row r="688" spans="29:49" ht="46.5" customHeight="1" thickBot="1">
      <c r="AC688" s="684"/>
      <c r="AD688" s="685"/>
      <c r="AT688" s="643">
        <f t="shared" si="66"/>
        <v>412</v>
      </c>
      <c r="AU688" s="643">
        <f t="shared" si="67"/>
        <v>2</v>
      </c>
      <c r="AV688" s="643">
        <f t="shared" si="68"/>
        <v>891</v>
      </c>
      <c r="AW688" s="643">
        <f t="shared" si="69"/>
        <v>2</v>
      </c>
    </row>
    <row r="689" spans="29:49" ht="46.5" customHeight="1" thickBot="1">
      <c r="AC689" s="684"/>
      <c r="AD689" s="685"/>
      <c r="AT689" s="643">
        <f t="shared" si="66"/>
        <v>412</v>
      </c>
      <c r="AU689" s="643">
        <f t="shared" si="67"/>
        <v>10</v>
      </c>
      <c r="AV689" s="643">
        <f t="shared" si="68"/>
        <v>891</v>
      </c>
      <c r="AW689" s="643">
        <f t="shared" si="69"/>
        <v>10</v>
      </c>
    </row>
    <row r="690" spans="29:49" ht="46.5" customHeight="1" thickBot="1">
      <c r="AC690" s="684"/>
      <c r="AD690" s="685"/>
      <c r="AT690" s="643">
        <f t="shared" si="66"/>
        <v>413</v>
      </c>
      <c r="AU690" s="643">
        <f t="shared" si="67"/>
        <v>2</v>
      </c>
      <c r="AV690" s="643">
        <f t="shared" si="68"/>
        <v>909</v>
      </c>
      <c r="AW690" s="643">
        <f t="shared" si="69"/>
        <v>4</v>
      </c>
    </row>
    <row r="691" spans="29:49" ht="46.5" customHeight="1" thickBot="1">
      <c r="AC691" s="686"/>
      <c r="AD691" s="686"/>
      <c r="AT691" s="643">
        <f t="shared" si="66"/>
        <v>413</v>
      </c>
      <c r="AU691" s="643">
        <f t="shared" si="67"/>
        <v>10</v>
      </c>
      <c r="AV691" s="643">
        <f t="shared" si="68"/>
        <v>912</v>
      </c>
      <c r="AW691" s="643">
        <f t="shared" si="69"/>
        <v>6</v>
      </c>
    </row>
    <row r="692" spans="29:49" ht="46.5" customHeight="1" thickBot="1">
      <c r="AC692" s="686"/>
      <c r="AD692" s="686"/>
      <c r="AT692" s="643">
        <f t="shared" si="66"/>
        <v>414</v>
      </c>
      <c r="AU692" s="643">
        <f t="shared" si="67"/>
        <v>2</v>
      </c>
      <c r="AV692" s="643">
        <f t="shared" si="68"/>
        <v>912</v>
      </c>
      <c r="AW692" s="643">
        <f t="shared" si="69"/>
        <v>7</v>
      </c>
    </row>
    <row r="693" spans="29:49" ht="46.5" customHeight="1">
      <c r="AC693" s="686"/>
      <c r="AD693" s="687"/>
      <c r="AT693" s="643">
        <f t="shared" si="66"/>
        <v>414</v>
      </c>
      <c r="AU693" s="643">
        <f t="shared" si="67"/>
        <v>10</v>
      </c>
      <c r="AV693" s="643">
        <f t="shared" si="68"/>
        <v>912</v>
      </c>
      <c r="AW693" s="643">
        <f t="shared" si="69"/>
        <v>8</v>
      </c>
    </row>
    <row r="694" spans="29:49" ht="46.5" customHeight="1" thickBot="1">
      <c r="AC694" s="684"/>
      <c r="AD694" s="685"/>
      <c r="AT694" s="643">
        <f t="shared" si="66"/>
        <v>415</v>
      </c>
      <c r="AU694" s="643">
        <f t="shared" si="67"/>
        <v>2</v>
      </c>
      <c r="AV694" s="643">
        <f t="shared" si="68"/>
        <v>913</v>
      </c>
      <c r="AW694" s="643">
        <f t="shared" si="69"/>
        <v>6</v>
      </c>
    </row>
    <row r="695" spans="29:49" ht="46.5" customHeight="1" thickBot="1">
      <c r="AC695" s="684"/>
      <c r="AD695" s="685"/>
      <c r="AT695" s="643">
        <f t="shared" si="66"/>
        <v>415</v>
      </c>
      <c r="AU695" s="643">
        <f t="shared" si="67"/>
        <v>10</v>
      </c>
      <c r="AV695" s="643">
        <f t="shared" si="68"/>
        <v>913</v>
      </c>
      <c r="AW695" s="643">
        <f t="shared" si="69"/>
        <v>7</v>
      </c>
    </row>
    <row r="696" spans="29:49" ht="46.5" customHeight="1" thickBot="1">
      <c r="AC696" s="684"/>
      <c r="AD696" s="685"/>
      <c r="AT696" s="643">
        <f t="shared" si="66"/>
        <v>416</v>
      </c>
      <c r="AU696" s="643">
        <f t="shared" si="67"/>
        <v>2</v>
      </c>
      <c r="AV696" s="643">
        <f t="shared" si="68"/>
        <v>913</v>
      </c>
      <c r="AW696" s="643">
        <f t="shared" si="69"/>
        <v>8</v>
      </c>
    </row>
    <row r="697" spans="29:49" ht="46.5" customHeight="1" thickBot="1">
      <c r="AC697" s="684"/>
      <c r="AD697" s="685"/>
      <c r="AT697" s="643">
        <f t="shared" si="66"/>
        <v>416</v>
      </c>
      <c r="AU697" s="643">
        <f t="shared" si="67"/>
        <v>10</v>
      </c>
      <c r="AV697" s="643">
        <f t="shared" si="68"/>
        <v>914</v>
      </c>
      <c r="AW697" s="643">
        <f t="shared" si="69"/>
        <v>6</v>
      </c>
    </row>
    <row r="698" spans="29:49" ht="46.5" customHeight="1" thickBot="1">
      <c r="AC698" s="684"/>
      <c r="AD698" s="685"/>
      <c r="AT698" s="643">
        <f t="shared" si="66"/>
        <v>417</v>
      </c>
      <c r="AU698" s="643">
        <f t="shared" si="67"/>
        <v>2</v>
      </c>
      <c r="AV698" s="643">
        <f t="shared" si="68"/>
        <v>914</v>
      </c>
      <c r="AW698" s="643">
        <f t="shared" si="69"/>
        <v>7</v>
      </c>
    </row>
    <row r="699" spans="29:49" ht="46.5" customHeight="1" thickBot="1">
      <c r="AC699" s="684"/>
      <c r="AD699" s="685"/>
      <c r="AT699" s="643">
        <f t="shared" si="66"/>
        <v>417</v>
      </c>
      <c r="AU699" s="643">
        <f t="shared" si="67"/>
        <v>10</v>
      </c>
      <c r="AV699" s="643">
        <f t="shared" si="68"/>
        <v>914</v>
      </c>
      <c r="AW699" s="643">
        <f t="shared" si="69"/>
        <v>8</v>
      </c>
    </row>
    <row r="700" spans="29:49" ht="46.5" customHeight="1" thickBot="1">
      <c r="AC700" s="684"/>
      <c r="AD700" s="685"/>
      <c r="AT700" s="643">
        <f t="shared" si="66"/>
        <v>418</v>
      </c>
      <c r="AU700" s="643">
        <f t="shared" si="67"/>
        <v>2</v>
      </c>
      <c r="AV700" s="643">
        <f t="shared" si="68"/>
        <v>915</v>
      </c>
      <c r="AW700" s="643">
        <f t="shared" si="69"/>
        <v>6</v>
      </c>
    </row>
    <row r="701" spans="29:49" ht="46.5" customHeight="1" thickBot="1">
      <c r="AC701" s="684"/>
      <c r="AD701" s="685"/>
      <c r="AT701" s="643">
        <f t="shared" si="66"/>
        <v>418</v>
      </c>
      <c r="AU701" s="643">
        <f t="shared" si="67"/>
        <v>10</v>
      </c>
      <c r="AV701" s="643">
        <f t="shared" si="68"/>
        <v>915</v>
      </c>
      <c r="AW701" s="643">
        <f t="shared" si="69"/>
        <v>7</v>
      </c>
    </row>
    <row r="702" spans="29:49" ht="46.5" customHeight="1" thickBot="1">
      <c r="AC702" s="684"/>
      <c r="AD702" s="685"/>
      <c r="AT702" s="643">
        <f t="shared" si="66"/>
        <v>419</v>
      </c>
      <c r="AU702" s="643">
        <f t="shared" si="67"/>
        <v>2</v>
      </c>
      <c r="AV702" s="643">
        <f t="shared" si="68"/>
        <v>915</v>
      </c>
      <c r="AW702" s="643">
        <f t="shared" si="69"/>
        <v>8</v>
      </c>
    </row>
    <row r="703" spans="29:49" ht="46.5" customHeight="1" thickBot="1">
      <c r="AC703" s="684"/>
      <c r="AD703" s="685"/>
      <c r="AT703" s="643">
        <f t="shared" si="66"/>
        <v>419</v>
      </c>
      <c r="AU703" s="643">
        <f t="shared" si="67"/>
        <v>10</v>
      </c>
      <c r="AV703" s="643">
        <f t="shared" si="68"/>
        <v>917</v>
      </c>
      <c r="AW703" s="643">
        <f t="shared" si="69"/>
        <v>6</v>
      </c>
    </row>
    <row r="704" spans="29:49" ht="46.5" customHeight="1" thickBot="1">
      <c r="AC704" s="684"/>
      <c r="AD704" s="685"/>
      <c r="AT704" s="643">
        <f t="shared" si="66"/>
        <v>420</v>
      </c>
      <c r="AU704" s="643">
        <f t="shared" si="67"/>
        <v>2</v>
      </c>
      <c r="AV704" s="643">
        <f t="shared" si="68"/>
        <v>917</v>
      </c>
      <c r="AW704" s="643">
        <f t="shared" si="69"/>
        <v>7</v>
      </c>
    </row>
    <row r="705" spans="29:49" ht="46.5" customHeight="1" thickBot="1">
      <c r="AC705" s="684"/>
      <c r="AD705" s="685"/>
      <c r="AT705" s="643">
        <f t="shared" si="66"/>
        <v>420</v>
      </c>
      <c r="AU705" s="643">
        <f t="shared" si="67"/>
        <v>10</v>
      </c>
      <c r="AV705" s="643">
        <f t="shared" si="68"/>
        <v>917</v>
      </c>
      <c r="AW705" s="643">
        <f t="shared" si="69"/>
        <v>8</v>
      </c>
    </row>
    <row r="706" spans="29:49" ht="46.5" customHeight="1" thickBot="1">
      <c r="AC706" s="684"/>
      <c r="AD706" s="685"/>
      <c r="AT706" s="643">
        <f t="shared" si="66"/>
        <v>421</v>
      </c>
      <c r="AU706" s="643">
        <f t="shared" si="67"/>
        <v>2</v>
      </c>
      <c r="AV706" s="643">
        <f t="shared" si="68"/>
        <v>918</v>
      </c>
      <c r="AW706" s="643">
        <f t="shared" si="69"/>
        <v>6</v>
      </c>
    </row>
    <row r="707" spans="29:49" ht="46.5" customHeight="1" thickBot="1">
      <c r="AC707" s="684"/>
      <c r="AD707" s="685"/>
      <c r="AT707" s="643">
        <f t="shared" si="66"/>
        <v>421</v>
      </c>
      <c r="AU707" s="643">
        <f t="shared" si="67"/>
        <v>10</v>
      </c>
      <c r="AV707" s="643">
        <f t="shared" si="68"/>
        <v>918</v>
      </c>
      <c r="AW707" s="643">
        <f t="shared" si="69"/>
        <v>7</v>
      </c>
    </row>
    <row r="708" spans="29:49" ht="46.5" customHeight="1" thickBot="1">
      <c r="AC708" s="684"/>
      <c r="AD708" s="685"/>
      <c r="AT708" s="643">
        <f t="shared" si="66"/>
        <v>446</v>
      </c>
      <c r="AU708" s="643">
        <f t="shared" si="67"/>
        <v>4</v>
      </c>
      <c r="AV708" s="643">
        <f t="shared" si="68"/>
        <v>918</v>
      </c>
      <c r="AW708" s="643">
        <f t="shared" si="69"/>
        <v>8</v>
      </c>
    </row>
    <row r="709" spans="29:49" ht="46.5" customHeight="1" thickBot="1">
      <c r="AC709" s="684"/>
      <c r="AD709" s="685"/>
      <c r="AT709" s="643">
        <f t="shared" si="66"/>
        <v>449</v>
      </c>
      <c r="AU709" s="643">
        <f t="shared" si="67"/>
        <v>4</v>
      </c>
      <c r="AV709" s="643">
        <f t="shared" si="68"/>
        <v>919</v>
      </c>
      <c r="AW709" s="643">
        <f t="shared" si="69"/>
        <v>6</v>
      </c>
    </row>
    <row r="710" spans="29:49" ht="46.5" customHeight="1" thickBot="1">
      <c r="AC710" s="684"/>
      <c r="AD710" s="685"/>
      <c r="AT710" s="643">
        <f t="shared" si="66"/>
        <v>449</v>
      </c>
      <c r="AU710" s="643">
        <f t="shared" si="67"/>
        <v>5</v>
      </c>
      <c r="AV710" s="643">
        <f t="shared" si="68"/>
        <v>919</v>
      </c>
      <c r="AW710" s="643">
        <f t="shared" si="69"/>
        <v>7</v>
      </c>
    </row>
    <row r="711" spans="29:49" ht="46.5" customHeight="1" thickBot="1">
      <c r="AC711" s="686"/>
      <c r="AD711" s="686"/>
      <c r="AT711" s="643">
        <f t="shared" si="66"/>
        <v>449</v>
      </c>
      <c r="AU711" s="643">
        <f t="shared" si="67"/>
        <v>6</v>
      </c>
      <c r="AV711" s="643">
        <f t="shared" si="68"/>
        <v>919</v>
      </c>
      <c r="AW711" s="643">
        <f t="shared" si="69"/>
        <v>8</v>
      </c>
    </row>
    <row r="712" spans="29:49" ht="46.5" customHeight="1">
      <c r="AC712" s="686"/>
      <c r="AD712" s="686"/>
      <c r="AT712" s="643">
        <f t="shared" si="66"/>
        <v>449</v>
      </c>
      <c r="AU712" s="643">
        <f t="shared" si="67"/>
        <v>7</v>
      </c>
      <c r="AV712" s="643">
        <f t="shared" si="68"/>
        <v>920</v>
      </c>
      <c r="AW712" s="643">
        <f t="shared" si="69"/>
        <v>6</v>
      </c>
    </row>
    <row r="713" spans="29:49" ht="46.5" customHeight="1" thickBot="1">
      <c r="AC713" s="684"/>
      <c r="AD713" s="685"/>
      <c r="AT713" s="643">
        <f t="shared" si="66"/>
        <v>450</v>
      </c>
      <c r="AU713" s="643">
        <f t="shared" si="67"/>
        <v>4</v>
      </c>
      <c r="AV713" s="643">
        <f t="shared" si="68"/>
        <v>920</v>
      </c>
      <c r="AW713" s="643">
        <f t="shared" si="69"/>
        <v>7</v>
      </c>
    </row>
    <row r="714" spans="29:49" ht="46.5" customHeight="1">
      <c r="AC714" s="686"/>
      <c r="AD714" s="686"/>
      <c r="AT714" s="643">
        <f t="shared" si="66"/>
        <v>450</v>
      </c>
      <c r="AU714" s="643">
        <f t="shared" si="67"/>
        <v>5</v>
      </c>
      <c r="AV714" s="643">
        <f t="shared" si="68"/>
        <v>920</v>
      </c>
      <c r="AW714" s="643">
        <f t="shared" si="69"/>
        <v>8</v>
      </c>
    </row>
    <row r="715" spans="29:49" ht="46.5" customHeight="1" thickBot="1">
      <c r="AC715" s="684"/>
      <c r="AD715" s="685"/>
      <c r="AT715" s="643">
        <f t="shared" si="66"/>
        <v>450</v>
      </c>
      <c r="AU715" s="643">
        <f t="shared" si="67"/>
        <v>6</v>
      </c>
      <c r="AV715" s="643">
        <f t="shared" si="68"/>
        <v>929</v>
      </c>
      <c r="AW715" s="643">
        <f t="shared" si="69"/>
        <v>11</v>
      </c>
    </row>
    <row r="716" spans="29:49" ht="46.5" customHeight="1" thickBot="1">
      <c r="AC716" s="684"/>
      <c r="AD716" s="685"/>
      <c r="AT716" s="643">
        <f t="shared" si="66"/>
        <v>450</v>
      </c>
      <c r="AU716" s="643">
        <f t="shared" si="67"/>
        <v>7</v>
      </c>
      <c r="AV716" s="643">
        <f t="shared" si="68"/>
        <v>934</v>
      </c>
      <c r="AW716" s="643">
        <f t="shared" si="69"/>
        <v>2</v>
      </c>
    </row>
    <row r="717" spans="29:49" ht="46.5" customHeight="1" thickBot="1">
      <c r="AC717" s="684"/>
      <c r="AD717" s="685"/>
      <c r="AT717" s="643">
        <f t="shared" si="66"/>
        <v>451</v>
      </c>
      <c r="AU717" s="643">
        <f t="shared" si="67"/>
        <v>4</v>
      </c>
      <c r="AV717" s="643">
        <f t="shared" si="68"/>
        <v>934</v>
      </c>
      <c r="AW717" s="643">
        <f t="shared" si="69"/>
        <v>10</v>
      </c>
    </row>
    <row r="718" spans="29:49" ht="46.5" customHeight="1" thickBot="1">
      <c r="AC718" s="684"/>
      <c r="AD718" s="685"/>
      <c r="AT718" s="643">
        <f t="shared" si="66"/>
        <v>451</v>
      </c>
      <c r="AU718" s="643">
        <f t="shared" si="67"/>
        <v>5</v>
      </c>
      <c r="AV718" s="643">
        <f t="shared" si="68"/>
        <v>935</v>
      </c>
      <c r="AW718" s="643">
        <f t="shared" si="69"/>
        <v>2</v>
      </c>
    </row>
    <row r="719" spans="29:49" ht="46.5" customHeight="1" thickBot="1">
      <c r="AC719" s="684"/>
      <c r="AD719" s="685"/>
      <c r="AT719" s="643">
        <f t="shared" si="66"/>
        <v>451</v>
      </c>
      <c r="AU719" s="643">
        <f t="shared" si="67"/>
        <v>6</v>
      </c>
      <c r="AV719" s="643">
        <f t="shared" si="68"/>
        <v>935</v>
      </c>
      <c r="AW719" s="643">
        <f t="shared" si="69"/>
        <v>10</v>
      </c>
    </row>
    <row r="720" spans="29:49" ht="46.5" customHeight="1" thickBot="1">
      <c r="AC720" s="684"/>
      <c r="AD720" s="685"/>
      <c r="AT720" s="643">
        <f t="shared" si="66"/>
        <v>451</v>
      </c>
      <c r="AU720" s="643">
        <f t="shared" si="67"/>
        <v>7</v>
      </c>
      <c r="AV720" s="643">
        <f t="shared" si="68"/>
        <v>936</v>
      </c>
      <c r="AW720" s="643">
        <f t="shared" si="69"/>
        <v>2</v>
      </c>
    </row>
    <row r="721" spans="29:49" ht="46.5" customHeight="1" thickBot="1">
      <c r="AC721" s="684"/>
      <c r="AD721" s="685"/>
      <c r="AT721" s="643">
        <f t="shared" si="66"/>
        <v>452</v>
      </c>
      <c r="AU721" s="643">
        <f t="shared" si="67"/>
        <v>4</v>
      </c>
      <c r="AV721" s="643">
        <f t="shared" si="68"/>
        <v>936</v>
      </c>
      <c r="AW721" s="643">
        <f t="shared" si="69"/>
        <v>10</v>
      </c>
    </row>
    <row r="722" spans="29:49" ht="46.5" customHeight="1" thickBot="1">
      <c r="AC722" s="684"/>
      <c r="AD722" s="685"/>
      <c r="AT722" s="643">
        <f t="shared" si="66"/>
        <v>452</v>
      </c>
      <c r="AU722" s="643">
        <f t="shared" si="67"/>
        <v>5</v>
      </c>
      <c r="AV722" s="643">
        <f t="shared" si="68"/>
        <v>937</v>
      </c>
      <c r="AW722" s="643">
        <f t="shared" si="69"/>
        <v>2</v>
      </c>
    </row>
    <row r="723" spans="29:49" ht="46.5" customHeight="1" thickBot="1">
      <c r="AC723" s="684"/>
      <c r="AD723" s="685"/>
      <c r="AT723" s="643">
        <f t="shared" si="66"/>
        <v>452</v>
      </c>
      <c r="AU723" s="643">
        <f t="shared" si="67"/>
        <v>6</v>
      </c>
      <c r="AV723" s="643">
        <f t="shared" si="68"/>
        <v>937</v>
      </c>
      <c r="AW723" s="643">
        <f t="shared" si="69"/>
        <v>10</v>
      </c>
    </row>
    <row r="724" spans="29:49" ht="46.5" customHeight="1">
      <c r="AC724" s="686"/>
      <c r="AD724" s="686"/>
      <c r="AT724" s="643">
        <f t="shared" ref="AT724:AT787" si="70">AT584+86</f>
        <v>452</v>
      </c>
      <c r="AU724" s="643">
        <f t="shared" ref="AU724:AU787" si="71">AU584</f>
        <v>7</v>
      </c>
      <c r="AV724" s="643">
        <f t="shared" si="68"/>
        <v>938</v>
      </c>
      <c r="AW724" s="643">
        <f t="shared" si="69"/>
        <v>2</v>
      </c>
    </row>
    <row r="725" spans="29:49" ht="46.5" customHeight="1" thickBot="1">
      <c r="AC725" s="684"/>
      <c r="AD725" s="685"/>
      <c r="AT725" s="643">
        <f t="shared" si="70"/>
        <v>453</v>
      </c>
      <c r="AU725" s="643">
        <f t="shared" si="71"/>
        <v>4</v>
      </c>
      <c r="AV725" s="643">
        <f t="shared" si="68"/>
        <v>938</v>
      </c>
      <c r="AW725" s="643">
        <f t="shared" si="69"/>
        <v>10</v>
      </c>
    </row>
    <row r="726" spans="29:49" ht="46.5" customHeight="1" thickBot="1">
      <c r="AC726" s="684"/>
      <c r="AD726" s="685"/>
      <c r="AT726" s="643">
        <f t="shared" si="70"/>
        <v>453</v>
      </c>
      <c r="AU726" s="643">
        <f t="shared" si="71"/>
        <v>5</v>
      </c>
      <c r="AV726" s="643">
        <f t="shared" si="68"/>
        <v>956</v>
      </c>
      <c r="AW726" s="643">
        <f t="shared" si="69"/>
        <v>4</v>
      </c>
    </row>
    <row r="727" spans="29:49" ht="46.5" customHeight="1" thickBot="1">
      <c r="AC727" s="684"/>
      <c r="AD727" s="685"/>
      <c r="AT727" s="643">
        <f t="shared" si="70"/>
        <v>453</v>
      </c>
      <c r="AU727" s="643">
        <f t="shared" si="71"/>
        <v>6</v>
      </c>
      <c r="AV727" s="643">
        <f t="shared" si="68"/>
        <v>959</v>
      </c>
      <c r="AW727" s="643">
        <f t="shared" si="69"/>
        <v>6</v>
      </c>
    </row>
    <row r="728" spans="29:49" ht="46.5" customHeight="1" thickBot="1">
      <c r="AC728" s="684"/>
      <c r="AD728" s="685"/>
      <c r="AT728" s="643">
        <f t="shared" si="70"/>
        <v>453</v>
      </c>
      <c r="AU728" s="643">
        <f t="shared" si="71"/>
        <v>7</v>
      </c>
      <c r="AV728" s="643">
        <f t="shared" si="68"/>
        <v>959</v>
      </c>
      <c r="AW728" s="643">
        <f t="shared" si="69"/>
        <v>7</v>
      </c>
    </row>
    <row r="729" spans="29:49" ht="46.5" customHeight="1" thickBot="1">
      <c r="AC729" s="684"/>
      <c r="AD729" s="685"/>
      <c r="AT729" s="643">
        <f t="shared" si="70"/>
        <v>454</v>
      </c>
      <c r="AU729" s="643">
        <f t="shared" si="71"/>
        <v>4</v>
      </c>
      <c r="AV729" s="643">
        <f t="shared" si="68"/>
        <v>959</v>
      </c>
      <c r="AW729" s="643">
        <f t="shared" si="69"/>
        <v>8</v>
      </c>
    </row>
    <row r="730" spans="29:49" ht="46.5" customHeight="1">
      <c r="AC730" s="686"/>
      <c r="AD730" s="687"/>
      <c r="AT730" s="643">
        <f t="shared" si="70"/>
        <v>454</v>
      </c>
      <c r="AU730" s="643">
        <f t="shared" si="71"/>
        <v>5</v>
      </c>
      <c r="AV730" s="643">
        <f t="shared" si="68"/>
        <v>960</v>
      </c>
      <c r="AW730" s="643">
        <f t="shared" si="69"/>
        <v>6</v>
      </c>
    </row>
    <row r="731" spans="29:49" ht="46.5" customHeight="1" thickBot="1">
      <c r="AC731" s="684"/>
      <c r="AD731" s="685"/>
      <c r="AT731" s="643">
        <f t="shared" si="70"/>
        <v>454</v>
      </c>
      <c r="AU731" s="643">
        <f t="shared" si="71"/>
        <v>6</v>
      </c>
      <c r="AV731" s="643">
        <f t="shared" si="68"/>
        <v>960</v>
      </c>
      <c r="AW731" s="643">
        <f t="shared" si="69"/>
        <v>7</v>
      </c>
    </row>
    <row r="732" spans="29:49" ht="46.5" customHeight="1" thickBot="1">
      <c r="AC732" s="686"/>
      <c r="AD732" s="686"/>
      <c r="AT732" s="643">
        <f t="shared" si="70"/>
        <v>454</v>
      </c>
      <c r="AU732" s="643">
        <f t="shared" si="71"/>
        <v>7</v>
      </c>
      <c r="AV732" s="643">
        <f t="shared" si="68"/>
        <v>960</v>
      </c>
      <c r="AW732" s="643">
        <f t="shared" si="69"/>
        <v>8</v>
      </c>
    </row>
    <row r="733" spans="29:49" ht="46.5" customHeight="1" thickBot="1">
      <c r="AC733" s="686"/>
      <c r="AD733" s="686"/>
      <c r="AT733" s="643">
        <f t="shared" si="70"/>
        <v>455</v>
      </c>
      <c r="AU733" s="643">
        <f t="shared" si="71"/>
        <v>4</v>
      </c>
      <c r="AV733" s="643">
        <f t="shared" si="68"/>
        <v>961</v>
      </c>
      <c r="AW733" s="643">
        <f t="shared" si="69"/>
        <v>6</v>
      </c>
    </row>
    <row r="734" spans="29:49" ht="46.5" customHeight="1">
      <c r="AC734" s="686"/>
      <c r="AD734" s="686"/>
      <c r="AT734" s="643">
        <f t="shared" si="70"/>
        <v>455</v>
      </c>
      <c r="AU734" s="643">
        <f t="shared" si="71"/>
        <v>5</v>
      </c>
      <c r="AV734" s="643">
        <f t="shared" si="68"/>
        <v>961</v>
      </c>
      <c r="AW734" s="643">
        <f t="shared" si="69"/>
        <v>7</v>
      </c>
    </row>
    <row r="735" spans="29:49" ht="46.5" customHeight="1" thickBot="1">
      <c r="AC735" s="684"/>
      <c r="AD735" s="685"/>
      <c r="AT735" s="643">
        <f t="shared" si="70"/>
        <v>455</v>
      </c>
      <c r="AU735" s="643">
        <f t="shared" si="71"/>
        <v>6</v>
      </c>
      <c r="AV735" s="643">
        <f t="shared" si="68"/>
        <v>961</v>
      </c>
      <c r="AW735" s="643">
        <f t="shared" si="69"/>
        <v>8</v>
      </c>
    </row>
    <row r="736" spans="29:49" ht="46.5" customHeight="1">
      <c r="AC736" s="686"/>
      <c r="AD736" s="686"/>
      <c r="AT736" s="643">
        <f t="shared" si="70"/>
        <v>455</v>
      </c>
      <c r="AU736" s="643">
        <f t="shared" si="71"/>
        <v>7</v>
      </c>
      <c r="AV736" s="643">
        <f t="shared" si="68"/>
        <v>962</v>
      </c>
      <c r="AW736" s="643">
        <f t="shared" si="69"/>
        <v>6</v>
      </c>
    </row>
    <row r="737" spans="29:49" ht="46.5" customHeight="1" thickBot="1">
      <c r="AC737" s="684"/>
      <c r="AD737" s="685"/>
      <c r="AT737" s="643">
        <f t="shared" si="70"/>
        <v>456</v>
      </c>
      <c r="AU737" s="643">
        <f t="shared" si="71"/>
        <v>4</v>
      </c>
      <c r="AV737" s="643">
        <f t="shared" si="68"/>
        <v>962</v>
      </c>
      <c r="AW737" s="643">
        <f t="shared" si="69"/>
        <v>7</v>
      </c>
    </row>
    <row r="738" spans="29:49" ht="46.5" customHeight="1" thickBot="1">
      <c r="AC738" s="684"/>
      <c r="AD738" s="685"/>
      <c r="AT738" s="643">
        <f t="shared" si="70"/>
        <v>456</v>
      </c>
      <c r="AU738" s="643">
        <f t="shared" si="71"/>
        <v>5</v>
      </c>
      <c r="AV738" s="643">
        <f t="shared" si="68"/>
        <v>962</v>
      </c>
      <c r="AW738" s="643">
        <f t="shared" si="69"/>
        <v>8</v>
      </c>
    </row>
    <row r="739" spans="29:49" ht="46.5" customHeight="1">
      <c r="AC739" s="686"/>
      <c r="AD739" s="687"/>
      <c r="AT739" s="643">
        <f t="shared" si="70"/>
        <v>456</v>
      </c>
      <c r="AU739" s="643">
        <f t="shared" si="71"/>
        <v>6</v>
      </c>
      <c r="AV739" s="643">
        <f t="shared" si="68"/>
        <v>964</v>
      </c>
      <c r="AW739" s="643">
        <f t="shared" si="69"/>
        <v>6</v>
      </c>
    </row>
    <row r="740" spans="29:49" ht="46.5" customHeight="1" thickBot="1">
      <c r="AC740" s="684"/>
      <c r="AD740" s="685"/>
      <c r="AT740" s="643">
        <f t="shared" si="70"/>
        <v>456</v>
      </c>
      <c r="AU740" s="643">
        <f t="shared" si="71"/>
        <v>7</v>
      </c>
      <c r="AV740" s="643">
        <f t="shared" si="68"/>
        <v>964</v>
      </c>
      <c r="AW740" s="643">
        <f t="shared" si="69"/>
        <v>7</v>
      </c>
    </row>
    <row r="741" spans="29:49" ht="46.5" customHeight="1" thickBot="1">
      <c r="AC741" s="684"/>
      <c r="AD741" s="685"/>
      <c r="AT741" s="643">
        <f t="shared" si="70"/>
        <v>457</v>
      </c>
      <c r="AU741" s="643">
        <f t="shared" si="71"/>
        <v>4</v>
      </c>
      <c r="AV741" s="643">
        <f t="shared" si="68"/>
        <v>964</v>
      </c>
      <c r="AW741" s="643">
        <f t="shared" si="69"/>
        <v>8</v>
      </c>
    </row>
    <row r="742" spans="29:49" ht="46.5" customHeight="1" thickBot="1">
      <c r="AC742" s="684"/>
      <c r="AD742" s="685"/>
      <c r="AT742" s="643">
        <f t="shared" si="70"/>
        <v>457</v>
      </c>
      <c r="AU742" s="643">
        <f t="shared" si="71"/>
        <v>5</v>
      </c>
      <c r="AV742" s="643">
        <f t="shared" si="68"/>
        <v>965</v>
      </c>
      <c r="AW742" s="643">
        <f t="shared" si="69"/>
        <v>6</v>
      </c>
    </row>
    <row r="743" spans="29:49" ht="46.5" customHeight="1" thickBot="1">
      <c r="AC743" s="684"/>
      <c r="AD743" s="685"/>
      <c r="AT743" s="643">
        <f t="shared" si="70"/>
        <v>457</v>
      </c>
      <c r="AU743" s="643">
        <f t="shared" si="71"/>
        <v>6</v>
      </c>
      <c r="AV743" s="643">
        <f t="shared" si="68"/>
        <v>965</v>
      </c>
      <c r="AW743" s="643">
        <f t="shared" si="69"/>
        <v>7</v>
      </c>
    </row>
    <row r="744" spans="29:49" ht="46.5" customHeight="1" thickBot="1">
      <c r="AC744" s="684"/>
      <c r="AD744" s="685"/>
      <c r="AT744" s="643">
        <f t="shared" si="70"/>
        <v>457</v>
      </c>
      <c r="AU744" s="643">
        <f t="shared" si="71"/>
        <v>7</v>
      </c>
      <c r="AV744" s="643">
        <f t="shared" si="68"/>
        <v>965</v>
      </c>
      <c r="AW744" s="643">
        <f t="shared" si="69"/>
        <v>8</v>
      </c>
    </row>
    <row r="745" spans="29:49" ht="46.5" customHeight="1" thickBot="1">
      <c r="AC745" s="686"/>
      <c r="AD745" s="686"/>
      <c r="AT745" s="643">
        <f t="shared" si="70"/>
        <v>458</v>
      </c>
      <c r="AU745" s="643">
        <f t="shared" si="71"/>
        <v>4</v>
      </c>
      <c r="AV745" s="643">
        <f t="shared" si="68"/>
        <v>966</v>
      </c>
      <c r="AW745" s="643">
        <f t="shared" si="69"/>
        <v>6</v>
      </c>
    </row>
    <row r="746" spans="29:49" ht="46.5" customHeight="1">
      <c r="AC746" s="686"/>
      <c r="AD746" s="687"/>
      <c r="AT746" s="643">
        <f t="shared" si="70"/>
        <v>458</v>
      </c>
      <c r="AU746" s="643">
        <f t="shared" si="71"/>
        <v>5</v>
      </c>
      <c r="AV746" s="643">
        <f t="shared" ref="AV746:AV809" si="72">AV710+47</f>
        <v>966</v>
      </c>
      <c r="AW746" s="643">
        <f t="shared" ref="AW746:AW809" si="73">AW710</f>
        <v>7</v>
      </c>
    </row>
    <row r="747" spans="29:49" ht="46.5" customHeight="1" thickBot="1">
      <c r="AC747" s="684"/>
      <c r="AD747" s="685"/>
      <c r="AT747" s="643">
        <f t="shared" si="70"/>
        <v>458</v>
      </c>
      <c r="AU747" s="643">
        <f t="shared" si="71"/>
        <v>6</v>
      </c>
      <c r="AV747" s="643">
        <f t="shared" si="72"/>
        <v>966</v>
      </c>
      <c r="AW747" s="643">
        <f t="shared" si="73"/>
        <v>8</v>
      </c>
    </row>
    <row r="748" spans="29:49" ht="46.5" customHeight="1" thickBot="1">
      <c r="AC748" s="684"/>
      <c r="AD748" s="685"/>
      <c r="AT748" s="643">
        <f t="shared" si="70"/>
        <v>458</v>
      </c>
      <c r="AU748" s="643">
        <f t="shared" si="71"/>
        <v>7</v>
      </c>
      <c r="AV748" s="643">
        <f t="shared" si="72"/>
        <v>967</v>
      </c>
      <c r="AW748" s="643">
        <f t="shared" si="73"/>
        <v>6</v>
      </c>
    </row>
    <row r="749" spans="29:49" ht="46.5" customHeight="1" thickBot="1">
      <c r="AC749" s="684"/>
      <c r="AD749" s="685"/>
      <c r="AT749" s="643">
        <f t="shared" si="70"/>
        <v>459</v>
      </c>
      <c r="AU749" s="643">
        <f t="shared" si="71"/>
        <v>4</v>
      </c>
      <c r="AV749" s="643">
        <f t="shared" si="72"/>
        <v>967</v>
      </c>
      <c r="AW749" s="643">
        <f t="shared" si="73"/>
        <v>7</v>
      </c>
    </row>
    <row r="750" spans="29:49" ht="46.5" customHeight="1" thickBot="1">
      <c r="AC750" s="684"/>
      <c r="AD750" s="685"/>
      <c r="AT750" s="643">
        <f t="shared" si="70"/>
        <v>459</v>
      </c>
      <c r="AU750" s="643">
        <f t="shared" si="71"/>
        <v>5</v>
      </c>
      <c r="AV750" s="643">
        <f t="shared" si="72"/>
        <v>967</v>
      </c>
      <c r="AW750" s="643">
        <f t="shared" si="73"/>
        <v>8</v>
      </c>
    </row>
    <row r="751" spans="29:49" ht="46.5" customHeight="1" thickBot="1">
      <c r="AC751" s="684"/>
      <c r="AD751" s="685"/>
      <c r="AT751" s="643">
        <f t="shared" si="70"/>
        <v>459</v>
      </c>
      <c r="AU751" s="643">
        <f t="shared" si="71"/>
        <v>6</v>
      </c>
      <c r="AV751" s="643">
        <f t="shared" si="72"/>
        <v>976</v>
      </c>
      <c r="AW751" s="643">
        <f t="shared" si="73"/>
        <v>11</v>
      </c>
    </row>
    <row r="752" spans="29:49" ht="46.5" customHeight="1">
      <c r="AC752" s="686"/>
      <c r="AD752" s="686"/>
      <c r="AT752" s="643">
        <f t="shared" si="70"/>
        <v>459</v>
      </c>
      <c r="AU752" s="643">
        <f t="shared" si="71"/>
        <v>7</v>
      </c>
      <c r="AV752" s="643">
        <f t="shared" si="72"/>
        <v>981</v>
      </c>
      <c r="AW752" s="643">
        <f t="shared" si="73"/>
        <v>2</v>
      </c>
    </row>
    <row r="753" spans="29:49" ht="46.5" customHeight="1" thickBot="1">
      <c r="AC753" s="684"/>
      <c r="AD753" s="685"/>
      <c r="AT753" s="643">
        <f t="shared" si="70"/>
        <v>460</v>
      </c>
      <c r="AU753" s="643">
        <f t="shared" si="71"/>
        <v>4</v>
      </c>
      <c r="AV753" s="643">
        <f t="shared" si="72"/>
        <v>981</v>
      </c>
      <c r="AW753" s="643">
        <f t="shared" si="73"/>
        <v>10</v>
      </c>
    </row>
    <row r="754" spans="29:49" ht="46.5" customHeight="1" thickBot="1">
      <c r="AC754" s="686"/>
      <c r="AD754" s="686"/>
      <c r="AT754" s="643">
        <f t="shared" si="70"/>
        <v>460</v>
      </c>
      <c r="AU754" s="643">
        <f t="shared" si="71"/>
        <v>5</v>
      </c>
      <c r="AV754" s="643">
        <f t="shared" si="72"/>
        <v>982</v>
      </c>
      <c r="AW754" s="643">
        <f t="shared" si="73"/>
        <v>2</v>
      </c>
    </row>
    <row r="755" spans="29:49" ht="46.5" customHeight="1">
      <c r="AC755" s="686"/>
      <c r="AD755" s="686"/>
      <c r="AT755" s="643">
        <f t="shared" si="70"/>
        <v>460</v>
      </c>
      <c r="AU755" s="643">
        <f t="shared" si="71"/>
        <v>6</v>
      </c>
      <c r="AV755" s="643">
        <f t="shared" si="72"/>
        <v>982</v>
      </c>
      <c r="AW755" s="643">
        <f t="shared" si="73"/>
        <v>10</v>
      </c>
    </row>
    <row r="756" spans="29:49" ht="46.5" customHeight="1" thickBot="1">
      <c r="AC756" s="684"/>
      <c r="AD756" s="685"/>
      <c r="AT756" s="643">
        <f t="shared" si="70"/>
        <v>460</v>
      </c>
      <c r="AU756" s="643">
        <f t="shared" si="71"/>
        <v>7</v>
      </c>
      <c r="AV756" s="643">
        <f t="shared" si="72"/>
        <v>983</v>
      </c>
      <c r="AW756" s="643">
        <f t="shared" si="73"/>
        <v>2</v>
      </c>
    </row>
    <row r="757" spans="29:49" ht="46.5" customHeight="1" thickBot="1">
      <c r="AC757" s="684"/>
      <c r="AD757" s="685"/>
      <c r="AT757" s="643">
        <f t="shared" si="70"/>
        <v>461</v>
      </c>
      <c r="AU757" s="643">
        <f t="shared" si="71"/>
        <v>4</v>
      </c>
      <c r="AV757" s="643">
        <f t="shared" si="72"/>
        <v>983</v>
      </c>
      <c r="AW757" s="643">
        <f t="shared" si="73"/>
        <v>10</v>
      </c>
    </row>
    <row r="758" spans="29:49" ht="46.5" customHeight="1">
      <c r="AC758" s="686"/>
      <c r="AD758" s="686"/>
      <c r="AT758" s="643">
        <f t="shared" si="70"/>
        <v>461</v>
      </c>
      <c r="AU758" s="643">
        <f t="shared" si="71"/>
        <v>5</v>
      </c>
      <c r="AV758" s="643">
        <f t="shared" si="72"/>
        <v>984</v>
      </c>
      <c r="AW758" s="643">
        <f t="shared" si="73"/>
        <v>2</v>
      </c>
    </row>
    <row r="759" spans="29:49" ht="46.5" customHeight="1" thickBot="1">
      <c r="AC759" s="684"/>
      <c r="AD759" s="685"/>
      <c r="AT759" s="643">
        <f t="shared" si="70"/>
        <v>461</v>
      </c>
      <c r="AU759" s="643">
        <f t="shared" si="71"/>
        <v>6</v>
      </c>
      <c r="AV759" s="643">
        <f t="shared" si="72"/>
        <v>984</v>
      </c>
      <c r="AW759" s="643">
        <f t="shared" si="73"/>
        <v>10</v>
      </c>
    </row>
    <row r="760" spans="29:49" ht="46.5" customHeight="1" thickBot="1">
      <c r="AC760" s="684"/>
      <c r="AD760" s="685"/>
      <c r="AT760" s="643">
        <f t="shared" si="70"/>
        <v>461</v>
      </c>
      <c r="AU760" s="643">
        <f t="shared" si="71"/>
        <v>7</v>
      </c>
      <c r="AV760" s="643">
        <f t="shared" si="72"/>
        <v>985</v>
      </c>
      <c r="AW760" s="643">
        <f t="shared" si="73"/>
        <v>2</v>
      </c>
    </row>
    <row r="761" spans="29:49" ht="46.5" customHeight="1" thickBot="1">
      <c r="AC761" s="686"/>
      <c r="AD761" s="687"/>
      <c r="AT761" s="643">
        <f t="shared" si="70"/>
        <v>462</v>
      </c>
      <c r="AU761" s="643">
        <f t="shared" si="71"/>
        <v>4</v>
      </c>
      <c r="AV761" s="643">
        <f t="shared" si="72"/>
        <v>985</v>
      </c>
      <c r="AW761" s="643">
        <f t="shared" si="73"/>
        <v>10</v>
      </c>
    </row>
    <row r="762" spans="29:49" ht="46.5" customHeight="1">
      <c r="AC762" s="686"/>
      <c r="AD762" s="687"/>
      <c r="AT762" s="643">
        <f t="shared" si="70"/>
        <v>462</v>
      </c>
      <c r="AU762" s="643">
        <f t="shared" si="71"/>
        <v>5</v>
      </c>
      <c r="AV762" s="643">
        <f t="shared" si="72"/>
        <v>1003</v>
      </c>
      <c r="AW762" s="643">
        <f t="shared" si="73"/>
        <v>4</v>
      </c>
    </row>
    <row r="763" spans="29:49" ht="46.5" customHeight="1" thickBot="1">
      <c r="AC763" s="684"/>
      <c r="AD763" s="685"/>
      <c r="AT763" s="643">
        <f t="shared" si="70"/>
        <v>462</v>
      </c>
      <c r="AU763" s="643">
        <f t="shared" si="71"/>
        <v>6</v>
      </c>
      <c r="AV763" s="643">
        <f t="shared" si="72"/>
        <v>1006</v>
      </c>
      <c r="AW763" s="643">
        <f t="shared" si="73"/>
        <v>6</v>
      </c>
    </row>
    <row r="764" spans="29:49" ht="46.5" customHeight="1" thickBot="1">
      <c r="AC764" s="686"/>
      <c r="AD764" s="686"/>
      <c r="AT764" s="643">
        <f t="shared" si="70"/>
        <v>462</v>
      </c>
      <c r="AU764" s="643">
        <f t="shared" si="71"/>
        <v>7</v>
      </c>
      <c r="AV764" s="643">
        <f t="shared" si="72"/>
        <v>1006</v>
      </c>
      <c r="AW764" s="643">
        <f t="shared" si="73"/>
        <v>7</v>
      </c>
    </row>
    <row r="765" spans="29:49" ht="46.5" customHeight="1">
      <c r="AC765" s="686"/>
      <c r="AD765" s="686"/>
      <c r="AT765" s="643">
        <f t="shared" si="70"/>
        <v>463</v>
      </c>
      <c r="AU765" s="643">
        <f t="shared" si="71"/>
        <v>4</v>
      </c>
      <c r="AV765" s="643">
        <f t="shared" si="72"/>
        <v>1006</v>
      </c>
      <c r="AW765" s="643">
        <f t="shared" si="73"/>
        <v>8</v>
      </c>
    </row>
    <row r="766" spans="29:49" ht="46.5" customHeight="1" thickBot="1">
      <c r="AC766" s="684"/>
      <c r="AD766" s="685"/>
      <c r="AT766" s="643">
        <f t="shared" si="70"/>
        <v>463</v>
      </c>
      <c r="AU766" s="643">
        <f t="shared" si="71"/>
        <v>5</v>
      </c>
      <c r="AV766" s="643">
        <f t="shared" si="72"/>
        <v>1007</v>
      </c>
      <c r="AW766" s="643">
        <f t="shared" si="73"/>
        <v>6</v>
      </c>
    </row>
    <row r="767" spans="29:49" ht="46.5" customHeight="1" thickBot="1">
      <c r="AC767" s="686"/>
      <c r="AD767" s="686"/>
      <c r="AT767" s="643">
        <f t="shared" si="70"/>
        <v>463</v>
      </c>
      <c r="AU767" s="643">
        <f t="shared" si="71"/>
        <v>6</v>
      </c>
      <c r="AV767" s="643">
        <f t="shared" si="72"/>
        <v>1007</v>
      </c>
      <c r="AW767" s="643">
        <f t="shared" si="73"/>
        <v>7</v>
      </c>
    </row>
    <row r="768" spans="29:49" ht="46.5" customHeight="1" thickBot="1">
      <c r="AC768" s="686"/>
      <c r="AD768" s="686"/>
      <c r="AT768" s="643">
        <f t="shared" si="70"/>
        <v>463</v>
      </c>
      <c r="AU768" s="643">
        <f t="shared" si="71"/>
        <v>7</v>
      </c>
      <c r="AV768" s="643">
        <f t="shared" si="72"/>
        <v>1007</v>
      </c>
      <c r="AW768" s="643">
        <f t="shared" si="73"/>
        <v>8</v>
      </c>
    </row>
    <row r="769" spans="29:49" ht="46.5" customHeight="1">
      <c r="AC769" s="686"/>
      <c r="AD769" s="686"/>
      <c r="AT769" s="643">
        <f t="shared" si="70"/>
        <v>464</v>
      </c>
      <c r="AU769" s="643">
        <f t="shared" si="71"/>
        <v>4</v>
      </c>
      <c r="AV769" s="643">
        <f t="shared" si="72"/>
        <v>1008</v>
      </c>
      <c r="AW769" s="643">
        <f t="shared" si="73"/>
        <v>6</v>
      </c>
    </row>
    <row r="770" spans="29:49" ht="46.5" customHeight="1" thickBot="1">
      <c r="AC770" s="684"/>
      <c r="AD770" s="685"/>
      <c r="AT770" s="643">
        <f t="shared" si="70"/>
        <v>464</v>
      </c>
      <c r="AU770" s="643">
        <f t="shared" si="71"/>
        <v>5</v>
      </c>
      <c r="AV770" s="643">
        <f t="shared" si="72"/>
        <v>1008</v>
      </c>
      <c r="AW770" s="643">
        <f t="shared" si="73"/>
        <v>7</v>
      </c>
    </row>
    <row r="771" spans="29:49" ht="46.5" customHeight="1" thickBot="1">
      <c r="AC771" s="684"/>
      <c r="AD771" s="685"/>
      <c r="AT771" s="643">
        <f t="shared" si="70"/>
        <v>464</v>
      </c>
      <c r="AU771" s="643">
        <f t="shared" si="71"/>
        <v>6</v>
      </c>
      <c r="AV771" s="643">
        <f t="shared" si="72"/>
        <v>1008</v>
      </c>
      <c r="AW771" s="643">
        <f t="shared" si="73"/>
        <v>8</v>
      </c>
    </row>
    <row r="772" spans="29:49" ht="46.5" customHeight="1" thickBot="1">
      <c r="AC772" s="684"/>
      <c r="AD772" s="685"/>
      <c r="AT772" s="643">
        <f t="shared" si="70"/>
        <v>464</v>
      </c>
      <c r="AU772" s="643">
        <f t="shared" si="71"/>
        <v>7</v>
      </c>
      <c r="AV772" s="643">
        <f t="shared" si="72"/>
        <v>1009</v>
      </c>
      <c r="AW772" s="643">
        <f t="shared" si="73"/>
        <v>6</v>
      </c>
    </row>
    <row r="773" spans="29:49" ht="46.5" customHeight="1">
      <c r="AC773" s="686"/>
      <c r="AD773" s="687"/>
      <c r="AT773" s="643">
        <f t="shared" si="70"/>
        <v>465</v>
      </c>
      <c r="AU773" s="643">
        <f t="shared" si="71"/>
        <v>4</v>
      </c>
      <c r="AV773" s="643">
        <f t="shared" si="72"/>
        <v>1009</v>
      </c>
      <c r="AW773" s="643">
        <f t="shared" si="73"/>
        <v>7</v>
      </c>
    </row>
    <row r="774" spans="29:49" ht="46.5" customHeight="1" thickBot="1">
      <c r="AC774" s="684"/>
      <c r="AD774" s="685"/>
      <c r="AT774" s="643">
        <f t="shared" si="70"/>
        <v>465</v>
      </c>
      <c r="AU774" s="643">
        <f t="shared" si="71"/>
        <v>5</v>
      </c>
      <c r="AV774" s="643">
        <f t="shared" si="72"/>
        <v>1009</v>
      </c>
      <c r="AW774" s="643">
        <f t="shared" si="73"/>
        <v>8</v>
      </c>
    </row>
    <row r="775" spans="29:49" ht="46.5" customHeight="1" thickBot="1">
      <c r="AC775" s="684"/>
      <c r="AD775" s="685"/>
      <c r="AT775" s="643">
        <f t="shared" si="70"/>
        <v>465</v>
      </c>
      <c r="AU775" s="643">
        <f t="shared" si="71"/>
        <v>6</v>
      </c>
      <c r="AV775" s="643">
        <f t="shared" si="72"/>
        <v>1011</v>
      </c>
      <c r="AW775" s="643">
        <f t="shared" si="73"/>
        <v>6</v>
      </c>
    </row>
    <row r="776" spans="29:49" ht="46.5" customHeight="1" thickBot="1">
      <c r="AC776" s="684"/>
      <c r="AD776" s="685"/>
      <c r="AT776" s="643">
        <f t="shared" si="70"/>
        <v>465</v>
      </c>
      <c r="AU776" s="643">
        <f t="shared" si="71"/>
        <v>7</v>
      </c>
      <c r="AV776" s="643">
        <f t="shared" si="72"/>
        <v>1011</v>
      </c>
      <c r="AW776" s="643">
        <f t="shared" si="73"/>
        <v>7</v>
      </c>
    </row>
    <row r="777" spans="29:49" ht="46.5" customHeight="1">
      <c r="AC777" s="686"/>
      <c r="AD777" s="686"/>
      <c r="AT777" s="643">
        <f t="shared" si="70"/>
        <v>466</v>
      </c>
      <c r="AU777" s="643">
        <f t="shared" si="71"/>
        <v>4</v>
      </c>
      <c r="AV777" s="643">
        <f t="shared" si="72"/>
        <v>1011</v>
      </c>
      <c r="AW777" s="643">
        <f t="shared" si="73"/>
        <v>8</v>
      </c>
    </row>
    <row r="778" spans="29:49" ht="46.5" customHeight="1" thickBot="1">
      <c r="AC778" s="684"/>
      <c r="AD778" s="685"/>
      <c r="AT778" s="643">
        <f t="shared" si="70"/>
        <v>466</v>
      </c>
      <c r="AU778" s="643">
        <f t="shared" si="71"/>
        <v>5</v>
      </c>
      <c r="AV778" s="643">
        <f t="shared" si="72"/>
        <v>1012</v>
      </c>
      <c r="AW778" s="643">
        <f t="shared" si="73"/>
        <v>6</v>
      </c>
    </row>
    <row r="779" spans="29:49" ht="46.5" customHeight="1" thickBot="1">
      <c r="AC779" s="684"/>
      <c r="AD779" s="685"/>
      <c r="AT779" s="643">
        <f t="shared" si="70"/>
        <v>466</v>
      </c>
      <c r="AU779" s="643">
        <f t="shared" si="71"/>
        <v>6</v>
      </c>
      <c r="AV779" s="643">
        <f t="shared" si="72"/>
        <v>1012</v>
      </c>
      <c r="AW779" s="643">
        <f t="shared" si="73"/>
        <v>7</v>
      </c>
    </row>
    <row r="780" spans="29:49" ht="46.5" customHeight="1" thickBot="1">
      <c r="AC780" s="684"/>
      <c r="AD780" s="685"/>
      <c r="AT780" s="643">
        <f t="shared" si="70"/>
        <v>466</v>
      </c>
      <c r="AU780" s="643">
        <f t="shared" si="71"/>
        <v>7</v>
      </c>
      <c r="AV780" s="643">
        <f t="shared" si="72"/>
        <v>1012</v>
      </c>
      <c r="AW780" s="643">
        <f t="shared" si="73"/>
        <v>8</v>
      </c>
    </row>
    <row r="781" spans="29:49" ht="46.5" customHeight="1" thickBot="1">
      <c r="AC781" s="684"/>
      <c r="AD781" s="685"/>
      <c r="AT781" s="643">
        <f t="shared" si="70"/>
        <v>467</v>
      </c>
      <c r="AU781" s="643">
        <f t="shared" si="71"/>
        <v>4</v>
      </c>
      <c r="AV781" s="643">
        <f t="shared" si="72"/>
        <v>1013</v>
      </c>
      <c r="AW781" s="643">
        <f t="shared" si="73"/>
        <v>6</v>
      </c>
    </row>
    <row r="782" spans="29:49" ht="46.5" customHeight="1" thickBot="1">
      <c r="AC782" s="684"/>
      <c r="AD782" s="685"/>
      <c r="AT782" s="643">
        <f t="shared" si="70"/>
        <v>467</v>
      </c>
      <c r="AU782" s="643">
        <f t="shared" si="71"/>
        <v>5</v>
      </c>
      <c r="AV782" s="643">
        <f t="shared" si="72"/>
        <v>1013</v>
      </c>
      <c r="AW782" s="643">
        <f t="shared" si="73"/>
        <v>7</v>
      </c>
    </row>
    <row r="783" spans="29:49" ht="46.5" customHeight="1" thickBot="1">
      <c r="AC783" s="684"/>
      <c r="AD783" s="685"/>
      <c r="AT783" s="643">
        <f t="shared" si="70"/>
        <v>467</v>
      </c>
      <c r="AU783" s="643">
        <f t="shared" si="71"/>
        <v>6</v>
      </c>
      <c r="AV783" s="643">
        <f t="shared" si="72"/>
        <v>1013</v>
      </c>
      <c r="AW783" s="643">
        <f t="shared" si="73"/>
        <v>8</v>
      </c>
    </row>
    <row r="784" spans="29:49" ht="46.5" customHeight="1" thickBot="1">
      <c r="AC784" s="684"/>
      <c r="AD784" s="685"/>
      <c r="AT784" s="643">
        <f t="shared" si="70"/>
        <v>467</v>
      </c>
      <c r="AU784" s="643">
        <f t="shared" si="71"/>
        <v>7</v>
      </c>
      <c r="AV784" s="643">
        <f t="shared" si="72"/>
        <v>1014</v>
      </c>
      <c r="AW784" s="643">
        <f t="shared" si="73"/>
        <v>6</v>
      </c>
    </row>
    <row r="785" spans="29:49" ht="46.5" customHeight="1" thickBot="1">
      <c r="AC785" s="684"/>
      <c r="AD785" s="685"/>
      <c r="AT785" s="643">
        <f t="shared" si="70"/>
        <v>468</v>
      </c>
      <c r="AU785" s="643">
        <f t="shared" si="71"/>
        <v>4</v>
      </c>
      <c r="AV785" s="643">
        <f t="shared" si="72"/>
        <v>1014</v>
      </c>
      <c r="AW785" s="643">
        <f t="shared" si="73"/>
        <v>7</v>
      </c>
    </row>
    <row r="786" spans="29:49" ht="46.5" customHeight="1" thickBot="1">
      <c r="AC786" s="684"/>
      <c r="AD786" s="685"/>
      <c r="AT786" s="643">
        <f t="shared" si="70"/>
        <v>468</v>
      </c>
      <c r="AU786" s="643">
        <f t="shared" si="71"/>
        <v>5</v>
      </c>
      <c r="AV786" s="643">
        <f t="shared" si="72"/>
        <v>1014</v>
      </c>
      <c r="AW786" s="643">
        <f t="shared" si="73"/>
        <v>8</v>
      </c>
    </row>
    <row r="787" spans="29:49" ht="46.5" customHeight="1" thickBot="1">
      <c r="AC787" s="684"/>
      <c r="AD787" s="685"/>
      <c r="AT787" s="643">
        <f t="shared" si="70"/>
        <v>468</v>
      </c>
      <c r="AU787" s="643">
        <f t="shared" si="71"/>
        <v>6</v>
      </c>
      <c r="AV787" s="643">
        <f t="shared" si="72"/>
        <v>1023</v>
      </c>
      <c r="AW787" s="643">
        <f t="shared" si="73"/>
        <v>11</v>
      </c>
    </row>
    <row r="788" spans="29:49" ht="46.5" customHeight="1">
      <c r="AC788" s="686"/>
      <c r="AD788" s="686"/>
      <c r="AT788" s="643">
        <f t="shared" ref="AT788:AT851" si="74">AT648+86</f>
        <v>468</v>
      </c>
      <c r="AU788" s="643">
        <f t="shared" ref="AU788:AU851" si="75">AU648</f>
        <v>7</v>
      </c>
      <c r="AV788" s="643">
        <f t="shared" si="72"/>
        <v>1028</v>
      </c>
      <c r="AW788" s="643">
        <f t="shared" si="73"/>
        <v>2</v>
      </c>
    </row>
    <row r="789" spans="29:49" ht="46.5" customHeight="1" thickBot="1">
      <c r="AC789" s="684"/>
      <c r="AD789" s="685"/>
      <c r="AT789" s="643">
        <f t="shared" si="74"/>
        <v>469</v>
      </c>
      <c r="AU789" s="643">
        <f t="shared" si="75"/>
        <v>4</v>
      </c>
      <c r="AV789" s="643">
        <f t="shared" si="72"/>
        <v>1028</v>
      </c>
      <c r="AW789" s="643">
        <f t="shared" si="73"/>
        <v>10</v>
      </c>
    </row>
    <row r="790" spans="29:49" ht="46.5" customHeight="1" thickBot="1">
      <c r="AC790" s="684"/>
      <c r="AD790" s="685"/>
      <c r="AT790" s="643">
        <f t="shared" si="74"/>
        <v>469</v>
      </c>
      <c r="AU790" s="643">
        <f t="shared" si="75"/>
        <v>5</v>
      </c>
      <c r="AV790" s="643">
        <f t="shared" si="72"/>
        <v>1029</v>
      </c>
      <c r="AW790" s="643">
        <f t="shared" si="73"/>
        <v>2</v>
      </c>
    </row>
    <row r="791" spans="29:49" ht="46.5" customHeight="1" thickBot="1">
      <c r="AC791" s="684"/>
      <c r="AD791" s="685"/>
      <c r="AT791" s="643">
        <f t="shared" si="74"/>
        <v>469</v>
      </c>
      <c r="AU791" s="643">
        <f t="shared" si="75"/>
        <v>6</v>
      </c>
      <c r="AV791" s="643">
        <f t="shared" si="72"/>
        <v>1029</v>
      </c>
      <c r="AW791" s="643">
        <f t="shared" si="73"/>
        <v>10</v>
      </c>
    </row>
    <row r="792" spans="29:49" ht="46.5" customHeight="1" thickBot="1">
      <c r="AC792" s="684"/>
      <c r="AD792" s="685"/>
      <c r="AT792" s="643">
        <f t="shared" si="74"/>
        <v>469</v>
      </c>
      <c r="AU792" s="643">
        <f t="shared" si="75"/>
        <v>7</v>
      </c>
      <c r="AV792" s="643">
        <f t="shared" si="72"/>
        <v>1030</v>
      </c>
      <c r="AW792" s="643">
        <f t="shared" si="73"/>
        <v>2</v>
      </c>
    </row>
    <row r="793" spans="29:49" ht="46.5" customHeight="1" thickBot="1">
      <c r="AC793" s="684"/>
      <c r="AD793" s="685"/>
      <c r="AT793" s="643">
        <f t="shared" si="74"/>
        <v>470</v>
      </c>
      <c r="AU793" s="643">
        <f t="shared" si="75"/>
        <v>4</v>
      </c>
      <c r="AV793" s="643">
        <f t="shared" si="72"/>
        <v>1030</v>
      </c>
      <c r="AW793" s="643">
        <f t="shared" si="73"/>
        <v>10</v>
      </c>
    </row>
    <row r="794" spans="29:49" ht="46.5" customHeight="1" thickBot="1">
      <c r="AC794" s="684"/>
      <c r="AD794" s="685"/>
      <c r="AT794" s="643">
        <f t="shared" si="74"/>
        <v>470</v>
      </c>
      <c r="AU794" s="643">
        <f t="shared" si="75"/>
        <v>5</v>
      </c>
      <c r="AV794" s="643">
        <f t="shared" si="72"/>
        <v>1031</v>
      </c>
      <c r="AW794" s="643">
        <f t="shared" si="73"/>
        <v>2</v>
      </c>
    </row>
    <row r="795" spans="29:49" ht="46.5" customHeight="1" thickBot="1">
      <c r="AC795" s="684"/>
      <c r="AD795" s="685"/>
      <c r="AT795" s="643">
        <f t="shared" si="74"/>
        <v>470</v>
      </c>
      <c r="AU795" s="643">
        <f t="shared" si="75"/>
        <v>6</v>
      </c>
      <c r="AV795" s="643">
        <f t="shared" si="72"/>
        <v>1031</v>
      </c>
      <c r="AW795" s="643">
        <f t="shared" si="73"/>
        <v>10</v>
      </c>
    </row>
    <row r="796" spans="29:49" ht="46.5" customHeight="1" thickBot="1">
      <c r="AC796" s="686"/>
      <c r="AD796" s="686"/>
      <c r="AT796" s="643">
        <f t="shared" si="74"/>
        <v>470</v>
      </c>
      <c r="AU796" s="643">
        <f t="shared" si="75"/>
        <v>7</v>
      </c>
      <c r="AV796" s="643">
        <f t="shared" si="72"/>
        <v>1032</v>
      </c>
      <c r="AW796" s="643">
        <f t="shared" si="73"/>
        <v>2</v>
      </c>
    </row>
    <row r="797" spans="29:49" ht="46.5" customHeight="1">
      <c r="AC797" s="686"/>
      <c r="AD797" s="686"/>
      <c r="AT797" s="643">
        <f t="shared" si="74"/>
        <v>471</v>
      </c>
      <c r="AU797" s="643">
        <f t="shared" si="75"/>
        <v>4</v>
      </c>
      <c r="AV797" s="643">
        <f t="shared" si="72"/>
        <v>1032</v>
      </c>
      <c r="AW797" s="643">
        <f t="shared" si="73"/>
        <v>10</v>
      </c>
    </row>
    <row r="798" spans="29:49" ht="46.5" customHeight="1" thickBot="1">
      <c r="AC798" s="684"/>
      <c r="AD798" s="685"/>
      <c r="AT798" s="643">
        <f t="shared" si="74"/>
        <v>471</v>
      </c>
      <c r="AU798" s="643">
        <f t="shared" si="75"/>
        <v>5</v>
      </c>
      <c r="AV798" s="643">
        <f t="shared" si="72"/>
        <v>1050</v>
      </c>
      <c r="AW798" s="643">
        <f t="shared" si="73"/>
        <v>4</v>
      </c>
    </row>
    <row r="799" spans="29:49" ht="46.5" customHeight="1" thickBot="1">
      <c r="AC799" s="684"/>
      <c r="AD799" s="685"/>
      <c r="AT799" s="643">
        <f t="shared" si="74"/>
        <v>471</v>
      </c>
      <c r="AU799" s="643">
        <f t="shared" si="75"/>
        <v>6</v>
      </c>
      <c r="AV799" s="643">
        <f t="shared" si="72"/>
        <v>1053</v>
      </c>
      <c r="AW799" s="643">
        <f t="shared" si="73"/>
        <v>6</v>
      </c>
    </row>
    <row r="800" spans="29:49" ht="46.5" customHeight="1" thickBot="1">
      <c r="AC800" s="684"/>
      <c r="AD800" s="685"/>
      <c r="AT800" s="643">
        <f t="shared" si="74"/>
        <v>471</v>
      </c>
      <c r="AU800" s="643">
        <f t="shared" si="75"/>
        <v>7</v>
      </c>
      <c r="AV800" s="643">
        <f t="shared" si="72"/>
        <v>1053</v>
      </c>
      <c r="AW800" s="643">
        <f t="shared" si="73"/>
        <v>7</v>
      </c>
    </row>
    <row r="801" spans="29:49" ht="46.5" customHeight="1" thickBot="1">
      <c r="AC801" s="684"/>
      <c r="AD801" s="685"/>
      <c r="AT801" s="643">
        <f t="shared" si="74"/>
        <v>472</v>
      </c>
      <c r="AU801" s="643">
        <f t="shared" si="75"/>
        <v>4</v>
      </c>
      <c r="AV801" s="643">
        <f t="shared" si="72"/>
        <v>1053</v>
      </c>
      <c r="AW801" s="643">
        <f t="shared" si="73"/>
        <v>8</v>
      </c>
    </row>
    <row r="802" spans="29:49" ht="46.5" customHeight="1" thickBot="1">
      <c r="AC802" s="684"/>
      <c r="AD802" s="685"/>
      <c r="AT802" s="643">
        <f t="shared" si="74"/>
        <v>472</v>
      </c>
      <c r="AU802" s="643">
        <f t="shared" si="75"/>
        <v>5</v>
      </c>
      <c r="AV802" s="643">
        <f t="shared" si="72"/>
        <v>1054</v>
      </c>
      <c r="AW802" s="643">
        <f t="shared" si="73"/>
        <v>6</v>
      </c>
    </row>
    <row r="803" spans="29:49" ht="46.5" customHeight="1" thickBot="1">
      <c r="AC803" s="684"/>
      <c r="AD803" s="685"/>
      <c r="AT803" s="643">
        <f t="shared" si="74"/>
        <v>472</v>
      </c>
      <c r="AU803" s="643">
        <f t="shared" si="75"/>
        <v>6</v>
      </c>
      <c r="AV803" s="643">
        <f t="shared" si="72"/>
        <v>1054</v>
      </c>
      <c r="AW803" s="643">
        <f t="shared" si="73"/>
        <v>7</v>
      </c>
    </row>
    <row r="804" spans="29:49" ht="46.5" customHeight="1" thickBot="1">
      <c r="AC804" s="684"/>
      <c r="AD804" s="685"/>
      <c r="AT804" s="643">
        <f t="shared" si="74"/>
        <v>472</v>
      </c>
      <c r="AU804" s="643">
        <f t="shared" si="75"/>
        <v>7</v>
      </c>
      <c r="AV804" s="643">
        <f t="shared" si="72"/>
        <v>1054</v>
      </c>
      <c r="AW804" s="643">
        <f t="shared" si="73"/>
        <v>8</v>
      </c>
    </row>
    <row r="805" spans="29:49" ht="46.5" customHeight="1" thickBot="1">
      <c r="AC805" s="684"/>
      <c r="AD805" s="685"/>
      <c r="AT805" s="643">
        <f t="shared" si="74"/>
        <v>482</v>
      </c>
      <c r="AU805" s="643">
        <f t="shared" si="75"/>
        <v>11</v>
      </c>
      <c r="AV805" s="643">
        <f t="shared" si="72"/>
        <v>1055</v>
      </c>
      <c r="AW805" s="643">
        <f t="shared" si="73"/>
        <v>6</v>
      </c>
    </row>
    <row r="806" spans="29:49" ht="46.5" customHeight="1" thickBot="1">
      <c r="AC806" s="684"/>
      <c r="AD806" s="685"/>
      <c r="AT806" s="643">
        <f t="shared" si="74"/>
        <v>487</v>
      </c>
      <c r="AU806" s="643">
        <f t="shared" si="75"/>
        <v>2</v>
      </c>
      <c r="AV806" s="643">
        <f t="shared" si="72"/>
        <v>1055</v>
      </c>
      <c r="AW806" s="643">
        <f t="shared" si="73"/>
        <v>7</v>
      </c>
    </row>
    <row r="807" spans="29:49" ht="46.5" customHeight="1">
      <c r="AC807" s="686"/>
      <c r="AD807" s="687"/>
      <c r="AT807" s="643">
        <f t="shared" si="74"/>
        <v>487</v>
      </c>
      <c r="AU807" s="643">
        <f t="shared" si="75"/>
        <v>10</v>
      </c>
      <c r="AV807" s="643">
        <f t="shared" si="72"/>
        <v>1055</v>
      </c>
      <c r="AW807" s="643">
        <f t="shared" si="73"/>
        <v>8</v>
      </c>
    </row>
    <row r="808" spans="29:49" ht="46.5" customHeight="1" thickBot="1">
      <c r="AC808" s="684"/>
      <c r="AD808" s="685"/>
      <c r="AT808" s="643">
        <f t="shared" si="74"/>
        <v>488</v>
      </c>
      <c r="AU808" s="643">
        <f t="shared" si="75"/>
        <v>2</v>
      </c>
      <c r="AV808" s="643">
        <f t="shared" si="72"/>
        <v>1056</v>
      </c>
      <c r="AW808" s="643">
        <f t="shared" si="73"/>
        <v>6</v>
      </c>
    </row>
    <row r="809" spans="29:49" ht="46.5" customHeight="1" thickBot="1">
      <c r="AC809" s="684"/>
      <c r="AD809" s="685"/>
      <c r="AT809" s="643">
        <f t="shared" si="74"/>
        <v>488</v>
      </c>
      <c r="AU809" s="643">
        <f t="shared" si="75"/>
        <v>10</v>
      </c>
      <c r="AV809" s="643">
        <f t="shared" si="72"/>
        <v>1056</v>
      </c>
      <c r="AW809" s="643">
        <f t="shared" si="73"/>
        <v>7</v>
      </c>
    </row>
    <row r="810" spans="29:49" ht="46.5" customHeight="1" thickBot="1">
      <c r="AC810" s="684"/>
      <c r="AD810" s="685"/>
      <c r="AT810" s="643">
        <f t="shared" si="74"/>
        <v>489</v>
      </c>
      <c r="AU810" s="643">
        <f t="shared" si="75"/>
        <v>2</v>
      </c>
      <c r="AV810" s="643">
        <f t="shared" ref="AV810:AV873" si="76">AV774+47</f>
        <v>1056</v>
      </c>
      <c r="AW810" s="643">
        <f t="shared" ref="AW810:AW873" si="77">AW774</f>
        <v>8</v>
      </c>
    </row>
    <row r="811" spans="29:49" ht="46.5" customHeight="1">
      <c r="AC811" s="686"/>
      <c r="AD811" s="686"/>
      <c r="AT811" s="643">
        <f t="shared" si="74"/>
        <v>489</v>
      </c>
      <c r="AU811" s="643">
        <f t="shared" si="75"/>
        <v>10</v>
      </c>
      <c r="AV811" s="643">
        <f t="shared" si="76"/>
        <v>1058</v>
      </c>
      <c r="AW811" s="643">
        <f t="shared" si="77"/>
        <v>6</v>
      </c>
    </row>
    <row r="812" spans="29:49" ht="46.5" customHeight="1" thickBot="1">
      <c r="AC812" s="684"/>
      <c r="AD812" s="685"/>
      <c r="AT812" s="643">
        <f t="shared" si="74"/>
        <v>490</v>
      </c>
      <c r="AU812" s="643">
        <f t="shared" si="75"/>
        <v>2</v>
      </c>
      <c r="AV812" s="643">
        <f t="shared" si="76"/>
        <v>1058</v>
      </c>
      <c r="AW812" s="643">
        <f t="shared" si="77"/>
        <v>7</v>
      </c>
    </row>
    <row r="813" spans="29:49" ht="46.5" customHeight="1" thickBot="1">
      <c r="AC813" s="684"/>
      <c r="AD813" s="685"/>
      <c r="AT813" s="643">
        <f t="shared" si="74"/>
        <v>490</v>
      </c>
      <c r="AU813" s="643">
        <f t="shared" si="75"/>
        <v>10</v>
      </c>
      <c r="AV813" s="643">
        <f t="shared" si="76"/>
        <v>1058</v>
      </c>
      <c r="AW813" s="643">
        <f t="shared" si="77"/>
        <v>8</v>
      </c>
    </row>
    <row r="814" spans="29:49" ht="46.5" customHeight="1" thickBot="1">
      <c r="AC814" s="684"/>
      <c r="AD814" s="685"/>
      <c r="AT814" s="643">
        <f t="shared" si="74"/>
        <v>491</v>
      </c>
      <c r="AU814" s="643">
        <f t="shared" si="75"/>
        <v>2</v>
      </c>
      <c r="AV814" s="643">
        <f t="shared" si="76"/>
        <v>1059</v>
      </c>
      <c r="AW814" s="643">
        <f t="shared" si="77"/>
        <v>6</v>
      </c>
    </row>
    <row r="815" spans="29:49" ht="46.5" customHeight="1">
      <c r="AC815" s="686"/>
      <c r="AD815" s="686"/>
      <c r="AT815" s="643">
        <f t="shared" si="74"/>
        <v>491</v>
      </c>
      <c r="AU815" s="643">
        <f t="shared" si="75"/>
        <v>10</v>
      </c>
      <c r="AV815" s="643">
        <f t="shared" si="76"/>
        <v>1059</v>
      </c>
      <c r="AW815" s="643">
        <f t="shared" si="77"/>
        <v>7</v>
      </c>
    </row>
    <row r="816" spans="29:49" ht="46.5" customHeight="1" thickBot="1">
      <c r="AC816" s="684"/>
      <c r="AD816" s="685"/>
      <c r="AT816" s="643">
        <f t="shared" si="74"/>
        <v>492</v>
      </c>
      <c r="AU816" s="643">
        <f t="shared" si="75"/>
        <v>2</v>
      </c>
      <c r="AV816" s="643">
        <f t="shared" si="76"/>
        <v>1059</v>
      </c>
      <c r="AW816" s="643">
        <f t="shared" si="77"/>
        <v>8</v>
      </c>
    </row>
    <row r="817" spans="29:49" ht="46.5" customHeight="1">
      <c r="AC817" s="686"/>
      <c r="AD817" s="686"/>
      <c r="AT817" s="643">
        <f t="shared" si="74"/>
        <v>492</v>
      </c>
      <c r="AU817" s="643">
        <f t="shared" si="75"/>
        <v>10</v>
      </c>
      <c r="AV817" s="643">
        <f t="shared" si="76"/>
        <v>1060</v>
      </c>
      <c r="AW817" s="643">
        <f t="shared" si="77"/>
        <v>6</v>
      </c>
    </row>
    <row r="818" spans="29:49" ht="46.5" customHeight="1" thickBot="1">
      <c r="AC818" s="684"/>
      <c r="AD818" s="685"/>
      <c r="AT818" s="643">
        <f t="shared" si="74"/>
        <v>493</v>
      </c>
      <c r="AU818" s="643">
        <f t="shared" si="75"/>
        <v>2</v>
      </c>
      <c r="AV818" s="643">
        <f t="shared" si="76"/>
        <v>1060</v>
      </c>
      <c r="AW818" s="643">
        <f t="shared" si="77"/>
        <v>7</v>
      </c>
    </row>
    <row r="819" spans="29:49" ht="46.5" customHeight="1" thickBot="1">
      <c r="AC819" s="684"/>
      <c r="AD819" s="685"/>
      <c r="AT819" s="643">
        <f t="shared" si="74"/>
        <v>493</v>
      </c>
      <c r="AU819" s="643">
        <f t="shared" si="75"/>
        <v>10</v>
      </c>
      <c r="AV819" s="643">
        <f t="shared" si="76"/>
        <v>1060</v>
      </c>
      <c r="AW819" s="643">
        <f t="shared" si="77"/>
        <v>8</v>
      </c>
    </row>
    <row r="820" spans="29:49" ht="46.5" customHeight="1" thickBot="1">
      <c r="AC820" s="684"/>
      <c r="AD820" s="685"/>
      <c r="AT820" s="643">
        <f t="shared" si="74"/>
        <v>494</v>
      </c>
      <c r="AU820" s="643">
        <f t="shared" si="75"/>
        <v>2</v>
      </c>
      <c r="AV820" s="643">
        <f t="shared" si="76"/>
        <v>1061</v>
      </c>
      <c r="AW820" s="643">
        <f t="shared" si="77"/>
        <v>6</v>
      </c>
    </row>
    <row r="821" spans="29:49" ht="46.5" customHeight="1" thickBot="1">
      <c r="AC821" s="684"/>
      <c r="AD821" s="685"/>
      <c r="AT821" s="643">
        <f t="shared" si="74"/>
        <v>494</v>
      </c>
      <c r="AU821" s="643">
        <f t="shared" si="75"/>
        <v>10</v>
      </c>
      <c r="AV821" s="643">
        <f t="shared" si="76"/>
        <v>1061</v>
      </c>
      <c r="AW821" s="643">
        <f t="shared" si="77"/>
        <v>7</v>
      </c>
    </row>
    <row r="822" spans="29:49" ht="46.5" customHeight="1">
      <c r="AC822" s="686"/>
      <c r="AD822" s="687"/>
      <c r="AT822" s="643">
        <f t="shared" si="74"/>
        <v>495</v>
      </c>
      <c r="AU822" s="643">
        <f t="shared" si="75"/>
        <v>2</v>
      </c>
      <c r="AV822" s="643">
        <f t="shared" si="76"/>
        <v>1061</v>
      </c>
      <c r="AW822" s="643">
        <f t="shared" si="77"/>
        <v>8</v>
      </c>
    </row>
    <row r="823" spans="29:49" ht="46.5" customHeight="1" thickBot="1">
      <c r="AC823" s="684"/>
      <c r="AD823" s="685"/>
      <c r="AT823" s="643">
        <f t="shared" si="74"/>
        <v>495</v>
      </c>
      <c r="AU823" s="643">
        <f t="shared" si="75"/>
        <v>10</v>
      </c>
      <c r="AV823" s="643">
        <f t="shared" si="76"/>
        <v>1070</v>
      </c>
      <c r="AW823" s="643">
        <f t="shared" si="77"/>
        <v>11</v>
      </c>
    </row>
    <row r="824" spans="29:49" ht="46.5" customHeight="1">
      <c r="AC824" s="686"/>
      <c r="AD824" s="686"/>
      <c r="AT824" s="643">
        <f t="shared" si="74"/>
        <v>496</v>
      </c>
      <c r="AU824" s="643">
        <f t="shared" si="75"/>
        <v>2</v>
      </c>
      <c r="AV824" s="643">
        <f t="shared" si="76"/>
        <v>1075</v>
      </c>
      <c r="AW824" s="643">
        <f t="shared" si="77"/>
        <v>2</v>
      </c>
    </row>
    <row r="825" spans="29:49" ht="46.5" customHeight="1" thickBot="1">
      <c r="AC825" s="684"/>
      <c r="AD825" s="685"/>
      <c r="AT825" s="643">
        <f t="shared" si="74"/>
        <v>496</v>
      </c>
      <c r="AU825" s="643">
        <f t="shared" si="75"/>
        <v>10</v>
      </c>
      <c r="AV825" s="643">
        <f t="shared" si="76"/>
        <v>1075</v>
      </c>
      <c r="AW825" s="643">
        <f t="shared" si="77"/>
        <v>10</v>
      </c>
    </row>
    <row r="826" spans="29:49" ht="46.5" customHeight="1" thickBot="1">
      <c r="AC826" s="684"/>
      <c r="AD826" s="685"/>
      <c r="AT826" s="643">
        <f t="shared" si="74"/>
        <v>497</v>
      </c>
      <c r="AU826" s="643">
        <f t="shared" si="75"/>
        <v>2</v>
      </c>
      <c r="AV826" s="643">
        <f t="shared" si="76"/>
        <v>1076</v>
      </c>
      <c r="AW826" s="643">
        <f t="shared" si="77"/>
        <v>2</v>
      </c>
    </row>
    <row r="827" spans="29:49" ht="46.5" customHeight="1" thickBot="1">
      <c r="AC827" s="684"/>
      <c r="AD827" s="685"/>
      <c r="AT827" s="643">
        <f t="shared" si="74"/>
        <v>497</v>
      </c>
      <c r="AU827" s="643">
        <f t="shared" si="75"/>
        <v>10</v>
      </c>
      <c r="AV827" s="643">
        <f t="shared" si="76"/>
        <v>1076</v>
      </c>
      <c r="AW827" s="643">
        <f t="shared" si="77"/>
        <v>10</v>
      </c>
    </row>
    <row r="828" spans="29:49" ht="46.5" customHeight="1" thickBot="1">
      <c r="AC828" s="684"/>
      <c r="AD828" s="685"/>
      <c r="AT828" s="643">
        <f t="shared" si="74"/>
        <v>498</v>
      </c>
      <c r="AU828" s="643">
        <f t="shared" si="75"/>
        <v>2</v>
      </c>
      <c r="AV828" s="643">
        <f t="shared" si="76"/>
        <v>1077</v>
      </c>
      <c r="AW828" s="643">
        <f t="shared" si="77"/>
        <v>2</v>
      </c>
    </row>
    <row r="829" spans="29:49" ht="46.5" customHeight="1" thickBot="1">
      <c r="AC829" s="684"/>
      <c r="AD829" s="685"/>
      <c r="AT829" s="643">
        <f t="shared" si="74"/>
        <v>498</v>
      </c>
      <c r="AU829" s="643">
        <f t="shared" si="75"/>
        <v>10</v>
      </c>
      <c r="AV829" s="643">
        <f t="shared" si="76"/>
        <v>1077</v>
      </c>
      <c r="AW829" s="643">
        <f t="shared" si="77"/>
        <v>10</v>
      </c>
    </row>
    <row r="830" spans="29:49" ht="46.5" customHeight="1" thickBot="1">
      <c r="AC830" s="684"/>
      <c r="AD830" s="685"/>
      <c r="AT830" s="643">
        <f t="shared" si="74"/>
        <v>499</v>
      </c>
      <c r="AU830" s="643">
        <f t="shared" si="75"/>
        <v>2</v>
      </c>
      <c r="AV830" s="643">
        <f t="shared" si="76"/>
        <v>1078</v>
      </c>
      <c r="AW830" s="643">
        <f t="shared" si="77"/>
        <v>2</v>
      </c>
    </row>
    <row r="831" spans="29:49" ht="46.5" customHeight="1" thickBot="1">
      <c r="AC831" s="684"/>
      <c r="AD831" s="685"/>
      <c r="AT831" s="643">
        <f t="shared" si="74"/>
        <v>499</v>
      </c>
      <c r="AU831" s="643">
        <f t="shared" si="75"/>
        <v>10</v>
      </c>
      <c r="AV831" s="643">
        <f t="shared" si="76"/>
        <v>1078</v>
      </c>
      <c r="AW831" s="643">
        <f t="shared" si="77"/>
        <v>10</v>
      </c>
    </row>
    <row r="832" spans="29:49" ht="46.5" customHeight="1" thickBot="1">
      <c r="AC832" s="684"/>
      <c r="AD832" s="685"/>
      <c r="AT832" s="643">
        <f t="shared" si="74"/>
        <v>500</v>
      </c>
      <c r="AU832" s="643">
        <f t="shared" si="75"/>
        <v>2</v>
      </c>
      <c r="AV832" s="643">
        <f t="shared" si="76"/>
        <v>1079</v>
      </c>
      <c r="AW832" s="643">
        <f t="shared" si="77"/>
        <v>2</v>
      </c>
    </row>
    <row r="833" spans="29:49" ht="46.5" customHeight="1" thickBot="1">
      <c r="AC833" s="684"/>
      <c r="AD833" s="685"/>
      <c r="AT833" s="643">
        <f t="shared" si="74"/>
        <v>500</v>
      </c>
      <c r="AU833" s="643">
        <f t="shared" si="75"/>
        <v>10</v>
      </c>
      <c r="AV833" s="643">
        <f t="shared" si="76"/>
        <v>1079</v>
      </c>
      <c r="AW833" s="643">
        <f t="shared" si="77"/>
        <v>10</v>
      </c>
    </row>
    <row r="834" spans="29:49" ht="46.5" customHeight="1" thickBot="1">
      <c r="AC834" s="684"/>
      <c r="AD834" s="685"/>
      <c r="AT834" s="643">
        <f t="shared" si="74"/>
        <v>501</v>
      </c>
      <c r="AU834" s="643">
        <f t="shared" si="75"/>
        <v>2</v>
      </c>
      <c r="AV834" s="643">
        <f t="shared" si="76"/>
        <v>1097</v>
      </c>
      <c r="AW834" s="643">
        <f t="shared" si="77"/>
        <v>4</v>
      </c>
    </row>
    <row r="835" spans="29:49" ht="46.5" customHeight="1">
      <c r="AC835" s="686"/>
      <c r="AD835" s="686"/>
      <c r="AT835" s="643">
        <f t="shared" si="74"/>
        <v>501</v>
      </c>
      <c r="AU835" s="643">
        <f t="shared" si="75"/>
        <v>10</v>
      </c>
      <c r="AV835" s="643">
        <f t="shared" si="76"/>
        <v>1100</v>
      </c>
      <c r="AW835" s="643">
        <f t="shared" si="77"/>
        <v>6</v>
      </c>
    </row>
    <row r="836" spans="29:49" ht="46.5" customHeight="1" thickBot="1">
      <c r="AC836" s="684"/>
      <c r="AD836" s="685"/>
      <c r="AT836" s="643">
        <f t="shared" si="74"/>
        <v>502</v>
      </c>
      <c r="AU836" s="643">
        <f t="shared" si="75"/>
        <v>2</v>
      </c>
      <c r="AV836" s="643">
        <f t="shared" si="76"/>
        <v>1100</v>
      </c>
      <c r="AW836" s="643">
        <f t="shared" si="77"/>
        <v>7</v>
      </c>
    </row>
    <row r="837" spans="29:49" ht="46.5" customHeight="1">
      <c r="AC837" s="686"/>
      <c r="AD837" s="686"/>
      <c r="AT837" s="643">
        <f t="shared" si="74"/>
        <v>502</v>
      </c>
      <c r="AU837" s="643">
        <f t="shared" si="75"/>
        <v>10</v>
      </c>
      <c r="AV837" s="643">
        <f t="shared" si="76"/>
        <v>1100</v>
      </c>
      <c r="AW837" s="643">
        <f t="shared" si="77"/>
        <v>8</v>
      </c>
    </row>
    <row r="838" spans="29:49" ht="46.5" customHeight="1" thickBot="1">
      <c r="AC838" s="684"/>
      <c r="AD838" s="685"/>
      <c r="AT838" s="643">
        <f t="shared" si="74"/>
        <v>503</v>
      </c>
      <c r="AU838" s="643">
        <f t="shared" si="75"/>
        <v>2</v>
      </c>
      <c r="AV838" s="643">
        <f t="shared" si="76"/>
        <v>1101</v>
      </c>
      <c r="AW838" s="643">
        <f t="shared" si="77"/>
        <v>6</v>
      </c>
    </row>
    <row r="839" spans="29:49" ht="46.5" customHeight="1" thickBot="1">
      <c r="AC839" s="684"/>
      <c r="AD839" s="685"/>
      <c r="AT839" s="643">
        <f t="shared" si="74"/>
        <v>503</v>
      </c>
      <c r="AU839" s="643">
        <f t="shared" si="75"/>
        <v>10</v>
      </c>
      <c r="AV839" s="643">
        <f t="shared" si="76"/>
        <v>1101</v>
      </c>
      <c r="AW839" s="643">
        <f t="shared" si="77"/>
        <v>7</v>
      </c>
    </row>
    <row r="840" spans="29:49" ht="46.5" customHeight="1">
      <c r="AC840" s="686"/>
      <c r="AD840" s="687"/>
      <c r="AT840" s="643">
        <f t="shared" si="74"/>
        <v>504</v>
      </c>
      <c r="AU840" s="643">
        <f t="shared" si="75"/>
        <v>2</v>
      </c>
      <c r="AV840" s="643">
        <f t="shared" si="76"/>
        <v>1101</v>
      </c>
      <c r="AW840" s="643">
        <f t="shared" si="77"/>
        <v>8</v>
      </c>
    </row>
    <row r="841" spans="29:49" ht="46.5" customHeight="1" thickBot="1">
      <c r="AC841" s="684"/>
      <c r="AD841" s="685"/>
      <c r="AT841" s="643">
        <f t="shared" si="74"/>
        <v>504</v>
      </c>
      <c r="AU841" s="643">
        <f t="shared" si="75"/>
        <v>10</v>
      </c>
      <c r="AV841" s="643">
        <f t="shared" si="76"/>
        <v>1102</v>
      </c>
      <c r="AW841" s="643">
        <f t="shared" si="77"/>
        <v>6</v>
      </c>
    </row>
    <row r="842" spans="29:49" ht="46.5" customHeight="1" thickBot="1">
      <c r="AC842" s="686"/>
      <c r="AD842" s="686"/>
      <c r="AT842" s="643">
        <f t="shared" si="74"/>
        <v>505</v>
      </c>
      <c r="AU842" s="643">
        <f t="shared" si="75"/>
        <v>2</v>
      </c>
      <c r="AV842" s="643">
        <f t="shared" si="76"/>
        <v>1102</v>
      </c>
      <c r="AW842" s="643">
        <f t="shared" si="77"/>
        <v>7</v>
      </c>
    </row>
    <row r="843" spans="29:49" ht="46.5" customHeight="1" thickBot="1">
      <c r="AC843" s="686"/>
      <c r="AD843" s="687"/>
      <c r="AT843" s="643">
        <f t="shared" si="74"/>
        <v>505</v>
      </c>
      <c r="AU843" s="643">
        <f t="shared" si="75"/>
        <v>10</v>
      </c>
      <c r="AV843" s="643">
        <f t="shared" si="76"/>
        <v>1102</v>
      </c>
      <c r="AW843" s="643">
        <f t="shared" si="77"/>
        <v>8</v>
      </c>
    </row>
    <row r="844" spans="29:49" ht="46.5" customHeight="1" thickBot="1">
      <c r="AC844" s="686"/>
      <c r="AD844" s="687"/>
      <c r="AT844" s="643">
        <f t="shared" si="74"/>
        <v>506</v>
      </c>
      <c r="AU844" s="643">
        <f t="shared" si="75"/>
        <v>2</v>
      </c>
      <c r="AV844" s="643">
        <f t="shared" si="76"/>
        <v>1103</v>
      </c>
      <c r="AW844" s="643">
        <f t="shared" si="77"/>
        <v>6</v>
      </c>
    </row>
    <row r="845" spans="29:49" ht="46.5" customHeight="1" thickBot="1">
      <c r="AC845" s="686"/>
      <c r="AD845" s="687"/>
      <c r="AT845" s="643">
        <f t="shared" si="74"/>
        <v>506</v>
      </c>
      <c r="AU845" s="643">
        <f t="shared" si="75"/>
        <v>10</v>
      </c>
      <c r="AV845" s="643">
        <f t="shared" si="76"/>
        <v>1103</v>
      </c>
      <c r="AW845" s="643">
        <f t="shared" si="77"/>
        <v>7</v>
      </c>
    </row>
    <row r="846" spans="29:49" ht="46.5" customHeight="1" thickBot="1">
      <c r="AC846" s="686"/>
      <c r="AD846" s="687"/>
      <c r="AT846" s="643">
        <f t="shared" si="74"/>
        <v>507</v>
      </c>
      <c r="AU846" s="643">
        <f t="shared" si="75"/>
        <v>2</v>
      </c>
      <c r="AV846" s="643">
        <f t="shared" si="76"/>
        <v>1103</v>
      </c>
      <c r="AW846" s="643">
        <f t="shared" si="77"/>
        <v>8</v>
      </c>
    </row>
    <row r="847" spans="29:49" ht="46.5" customHeight="1" thickBot="1">
      <c r="AC847" s="686"/>
      <c r="AD847" s="686"/>
      <c r="AT847" s="643">
        <f t="shared" si="74"/>
        <v>507</v>
      </c>
      <c r="AU847" s="643">
        <f t="shared" si="75"/>
        <v>10</v>
      </c>
      <c r="AV847" s="643">
        <f t="shared" si="76"/>
        <v>1105</v>
      </c>
      <c r="AW847" s="643">
        <f t="shared" si="77"/>
        <v>6</v>
      </c>
    </row>
    <row r="848" spans="29:49" ht="46.5" customHeight="1" thickBot="1">
      <c r="AC848" s="686"/>
      <c r="AD848" s="686"/>
      <c r="AT848" s="643">
        <f t="shared" si="74"/>
        <v>532</v>
      </c>
      <c r="AU848" s="643">
        <f t="shared" si="75"/>
        <v>4</v>
      </c>
      <c r="AV848" s="643">
        <f t="shared" si="76"/>
        <v>1105</v>
      </c>
      <c r="AW848" s="643">
        <f t="shared" si="77"/>
        <v>7</v>
      </c>
    </row>
    <row r="849" spans="29:49" ht="46.5" customHeight="1" thickBot="1">
      <c r="AC849" s="686"/>
      <c r="AD849" s="686"/>
      <c r="AT849" s="643">
        <f t="shared" si="74"/>
        <v>535</v>
      </c>
      <c r="AU849" s="643">
        <f t="shared" si="75"/>
        <v>4</v>
      </c>
      <c r="AV849" s="643">
        <f t="shared" si="76"/>
        <v>1105</v>
      </c>
      <c r="AW849" s="643">
        <f t="shared" si="77"/>
        <v>8</v>
      </c>
    </row>
    <row r="850" spans="29:49" ht="46.5" customHeight="1" thickBot="1">
      <c r="AC850" s="686"/>
      <c r="AD850" s="686"/>
      <c r="AT850" s="643">
        <f t="shared" si="74"/>
        <v>535</v>
      </c>
      <c r="AU850" s="643">
        <f t="shared" si="75"/>
        <v>5</v>
      </c>
      <c r="AV850" s="643">
        <f t="shared" si="76"/>
        <v>1106</v>
      </c>
      <c r="AW850" s="643">
        <f t="shared" si="77"/>
        <v>6</v>
      </c>
    </row>
    <row r="851" spans="29:49" ht="46.5" customHeight="1" thickBot="1">
      <c r="AC851" s="686"/>
      <c r="AD851" s="686"/>
      <c r="AT851" s="643">
        <f t="shared" si="74"/>
        <v>535</v>
      </c>
      <c r="AU851" s="643">
        <f t="shared" si="75"/>
        <v>6</v>
      </c>
      <c r="AV851" s="643">
        <f t="shared" si="76"/>
        <v>1106</v>
      </c>
      <c r="AW851" s="643">
        <f t="shared" si="77"/>
        <v>7</v>
      </c>
    </row>
    <row r="852" spans="29:49" ht="46.5" customHeight="1" thickBot="1">
      <c r="AC852" s="686"/>
      <c r="AD852" s="686"/>
      <c r="AT852" s="643">
        <f t="shared" ref="AT852:AT915" si="78">AT712+86</f>
        <v>535</v>
      </c>
      <c r="AU852" s="643">
        <f t="shared" ref="AU852:AU915" si="79">AU712</f>
        <v>7</v>
      </c>
      <c r="AV852" s="643">
        <f t="shared" si="76"/>
        <v>1106</v>
      </c>
      <c r="AW852" s="643">
        <f t="shared" si="77"/>
        <v>8</v>
      </c>
    </row>
    <row r="853" spans="29:49" ht="46.5" customHeight="1">
      <c r="AC853" s="686"/>
      <c r="AD853" s="686"/>
      <c r="AT853" s="643">
        <f t="shared" si="78"/>
        <v>536</v>
      </c>
      <c r="AU853" s="643">
        <f t="shared" si="79"/>
        <v>4</v>
      </c>
      <c r="AV853" s="643">
        <f t="shared" si="76"/>
        <v>1107</v>
      </c>
      <c r="AW853" s="643">
        <f t="shared" si="77"/>
        <v>6</v>
      </c>
    </row>
    <row r="854" spans="29:49" ht="46.5" customHeight="1" thickBot="1">
      <c r="AC854" s="684"/>
      <c r="AD854" s="685"/>
      <c r="AT854" s="643">
        <f t="shared" si="78"/>
        <v>536</v>
      </c>
      <c r="AU854" s="643">
        <f t="shared" si="79"/>
        <v>5</v>
      </c>
      <c r="AV854" s="643">
        <f t="shared" si="76"/>
        <v>1107</v>
      </c>
      <c r="AW854" s="643">
        <f t="shared" si="77"/>
        <v>7</v>
      </c>
    </row>
    <row r="855" spans="29:49" ht="46.5" customHeight="1" thickBot="1">
      <c r="AC855" s="684"/>
      <c r="AD855" s="685"/>
      <c r="AT855" s="643">
        <f t="shared" si="78"/>
        <v>536</v>
      </c>
      <c r="AU855" s="643">
        <f t="shared" si="79"/>
        <v>6</v>
      </c>
      <c r="AV855" s="643">
        <f t="shared" si="76"/>
        <v>1107</v>
      </c>
      <c r="AW855" s="643">
        <f t="shared" si="77"/>
        <v>8</v>
      </c>
    </row>
    <row r="856" spans="29:49" ht="46.5" customHeight="1" thickBot="1">
      <c r="AC856" s="684"/>
      <c r="AD856" s="685"/>
      <c r="AT856" s="643">
        <f t="shared" si="78"/>
        <v>536</v>
      </c>
      <c r="AU856" s="643">
        <f t="shared" si="79"/>
        <v>7</v>
      </c>
      <c r="AV856" s="643">
        <f t="shared" si="76"/>
        <v>1108</v>
      </c>
      <c r="AW856" s="643">
        <f t="shared" si="77"/>
        <v>6</v>
      </c>
    </row>
    <row r="857" spans="29:49" ht="46.5" customHeight="1" thickBot="1">
      <c r="AC857" s="684"/>
      <c r="AD857" s="685"/>
      <c r="AT857" s="643">
        <f t="shared" si="78"/>
        <v>537</v>
      </c>
      <c r="AU857" s="643">
        <f t="shared" si="79"/>
        <v>4</v>
      </c>
      <c r="AV857" s="643">
        <f t="shared" si="76"/>
        <v>1108</v>
      </c>
      <c r="AW857" s="643">
        <f t="shared" si="77"/>
        <v>7</v>
      </c>
    </row>
    <row r="858" spans="29:49" ht="46.5" customHeight="1" thickBot="1">
      <c r="AC858" s="684"/>
      <c r="AD858" s="685"/>
      <c r="AT858" s="643">
        <f t="shared" si="78"/>
        <v>537</v>
      </c>
      <c r="AU858" s="643">
        <f t="shared" si="79"/>
        <v>5</v>
      </c>
      <c r="AV858" s="643">
        <f t="shared" si="76"/>
        <v>1108</v>
      </c>
      <c r="AW858" s="643">
        <f t="shared" si="77"/>
        <v>8</v>
      </c>
    </row>
    <row r="859" spans="29:49" ht="46.5" customHeight="1">
      <c r="AC859" s="686"/>
      <c r="AD859" s="687"/>
      <c r="AT859" s="643">
        <f t="shared" si="78"/>
        <v>537</v>
      </c>
      <c r="AU859" s="643">
        <f t="shared" si="79"/>
        <v>6</v>
      </c>
      <c r="AV859" s="643">
        <f t="shared" si="76"/>
        <v>1117</v>
      </c>
      <c r="AW859" s="643">
        <f t="shared" si="77"/>
        <v>11</v>
      </c>
    </row>
    <row r="860" spans="29:49" ht="46.5" customHeight="1" thickBot="1">
      <c r="AC860" s="684"/>
      <c r="AD860" s="685"/>
      <c r="AT860" s="643">
        <f t="shared" si="78"/>
        <v>537</v>
      </c>
      <c r="AU860" s="643">
        <f t="shared" si="79"/>
        <v>7</v>
      </c>
      <c r="AV860" s="643">
        <f t="shared" si="76"/>
        <v>1122</v>
      </c>
      <c r="AW860" s="643">
        <f t="shared" si="77"/>
        <v>2</v>
      </c>
    </row>
    <row r="861" spans="29:49" ht="46.5" customHeight="1" thickBot="1">
      <c r="AC861" s="684"/>
      <c r="AD861" s="685"/>
      <c r="AT861" s="643">
        <f t="shared" si="78"/>
        <v>538</v>
      </c>
      <c r="AU861" s="643">
        <f t="shared" si="79"/>
        <v>4</v>
      </c>
      <c r="AV861" s="643">
        <f t="shared" si="76"/>
        <v>1122</v>
      </c>
      <c r="AW861" s="643">
        <f t="shared" si="77"/>
        <v>10</v>
      </c>
    </row>
    <row r="862" spans="29:49" ht="46.5" customHeight="1" thickBot="1">
      <c r="AC862" s="684"/>
      <c r="AD862" s="685"/>
      <c r="AT862" s="643">
        <f t="shared" si="78"/>
        <v>538</v>
      </c>
      <c r="AU862" s="643">
        <f t="shared" si="79"/>
        <v>5</v>
      </c>
      <c r="AV862" s="643">
        <f t="shared" si="76"/>
        <v>1123</v>
      </c>
      <c r="AW862" s="643">
        <f t="shared" si="77"/>
        <v>2</v>
      </c>
    </row>
    <row r="863" spans="29:49" ht="46.5" customHeight="1" thickBot="1">
      <c r="AC863" s="684"/>
      <c r="AD863" s="685"/>
      <c r="AT863" s="643">
        <f t="shared" si="78"/>
        <v>538</v>
      </c>
      <c r="AU863" s="643">
        <f t="shared" si="79"/>
        <v>6</v>
      </c>
      <c r="AV863" s="643">
        <f t="shared" si="76"/>
        <v>1123</v>
      </c>
      <c r="AW863" s="643">
        <f t="shared" si="77"/>
        <v>10</v>
      </c>
    </row>
    <row r="864" spans="29:49" ht="46.5" customHeight="1" thickBot="1">
      <c r="AC864" s="686"/>
      <c r="AD864" s="687"/>
      <c r="AT864" s="643">
        <f t="shared" si="78"/>
        <v>538</v>
      </c>
      <c r="AU864" s="643">
        <f t="shared" si="79"/>
        <v>7</v>
      </c>
      <c r="AV864" s="643">
        <f t="shared" si="76"/>
        <v>1124</v>
      </c>
      <c r="AW864" s="643">
        <f t="shared" si="77"/>
        <v>2</v>
      </c>
    </row>
    <row r="865" spans="29:49" ht="46.5" customHeight="1">
      <c r="AC865" s="686"/>
      <c r="AD865" s="687"/>
      <c r="AT865" s="643">
        <f t="shared" si="78"/>
        <v>539</v>
      </c>
      <c r="AU865" s="643">
        <f t="shared" si="79"/>
        <v>4</v>
      </c>
      <c r="AV865" s="643">
        <f t="shared" si="76"/>
        <v>1124</v>
      </c>
      <c r="AW865" s="643">
        <f t="shared" si="77"/>
        <v>10</v>
      </c>
    </row>
    <row r="866" spans="29:49" ht="46.5" customHeight="1" thickBot="1">
      <c r="AC866" s="684"/>
      <c r="AD866" s="685"/>
      <c r="AT866" s="643">
        <f t="shared" si="78"/>
        <v>539</v>
      </c>
      <c r="AU866" s="643">
        <f t="shared" si="79"/>
        <v>5</v>
      </c>
      <c r="AV866" s="643">
        <f t="shared" si="76"/>
        <v>1125</v>
      </c>
      <c r="AW866" s="643">
        <f t="shared" si="77"/>
        <v>2</v>
      </c>
    </row>
    <row r="867" spans="29:49" ht="46.5" customHeight="1" thickBot="1">
      <c r="AC867" s="684"/>
      <c r="AD867" s="685"/>
      <c r="AT867" s="643">
        <f t="shared" si="78"/>
        <v>539</v>
      </c>
      <c r="AU867" s="643">
        <f t="shared" si="79"/>
        <v>6</v>
      </c>
      <c r="AV867" s="643">
        <f t="shared" si="76"/>
        <v>1125</v>
      </c>
      <c r="AW867" s="643">
        <f t="shared" si="77"/>
        <v>10</v>
      </c>
    </row>
    <row r="868" spans="29:49" ht="46.5" customHeight="1" thickBot="1">
      <c r="AC868" s="686"/>
      <c r="AD868" s="686"/>
      <c r="AT868" s="643">
        <f t="shared" si="78"/>
        <v>539</v>
      </c>
      <c r="AU868" s="643">
        <f t="shared" si="79"/>
        <v>7</v>
      </c>
      <c r="AV868" s="643">
        <f t="shared" si="76"/>
        <v>1126</v>
      </c>
      <c r="AW868" s="643">
        <f t="shared" si="77"/>
        <v>2</v>
      </c>
    </row>
    <row r="869" spans="29:49" ht="46.5" customHeight="1">
      <c r="AC869" s="686"/>
      <c r="AD869" s="687"/>
      <c r="AT869" s="643">
        <f t="shared" si="78"/>
        <v>540</v>
      </c>
      <c r="AU869" s="643">
        <f t="shared" si="79"/>
        <v>4</v>
      </c>
      <c r="AV869" s="643">
        <f t="shared" si="76"/>
        <v>1126</v>
      </c>
      <c r="AW869" s="643">
        <f t="shared" si="77"/>
        <v>10</v>
      </c>
    </row>
    <row r="870" spans="29:49" ht="46.5" customHeight="1" thickBot="1">
      <c r="AC870" s="684"/>
      <c r="AD870" s="685"/>
      <c r="AT870" s="643">
        <f t="shared" si="78"/>
        <v>540</v>
      </c>
      <c r="AU870" s="643">
        <f t="shared" si="79"/>
        <v>5</v>
      </c>
      <c r="AV870" s="643">
        <f t="shared" si="76"/>
        <v>1144</v>
      </c>
      <c r="AW870" s="643">
        <f t="shared" si="77"/>
        <v>4</v>
      </c>
    </row>
    <row r="871" spans="29:49" ht="46.5" customHeight="1" thickBot="1">
      <c r="AC871" s="684"/>
      <c r="AD871" s="685"/>
      <c r="AT871" s="643">
        <f t="shared" si="78"/>
        <v>540</v>
      </c>
      <c r="AU871" s="643">
        <f t="shared" si="79"/>
        <v>6</v>
      </c>
      <c r="AV871" s="643">
        <f t="shared" si="76"/>
        <v>1147</v>
      </c>
      <c r="AW871" s="643">
        <f t="shared" si="77"/>
        <v>6</v>
      </c>
    </row>
    <row r="872" spans="29:49" ht="46.5" customHeight="1" thickBot="1">
      <c r="AC872" s="684"/>
      <c r="AD872" s="685"/>
      <c r="AT872" s="643">
        <f t="shared" si="78"/>
        <v>540</v>
      </c>
      <c r="AU872" s="643">
        <f t="shared" si="79"/>
        <v>7</v>
      </c>
      <c r="AV872" s="643">
        <f t="shared" si="76"/>
        <v>1147</v>
      </c>
      <c r="AW872" s="643">
        <f t="shared" si="77"/>
        <v>7</v>
      </c>
    </row>
    <row r="873" spans="29:49" ht="46.5" customHeight="1" thickBot="1">
      <c r="AC873" s="684"/>
      <c r="AD873" s="685"/>
      <c r="AT873" s="643">
        <f t="shared" si="78"/>
        <v>541</v>
      </c>
      <c r="AU873" s="643">
        <f t="shared" si="79"/>
        <v>4</v>
      </c>
      <c r="AV873" s="643">
        <f t="shared" si="76"/>
        <v>1147</v>
      </c>
      <c r="AW873" s="643">
        <f t="shared" si="77"/>
        <v>8</v>
      </c>
    </row>
    <row r="874" spans="29:49" ht="46.5" customHeight="1" thickBot="1">
      <c r="AC874" s="684"/>
      <c r="AD874" s="685"/>
      <c r="AT874" s="643">
        <f t="shared" si="78"/>
        <v>541</v>
      </c>
      <c r="AU874" s="643">
        <f t="shared" si="79"/>
        <v>5</v>
      </c>
      <c r="AV874" s="643">
        <f t="shared" ref="AV874:AV937" si="80">AV838+47</f>
        <v>1148</v>
      </c>
      <c r="AW874" s="643">
        <f t="shared" ref="AW874:AW937" si="81">AW838</f>
        <v>6</v>
      </c>
    </row>
    <row r="875" spans="29:49" ht="46.5" customHeight="1" thickBot="1">
      <c r="AC875" s="686"/>
      <c r="AD875" s="687"/>
      <c r="AT875" s="643">
        <f t="shared" si="78"/>
        <v>541</v>
      </c>
      <c r="AU875" s="643">
        <f t="shared" si="79"/>
        <v>6</v>
      </c>
      <c r="AV875" s="643">
        <f t="shared" si="80"/>
        <v>1148</v>
      </c>
      <c r="AW875" s="643">
        <f t="shared" si="81"/>
        <v>7</v>
      </c>
    </row>
    <row r="876" spans="29:49" ht="46.5" customHeight="1" thickBot="1">
      <c r="AC876" s="686"/>
      <c r="AD876" s="686"/>
      <c r="AT876" s="643">
        <f t="shared" si="78"/>
        <v>541</v>
      </c>
      <c r="AU876" s="643">
        <f t="shared" si="79"/>
        <v>7</v>
      </c>
      <c r="AV876" s="643">
        <f t="shared" si="80"/>
        <v>1148</v>
      </c>
      <c r="AW876" s="643">
        <f t="shared" si="81"/>
        <v>8</v>
      </c>
    </row>
    <row r="877" spans="29:49" ht="46.5" customHeight="1">
      <c r="AC877" s="686"/>
      <c r="AD877" s="686"/>
      <c r="AT877" s="643">
        <f t="shared" si="78"/>
        <v>542</v>
      </c>
      <c r="AU877" s="643">
        <f t="shared" si="79"/>
        <v>4</v>
      </c>
      <c r="AV877" s="643">
        <f t="shared" si="80"/>
        <v>1149</v>
      </c>
      <c r="AW877" s="643">
        <f t="shared" si="81"/>
        <v>6</v>
      </c>
    </row>
    <row r="878" spans="29:49" ht="46.5" customHeight="1" thickBot="1">
      <c r="AC878" s="684"/>
      <c r="AD878" s="685"/>
      <c r="AT878" s="643">
        <f t="shared" si="78"/>
        <v>542</v>
      </c>
      <c r="AU878" s="643">
        <f t="shared" si="79"/>
        <v>5</v>
      </c>
      <c r="AV878" s="643">
        <f t="shared" si="80"/>
        <v>1149</v>
      </c>
      <c r="AW878" s="643">
        <f t="shared" si="81"/>
        <v>7</v>
      </c>
    </row>
    <row r="879" spans="29:49" ht="46.5" customHeight="1" thickBot="1">
      <c r="AC879" s="686"/>
      <c r="AD879" s="686"/>
      <c r="AT879" s="643">
        <f t="shared" si="78"/>
        <v>542</v>
      </c>
      <c r="AU879" s="643">
        <f t="shared" si="79"/>
        <v>6</v>
      </c>
      <c r="AV879" s="643">
        <f t="shared" si="80"/>
        <v>1149</v>
      </c>
      <c r="AW879" s="643">
        <f t="shared" si="81"/>
        <v>8</v>
      </c>
    </row>
    <row r="880" spans="29:49" ht="46.5" customHeight="1">
      <c r="AC880" s="686"/>
      <c r="AD880" s="686"/>
      <c r="AT880" s="643">
        <f t="shared" si="78"/>
        <v>542</v>
      </c>
      <c r="AU880" s="643">
        <f t="shared" si="79"/>
        <v>7</v>
      </c>
      <c r="AV880" s="643">
        <f t="shared" si="80"/>
        <v>1150</v>
      </c>
      <c r="AW880" s="643">
        <f t="shared" si="81"/>
        <v>6</v>
      </c>
    </row>
    <row r="881" spans="29:49" ht="46.5" customHeight="1" thickBot="1">
      <c r="AC881" s="684"/>
      <c r="AD881" s="685"/>
      <c r="AT881" s="643">
        <f t="shared" si="78"/>
        <v>543</v>
      </c>
      <c r="AU881" s="643">
        <f t="shared" si="79"/>
        <v>4</v>
      </c>
      <c r="AV881" s="643">
        <f t="shared" si="80"/>
        <v>1150</v>
      </c>
      <c r="AW881" s="643">
        <f t="shared" si="81"/>
        <v>7</v>
      </c>
    </row>
    <row r="882" spans="29:49" ht="46.5" customHeight="1" thickBot="1">
      <c r="AC882" s="684"/>
      <c r="AD882" s="685"/>
      <c r="AT882" s="643">
        <f t="shared" si="78"/>
        <v>543</v>
      </c>
      <c r="AU882" s="643">
        <f t="shared" si="79"/>
        <v>5</v>
      </c>
      <c r="AV882" s="643">
        <f t="shared" si="80"/>
        <v>1150</v>
      </c>
      <c r="AW882" s="643">
        <f t="shared" si="81"/>
        <v>8</v>
      </c>
    </row>
    <row r="883" spans="29:49" ht="46.5" customHeight="1" thickBot="1">
      <c r="AC883" s="684"/>
      <c r="AD883" s="685"/>
      <c r="AT883" s="643">
        <f t="shared" si="78"/>
        <v>543</v>
      </c>
      <c r="AU883" s="643">
        <f t="shared" si="79"/>
        <v>6</v>
      </c>
      <c r="AV883" s="643">
        <f t="shared" si="80"/>
        <v>1152</v>
      </c>
      <c r="AW883" s="643">
        <f t="shared" si="81"/>
        <v>6</v>
      </c>
    </row>
    <row r="884" spans="29:49" ht="46.5" customHeight="1">
      <c r="AC884" s="686"/>
      <c r="AD884" s="686"/>
      <c r="AT884" s="643">
        <f t="shared" si="78"/>
        <v>543</v>
      </c>
      <c r="AU884" s="643">
        <f t="shared" si="79"/>
        <v>7</v>
      </c>
      <c r="AV884" s="643">
        <f t="shared" si="80"/>
        <v>1152</v>
      </c>
      <c r="AW884" s="643">
        <f t="shared" si="81"/>
        <v>7</v>
      </c>
    </row>
    <row r="885" spans="29:49" ht="46.5" customHeight="1" thickBot="1">
      <c r="AC885" s="684"/>
      <c r="AD885" s="685"/>
      <c r="AT885" s="643">
        <f t="shared" si="78"/>
        <v>544</v>
      </c>
      <c r="AU885" s="643">
        <f t="shared" si="79"/>
        <v>4</v>
      </c>
      <c r="AV885" s="643">
        <f t="shared" si="80"/>
        <v>1152</v>
      </c>
      <c r="AW885" s="643">
        <f t="shared" si="81"/>
        <v>8</v>
      </c>
    </row>
    <row r="886" spans="29:49" ht="46.5" customHeight="1" thickBot="1">
      <c r="AC886" s="686"/>
      <c r="AD886" s="686"/>
      <c r="AT886" s="643">
        <f t="shared" si="78"/>
        <v>544</v>
      </c>
      <c r="AU886" s="643">
        <f t="shared" si="79"/>
        <v>5</v>
      </c>
      <c r="AV886" s="643">
        <f t="shared" si="80"/>
        <v>1153</v>
      </c>
      <c r="AW886" s="643">
        <f t="shared" si="81"/>
        <v>6</v>
      </c>
    </row>
    <row r="887" spans="29:49" ht="46.5" customHeight="1">
      <c r="AC887" s="686"/>
      <c r="AD887" s="687"/>
      <c r="AT887" s="643">
        <f t="shared" si="78"/>
        <v>544</v>
      </c>
      <c r="AU887" s="643">
        <f t="shared" si="79"/>
        <v>6</v>
      </c>
      <c r="AV887" s="643">
        <f t="shared" si="80"/>
        <v>1153</v>
      </c>
      <c r="AW887" s="643">
        <f t="shared" si="81"/>
        <v>7</v>
      </c>
    </row>
    <row r="888" spans="29:49" ht="46.5" customHeight="1" thickBot="1">
      <c r="AC888" s="684"/>
      <c r="AD888" s="685"/>
      <c r="AT888" s="643">
        <f t="shared" si="78"/>
        <v>544</v>
      </c>
      <c r="AU888" s="643">
        <f t="shared" si="79"/>
        <v>7</v>
      </c>
      <c r="AV888" s="643">
        <f t="shared" si="80"/>
        <v>1153</v>
      </c>
      <c r="AW888" s="643">
        <f t="shared" si="81"/>
        <v>8</v>
      </c>
    </row>
    <row r="889" spans="29:49" ht="46.5" customHeight="1" thickBot="1">
      <c r="AC889" s="684"/>
      <c r="AD889" s="685"/>
      <c r="AT889" s="643">
        <f t="shared" si="78"/>
        <v>545</v>
      </c>
      <c r="AU889" s="643">
        <f t="shared" si="79"/>
        <v>4</v>
      </c>
      <c r="AV889" s="643">
        <f t="shared" si="80"/>
        <v>1154</v>
      </c>
      <c r="AW889" s="643">
        <f t="shared" si="81"/>
        <v>6</v>
      </c>
    </row>
    <row r="890" spans="29:49" ht="46.5" customHeight="1" thickBot="1">
      <c r="AC890" s="684"/>
      <c r="AD890" s="685"/>
      <c r="AT890" s="643">
        <f t="shared" si="78"/>
        <v>545</v>
      </c>
      <c r="AU890" s="643">
        <f t="shared" si="79"/>
        <v>5</v>
      </c>
      <c r="AV890" s="643">
        <f t="shared" si="80"/>
        <v>1154</v>
      </c>
      <c r="AW890" s="643">
        <f t="shared" si="81"/>
        <v>7</v>
      </c>
    </row>
    <row r="891" spans="29:49" ht="46.5" customHeight="1" thickBot="1">
      <c r="AC891" s="684"/>
      <c r="AD891" s="685"/>
      <c r="AT891" s="643">
        <f t="shared" si="78"/>
        <v>545</v>
      </c>
      <c r="AU891" s="643">
        <f t="shared" si="79"/>
        <v>6</v>
      </c>
      <c r="AV891" s="643">
        <f t="shared" si="80"/>
        <v>1154</v>
      </c>
      <c r="AW891" s="643">
        <f t="shared" si="81"/>
        <v>8</v>
      </c>
    </row>
    <row r="892" spans="29:49" ht="46.5" customHeight="1" thickBot="1">
      <c r="AC892" s="686"/>
      <c r="AD892" s="686"/>
      <c r="AT892" s="643">
        <f t="shared" si="78"/>
        <v>545</v>
      </c>
      <c r="AU892" s="643">
        <f t="shared" si="79"/>
        <v>7</v>
      </c>
      <c r="AV892" s="643">
        <f t="shared" si="80"/>
        <v>1155</v>
      </c>
      <c r="AW892" s="643">
        <f t="shared" si="81"/>
        <v>6</v>
      </c>
    </row>
    <row r="893" spans="29:49" ht="46.5" customHeight="1" thickBot="1">
      <c r="AC893" s="686"/>
      <c r="AD893" s="686"/>
      <c r="AT893" s="643">
        <f t="shared" si="78"/>
        <v>546</v>
      </c>
      <c r="AU893" s="643">
        <f t="shared" si="79"/>
        <v>4</v>
      </c>
      <c r="AV893" s="643">
        <f t="shared" si="80"/>
        <v>1155</v>
      </c>
      <c r="AW893" s="643">
        <f t="shared" si="81"/>
        <v>7</v>
      </c>
    </row>
    <row r="894" spans="29:49" ht="46.5" customHeight="1" thickBot="1">
      <c r="AC894" s="686"/>
      <c r="AD894" s="687"/>
      <c r="AT894" s="643">
        <f t="shared" si="78"/>
        <v>546</v>
      </c>
      <c r="AU894" s="643">
        <f t="shared" si="79"/>
        <v>5</v>
      </c>
      <c r="AV894" s="643">
        <f t="shared" si="80"/>
        <v>1155</v>
      </c>
      <c r="AW894" s="643">
        <f t="shared" si="81"/>
        <v>8</v>
      </c>
    </row>
    <row r="895" spans="29:49" ht="46.5" customHeight="1" thickBot="1">
      <c r="AC895" s="686"/>
      <c r="AD895" s="687"/>
      <c r="AT895" s="643">
        <f t="shared" si="78"/>
        <v>546</v>
      </c>
      <c r="AU895" s="643">
        <f t="shared" si="79"/>
        <v>6</v>
      </c>
      <c r="AV895" s="643">
        <f t="shared" si="80"/>
        <v>1164</v>
      </c>
      <c r="AW895" s="643">
        <f t="shared" si="81"/>
        <v>11</v>
      </c>
    </row>
    <row r="896" spans="29:49" ht="46.5" customHeight="1" thickBot="1">
      <c r="AC896" s="686"/>
      <c r="AD896" s="687"/>
      <c r="AT896" s="643">
        <f t="shared" si="78"/>
        <v>546</v>
      </c>
      <c r="AU896" s="643">
        <f t="shared" si="79"/>
        <v>7</v>
      </c>
      <c r="AV896" s="643">
        <f t="shared" si="80"/>
        <v>1169</v>
      </c>
      <c r="AW896" s="643">
        <f t="shared" si="81"/>
        <v>2</v>
      </c>
    </row>
    <row r="897" spans="29:49" ht="46.5" customHeight="1" thickBot="1">
      <c r="AC897" s="686"/>
      <c r="AD897" s="687"/>
      <c r="AT897" s="643">
        <f t="shared" si="78"/>
        <v>547</v>
      </c>
      <c r="AU897" s="643">
        <f t="shared" si="79"/>
        <v>4</v>
      </c>
      <c r="AV897" s="643">
        <f t="shared" si="80"/>
        <v>1169</v>
      </c>
      <c r="AW897" s="643">
        <f t="shared" si="81"/>
        <v>10</v>
      </c>
    </row>
    <row r="898" spans="29:49" ht="46.5" customHeight="1" thickBot="1">
      <c r="AC898" s="686"/>
      <c r="AD898" s="686"/>
      <c r="AT898" s="643">
        <f t="shared" si="78"/>
        <v>547</v>
      </c>
      <c r="AU898" s="643">
        <f t="shared" si="79"/>
        <v>5</v>
      </c>
      <c r="AV898" s="643">
        <f t="shared" si="80"/>
        <v>1170</v>
      </c>
      <c r="AW898" s="643">
        <f t="shared" si="81"/>
        <v>2</v>
      </c>
    </row>
    <row r="899" spans="29:49" ht="46.5" customHeight="1" thickBot="1">
      <c r="AC899" s="686"/>
      <c r="AD899" s="687"/>
      <c r="AT899" s="643">
        <f t="shared" si="78"/>
        <v>547</v>
      </c>
      <c r="AU899" s="643">
        <f t="shared" si="79"/>
        <v>6</v>
      </c>
      <c r="AV899" s="643">
        <f t="shared" si="80"/>
        <v>1170</v>
      </c>
      <c r="AW899" s="643">
        <f t="shared" si="81"/>
        <v>10</v>
      </c>
    </row>
    <row r="900" spans="29:49" ht="46.5" customHeight="1" thickBot="1">
      <c r="AC900" s="686"/>
      <c r="AD900" s="686"/>
      <c r="AT900" s="643">
        <f t="shared" si="78"/>
        <v>547</v>
      </c>
      <c r="AU900" s="643">
        <f t="shared" si="79"/>
        <v>7</v>
      </c>
      <c r="AV900" s="643">
        <f t="shared" si="80"/>
        <v>1171</v>
      </c>
      <c r="AW900" s="643">
        <f t="shared" si="81"/>
        <v>2</v>
      </c>
    </row>
    <row r="901" spans="29:49" ht="46.5" customHeight="1" thickBot="1">
      <c r="AC901" s="686"/>
      <c r="AD901" s="687"/>
      <c r="AT901" s="643">
        <f t="shared" si="78"/>
        <v>548</v>
      </c>
      <c r="AU901" s="643">
        <f t="shared" si="79"/>
        <v>4</v>
      </c>
      <c r="AV901" s="643">
        <f t="shared" si="80"/>
        <v>1171</v>
      </c>
      <c r="AW901" s="643">
        <f t="shared" si="81"/>
        <v>10</v>
      </c>
    </row>
    <row r="902" spans="29:49" ht="46.5" customHeight="1" thickBot="1">
      <c r="AC902" s="686"/>
      <c r="AD902" s="687"/>
      <c r="AT902" s="643">
        <f t="shared" si="78"/>
        <v>548</v>
      </c>
      <c r="AU902" s="643">
        <f t="shared" si="79"/>
        <v>5</v>
      </c>
      <c r="AV902" s="643">
        <f t="shared" si="80"/>
        <v>1172</v>
      </c>
      <c r="AW902" s="643">
        <f t="shared" si="81"/>
        <v>2</v>
      </c>
    </row>
    <row r="903" spans="29:49" ht="46.5" customHeight="1" thickBot="1">
      <c r="AC903" s="686"/>
      <c r="AD903" s="687"/>
      <c r="AT903" s="643">
        <f t="shared" si="78"/>
        <v>548</v>
      </c>
      <c r="AU903" s="643">
        <f t="shared" si="79"/>
        <v>6</v>
      </c>
      <c r="AV903" s="643">
        <f t="shared" si="80"/>
        <v>1172</v>
      </c>
      <c r="AW903" s="643">
        <f t="shared" si="81"/>
        <v>10</v>
      </c>
    </row>
    <row r="904" spans="29:49" ht="46.5" customHeight="1" thickBot="1">
      <c r="AC904" s="686"/>
      <c r="AD904" s="687"/>
      <c r="AT904" s="643">
        <f t="shared" si="78"/>
        <v>548</v>
      </c>
      <c r="AU904" s="643">
        <f t="shared" si="79"/>
        <v>7</v>
      </c>
      <c r="AV904" s="643">
        <f t="shared" si="80"/>
        <v>1173</v>
      </c>
      <c r="AW904" s="643">
        <f t="shared" si="81"/>
        <v>2</v>
      </c>
    </row>
    <row r="905" spans="29:49" ht="46.5" customHeight="1" thickBot="1">
      <c r="AC905" s="686"/>
      <c r="AD905" s="687"/>
      <c r="AT905" s="643">
        <f t="shared" si="78"/>
        <v>549</v>
      </c>
      <c r="AU905" s="643">
        <f t="shared" si="79"/>
        <v>4</v>
      </c>
      <c r="AV905" s="643">
        <f t="shared" si="80"/>
        <v>1173</v>
      </c>
      <c r="AW905" s="643">
        <f t="shared" si="81"/>
        <v>10</v>
      </c>
    </row>
    <row r="906" spans="29:49" ht="46.5" customHeight="1">
      <c r="AC906" s="686"/>
      <c r="AD906" s="686"/>
      <c r="AT906" s="643">
        <f t="shared" si="78"/>
        <v>549</v>
      </c>
      <c r="AU906" s="643">
        <f t="shared" si="79"/>
        <v>5</v>
      </c>
      <c r="AV906" s="643">
        <f t="shared" si="80"/>
        <v>1191</v>
      </c>
      <c r="AW906" s="643">
        <f t="shared" si="81"/>
        <v>4</v>
      </c>
    </row>
    <row r="907" spans="29:49" ht="46.5" customHeight="1" thickBot="1">
      <c r="AC907" s="684"/>
      <c r="AD907" s="685"/>
      <c r="AT907" s="643">
        <f t="shared" si="78"/>
        <v>549</v>
      </c>
      <c r="AU907" s="643">
        <f t="shared" si="79"/>
        <v>6</v>
      </c>
      <c r="AV907" s="643">
        <f t="shared" si="80"/>
        <v>1194</v>
      </c>
      <c r="AW907" s="643">
        <f t="shared" si="81"/>
        <v>6</v>
      </c>
    </row>
    <row r="908" spans="29:49" ht="46.5" customHeight="1" thickBot="1">
      <c r="AC908" s="686"/>
      <c r="AD908" s="686"/>
      <c r="AT908" s="643">
        <f t="shared" si="78"/>
        <v>549</v>
      </c>
      <c r="AU908" s="643">
        <f t="shared" si="79"/>
        <v>7</v>
      </c>
      <c r="AV908" s="643">
        <f t="shared" si="80"/>
        <v>1194</v>
      </c>
      <c r="AW908" s="643">
        <f t="shared" si="81"/>
        <v>7</v>
      </c>
    </row>
    <row r="909" spans="29:49" ht="46.5" customHeight="1" thickBot="1">
      <c r="AC909" s="686"/>
      <c r="AD909" s="686"/>
      <c r="AT909" s="643">
        <f t="shared" si="78"/>
        <v>550</v>
      </c>
      <c r="AU909" s="643">
        <f t="shared" si="79"/>
        <v>4</v>
      </c>
      <c r="AV909" s="643">
        <f t="shared" si="80"/>
        <v>1194</v>
      </c>
      <c r="AW909" s="643">
        <f t="shared" si="81"/>
        <v>8</v>
      </c>
    </row>
    <row r="910" spans="29:49" ht="46.5" customHeight="1" thickBot="1">
      <c r="AC910" s="686"/>
      <c r="AD910" s="686"/>
      <c r="AT910" s="643">
        <f t="shared" si="78"/>
        <v>550</v>
      </c>
      <c r="AU910" s="643">
        <f t="shared" si="79"/>
        <v>5</v>
      </c>
      <c r="AV910" s="643">
        <f t="shared" si="80"/>
        <v>1195</v>
      </c>
      <c r="AW910" s="643">
        <f t="shared" si="81"/>
        <v>6</v>
      </c>
    </row>
    <row r="911" spans="29:49" ht="46.5" customHeight="1" thickBot="1">
      <c r="AC911" s="686"/>
      <c r="AD911" s="687"/>
      <c r="AT911" s="643">
        <f t="shared" si="78"/>
        <v>550</v>
      </c>
      <c r="AU911" s="643">
        <f t="shared" si="79"/>
        <v>6</v>
      </c>
      <c r="AV911" s="643">
        <f t="shared" si="80"/>
        <v>1195</v>
      </c>
      <c r="AW911" s="643">
        <f t="shared" si="81"/>
        <v>7</v>
      </c>
    </row>
    <row r="912" spans="29:49" ht="46.5" customHeight="1" thickBot="1">
      <c r="AC912" s="686"/>
      <c r="AD912" s="686"/>
      <c r="AT912" s="643">
        <f t="shared" si="78"/>
        <v>550</v>
      </c>
      <c r="AU912" s="643">
        <f t="shared" si="79"/>
        <v>7</v>
      </c>
      <c r="AV912" s="643">
        <f t="shared" si="80"/>
        <v>1195</v>
      </c>
      <c r="AW912" s="643">
        <f t="shared" si="81"/>
        <v>8</v>
      </c>
    </row>
    <row r="913" spans="29:49" ht="46.5" customHeight="1" thickBot="1">
      <c r="AC913" s="686"/>
      <c r="AD913" s="687"/>
      <c r="AT913" s="643">
        <f t="shared" si="78"/>
        <v>551</v>
      </c>
      <c r="AU913" s="643">
        <f t="shared" si="79"/>
        <v>4</v>
      </c>
      <c r="AV913" s="643">
        <f t="shared" si="80"/>
        <v>1196</v>
      </c>
      <c r="AW913" s="643">
        <f t="shared" si="81"/>
        <v>6</v>
      </c>
    </row>
    <row r="914" spans="29:49" ht="46.5" customHeight="1">
      <c r="AC914" s="686"/>
      <c r="AD914" s="687"/>
      <c r="AT914" s="643">
        <f t="shared" si="78"/>
        <v>551</v>
      </c>
      <c r="AU914" s="643">
        <f t="shared" si="79"/>
        <v>5</v>
      </c>
      <c r="AV914" s="643">
        <f t="shared" si="80"/>
        <v>1196</v>
      </c>
      <c r="AW914" s="643">
        <f t="shared" si="81"/>
        <v>7</v>
      </c>
    </row>
    <row r="915" spans="29:49" ht="46.5" customHeight="1" thickBot="1">
      <c r="AC915" s="684"/>
      <c r="AD915" s="685"/>
      <c r="AT915" s="643">
        <f t="shared" si="78"/>
        <v>551</v>
      </c>
      <c r="AU915" s="643">
        <f t="shared" si="79"/>
        <v>6</v>
      </c>
      <c r="AV915" s="643">
        <f t="shared" si="80"/>
        <v>1196</v>
      </c>
      <c r="AW915" s="643">
        <f t="shared" si="81"/>
        <v>8</v>
      </c>
    </row>
    <row r="916" spans="29:49" ht="46.5" customHeight="1" thickBot="1">
      <c r="AC916" s="686"/>
      <c r="AD916" s="687"/>
      <c r="AT916" s="643">
        <f t="shared" ref="AT916:AT979" si="82">AT776+86</f>
        <v>551</v>
      </c>
      <c r="AU916" s="643">
        <f t="shared" ref="AU916:AU979" si="83">AU776</f>
        <v>7</v>
      </c>
      <c r="AV916" s="643">
        <f t="shared" si="80"/>
        <v>1197</v>
      </c>
      <c r="AW916" s="643">
        <f t="shared" si="81"/>
        <v>6</v>
      </c>
    </row>
    <row r="917" spans="29:49" ht="46.5" customHeight="1">
      <c r="AC917" s="686"/>
      <c r="AD917" s="687"/>
      <c r="AT917" s="643">
        <f t="shared" si="82"/>
        <v>552</v>
      </c>
      <c r="AU917" s="643">
        <f t="shared" si="83"/>
        <v>4</v>
      </c>
      <c r="AV917" s="643">
        <f t="shared" si="80"/>
        <v>1197</v>
      </c>
      <c r="AW917" s="643">
        <f t="shared" si="81"/>
        <v>7</v>
      </c>
    </row>
    <row r="918" spans="29:49" ht="46.5" customHeight="1" thickBot="1">
      <c r="AC918" s="684"/>
      <c r="AD918" s="685"/>
      <c r="AT918" s="643">
        <f t="shared" si="82"/>
        <v>552</v>
      </c>
      <c r="AU918" s="643">
        <f t="shared" si="83"/>
        <v>5</v>
      </c>
      <c r="AV918" s="643">
        <f t="shared" si="80"/>
        <v>1197</v>
      </c>
      <c r="AW918" s="643">
        <f t="shared" si="81"/>
        <v>8</v>
      </c>
    </row>
    <row r="919" spans="29:49" ht="46.5" customHeight="1" thickBot="1">
      <c r="AC919" s="686"/>
      <c r="AD919" s="686"/>
      <c r="AT919" s="643">
        <f t="shared" si="82"/>
        <v>552</v>
      </c>
      <c r="AU919" s="643">
        <f t="shared" si="83"/>
        <v>6</v>
      </c>
      <c r="AV919" s="643">
        <f t="shared" si="80"/>
        <v>1199</v>
      </c>
      <c r="AW919" s="643">
        <f t="shared" si="81"/>
        <v>6</v>
      </c>
    </row>
    <row r="920" spans="29:49" ht="46.5" customHeight="1" thickBot="1">
      <c r="AC920" s="686"/>
      <c r="AD920" s="687"/>
      <c r="AT920" s="643">
        <f t="shared" si="82"/>
        <v>552</v>
      </c>
      <c r="AU920" s="643">
        <f t="shared" si="83"/>
        <v>7</v>
      </c>
      <c r="AV920" s="643">
        <f t="shared" si="80"/>
        <v>1199</v>
      </c>
      <c r="AW920" s="643">
        <f t="shared" si="81"/>
        <v>7</v>
      </c>
    </row>
    <row r="921" spans="29:49" ht="46.5" customHeight="1" thickBot="1">
      <c r="AC921" s="686"/>
      <c r="AD921" s="687"/>
      <c r="AT921" s="643">
        <f t="shared" si="82"/>
        <v>553</v>
      </c>
      <c r="AU921" s="643">
        <f t="shared" si="83"/>
        <v>4</v>
      </c>
      <c r="AV921" s="643">
        <f t="shared" si="80"/>
        <v>1199</v>
      </c>
      <c r="AW921" s="643">
        <f t="shared" si="81"/>
        <v>8</v>
      </c>
    </row>
    <row r="922" spans="29:49" ht="46.5" customHeight="1" thickBot="1">
      <c r="AC922" s="686"/>
      <c r="AD922" s="687"/>
      <c r="AT922" s="643">
        <f t="shared" si="82"/>
        <v>553</v>
      </c>
      <c r="AU922" s="643">
        <f t="shared" si="83"/>
        <v>5</v>
      </c>
      <c r="AV922" s="643">
        <f t="shared" si="80"/>
        <v>1200</v>
      </c>
      <c r="AW922" s="643">
        <f t="shared" si="81"/>
        <v>6</v>
      </c>
    </row>
    <row r="923" spans="29:49" ht="46.5" customHeight="1" thickBot="1">
      <c r="AC923" s="686"/>
      <c r="AD923" s="687"/>
      <c r="AT923" s="643">
        <f t="shared" si="82"/>
        <v>553</v>
      </c>
      <c r="AU923" s="643">
        <f t="shared" si="83"/>
        <v>6</v>
      </c>
      <c r="AV923" s="643">
        <f t="shared" si="80"/>
        <v>1200</v>
      </c>
      <c r="AW923" s="643">
        <f t="shared" si="81"/>
        <v>7</v>
      </c>
    </row>
    <row r="924" spans="29:49" ht="46.5" customHeight="1" thickBot="1">
      <c r="AC924" s="686"/>
      <c r="AD924" s="686"/>
      <c r="AT924" s="643">
        <f t="shared" si="82"/>
        <v>553</v>
      </c>
      <c r="AU924" s="643">
        <f t="shared" si="83"/>
        <v>7</v>
      </c>
      <c r="AV924" s="643">
        <f t="shared" si="80"/>
        <v>1200</v>
      </c>
      <c r="AW924" s="643">
        <f t="shared" si="81"/>
        <v>8</v>
      </c>
    </row>
    <row r="925" spans="29:49" ht="46.5" customHeight="1" thickBot="1">
      <c r="AC925" s="686"/>
      <c r="AD925" s="686"/>
      <c r="AT925" s="643">
        <f t="shared" si="82"/>
        <v>554</v>
      </c>
      <c r="AU925" s="643">
        <f t="shared" si="83"/>
        <v>4</v>
      </c>
      <c r="AV925" s="643">
        <f t="shared" si="80"/>
        <v>1201</v>
      </c>
      <c r="AW925" s="643">
        <f t="shared" si="81"/>
        <v>6</v>
      </c>
    </row>
    <row r="926" spans="29:49" ht="46.5" customHeight="1" thickBot="1">
      <c r="AC926" s="686"/>
      <c r="AD926" s="687"/>
      <c r="AT926" s="643">
        <f t="shared" si="82"/>
        <v>554</v>
      </c>
      <c r="AU926" s="643">
        <f t="shared" si="83"/>
        <v>5</v>
      </c>
      <c r="AV926" s="643">
        <f t="shared" si="80"/>
        <v>1201</v>
      </c>
      <c r="AW926" s="643">
        <f t="shared" si="81"/>
        <v>7</v>
      </c>
    </row>
    <row r="927" spans="29:49" ht="46.5" customHeight="1" thickBot="1">
      <c r="AC927" s="686"/>
      <c r="AD927" s="686"/>
      <c r="AT927" s="643">
        <f t="shared" si="82"/>
        <v>554</v>
      </c>
      <c r="AU927" s="643">
        <f t="shared" si="83"/>
        <v>6</v>
      </c>
      <c r="AV927" s="643">
        <f t="shared" si="80"/>
        <v>1201</v>
      </c>
      <c r="AW927" s="643">
        <f t="shared" si="81"/>
        <v>8</v>
      </c>
    </row>
    <row r="928" spans="29:49" ht="46.5" customHeight="1">
      <c r="AC928" s="686"/>
      <c r="AD928" s="686"/>
      <c r="AT928" s="643">
        <f t="shared" si="82"/>
        <v>554</v>
      </c>
      <c r="AU928" s="643">
        <f t="shared" si="83"/>
        <v>7</v>
      </c>
      <c r="AV928" s="643">
        <f t="shared" si="80"/>
        <v>1202</v>
      </c>
      <c r="AW928" s="643">
        <f t="shared" si="81"/>
        <v>6</v>
      </c>
    </row>
    <row r="929" spans="29:49" ht="46.5" customHeight="1" thickBot="1">
      <c r="AC929" s="684"/>
      <c r="AD929" s="685"/>
      <c r="AT929" s="643">
        <f t="shared" si="82"/>
        <v>555</v>
      </c>
      <c r="AU929" s="643">
        <f t="shared" si="83"/>
        <v>4</v>
      </c>
      <c r="AV929" s="643">
        <f t="shared" si="80"/>
        <v>1202</v>
      </c>
      <c r="AW929" s="643">
        <f t="shared" si="81"/>
        <v>7</v>
      </c>
    </row>
    <row r="930" spans="29:49" ht="46.5" customHeight="1" thickBot="1">
      <c r="AC930" s="684"/>
      <c r="AD930" s="685"/>
      <c r="AT930" s="643">
        <f t="shared" si="82"/>
        <v>555</v>
      </c>
      <c r="AU930" s="643">
        <f t="shared" si="83"/>
        <v>5</v>
      </c>
      <c r="AV930" s="643">
        <f t="shared" si="80"/>
        <v>1202</v>
      </c>
      <c r="AW930" s="643">
        <f t="shared" si="81"/>
        <v>8</v>
      </c>
    </row>
    <row r="931" spans="29:49" ht="46.5" customHeight="1" thickBot="1">
      <c r="AC931" s="684"/>
      <c r="AD931" s="685"/>
      <c r="AT931" s="643">
        <f t="shared" si="82"/>
        <v>555</v>
      </c>
      <c r="AU931" s="643">
        <f t="shared" si="83"/>
        <v>6</v>
      </c>
      <c r="AV931" s="643">
        <f t="shared" si="80"/>
        <v>1211</v>
      </c>
      <c r="AW931" s="643">
        <f t="shared" si="81"/>
        <v>11</v>
      </c>
    </row>
    <row r="932" spans="29:49" ht="46.5" customHeight="1" thickBot="1">
      <c r="AC932" s="684"/>
      <c r="AD932" s="685"/>
      <c r="AT932" s="643">
        <f t="shared" si="82"/>
        <v>555</v>
      </c>
      <c r="AU932" s="643">
        <f t="shared" si="83"/>
        <v>7</v>
      </c>
      <c r="AV932" s="643">
        <f t="shared" si="80"/>
        <v>1216</v>
      </c>
      <c r="AW932" s="643">
        <f t="shared" si="81"/>
        <v>2</v>
      </c>
    </row>
    <row r="933" spans="29:49" ht="46.5" customHeight="1">
      <c r="AC933" s="686"/>
      <c r="AD933" s="686"/>
      <c r="AT933" s="643">
        <f t="shared" si="82"/>
        <v>556</v>
      </c>
      <c r="AU933" s="643">
        <f t="shared" si="83"/>
        <v>4</v>
      </c>
      <c r="AV933" s="643">
        <f t="shared" si="80"/>
        <v>1216</v>
      </c>
      <c r="AW933" s="643">
        <f t="shared" si="81"/>
        <v>10</v>
      </c>
    </row>
    <row r="934" spans="29:49" ht="46.5" customHeight="1" thickBot="1">
      <c r="AC934" s="684"/>
      <c r="AD934" s="685"/>
      <c r="AT934" s="643">
        <f t="shared" si="82"/>
        <v>556</v>
      </c>
      <c r="AU934" s="643">
        <f t="shared" si="83"/>
        <v>5</v>
      </c>
      <c r="AV934" s="643">
        <f t="shared" si="80"/>
        <v>1217</v>
      </c>
      <c r="AW934" s="643">
        <f t="shared" si="81"/>
        <v>2</v>
      </c>
    </row>
    <row r="935" spans="29:49" ht="46.5" customHeight="1" thickBot="1">
      <c r="AC935" s="684"/>
      <c r="AD935" s="685"/>
      <c r="AT935" s="643">
        <f t="shared" si="82"/>
        <v>556</v>
      </c>
      <c r="AU935" s="643">
        <f t="shared" si="83"/>
        <v>6</v>
      </c>
      <c r="AV935" s="643">
        <f t="shared" si="80"/>
        <v>1217</v>
      </c>
      <c r="AW935" s="643">
        <f t="shared" si="81"/>
        <v>10</v>
      </c>
    </row>
    <row r="936" spans="29:49" ht="46.5" customHeight="1" thickBot="1">
      <c r="AC936" s="684"/>
      <c r="AD936" s="685"/>
      <c r="AT936" s="643">
        <f t="shared" si="82"/>
        <v>556</v>
      </c>
      <c r="AU936" s="643">
        <f t="shared" si="83"/>
        <v>7</v>
      </c>
      <c r="AV936" s="643">
        <f t="shared" si="80"/>
        <v>1218</v>
      </c>
      <c r="AW936" s="643">
        <f t="shared" si="81"/>
        <v>2</v>
      </c>
    </row>
    <row r="937" spans="29:49" ht="46.5" customHeight="1" thickBot="1">
      <c r="AC937" s="684"/>
      <c r="AD937" s="685"/>
      <c r="AT937" s="643">
        <f t="shared" si="82"/>
        <v>557</v>
      </c>
      <c r="AU937" s="643">
        <f t="shared" si="83"/>
        <v>4</v>
      </c>
      <c r="AV937" s="643">
        <f t="shared" si="80"/>
        <v>1218</v>
      </c>
      <c r="AW937" s="643">
        <f t="shared" si="81"/>
        <v>10</v>
      </c>
    </row>
    <row r="938" spans="29:49" ht="46.5" customHeight="1" thickBot="1">
      <c r="AC938" s="684"/>
      <c r="AD938" s="685"/>
      <c r="AT938" s="643">
        <f t="shared" si="82"/>
        <v>557</v>
      </c>
      <c r="AU938" s="643">
        <f t="shared" si="83"/>
        <v>5</v>
      </c>
      <c r="AV938" s="643">
        <f t="shared" ref="AV938:AV977" si="84">AV902+47</f>
        <v>1219</v>
      </c>
      <c r="AW938" s="643">
        <f t="shared" ref="AW938:AW977" si="85">AW902</f>
        <v>2</v>
      </c>
    </row>
    <row r="939" spans="29:49" ht="46.5" customHeight="1" thickBot="1">
      <c r="AC939" s="684"/>
      <c r="AD939" s="685"/>
      <c r="AT939" s="643">
        <f t="shared" si="82"/>
        <v>557</v>
      </c>
      <c r="AU939" s="643">
        <f t="shared" si="83"/>
        <v>6</v>
      </c>
      <c r="AV939" s="643">
        <f t="shared" si="84"/>
        <v>1219</v>
      </c>
      <c r="AW939" s="643">
        <f t="shared" si="85"/>
        <v>10</v>
      </c>
    </row>
    <row r="940" spans="29:49" ht="46.5" customHeight="1" thickBot="1">
      <c r="AC940" s="684"/>
      <c r="AD940" s="685"/>
      <c r="AT940" s="643">
        <f t="shared" si="82"/>
        <v>557</v>
      </c>
      <c r="AU940" s="643">
        <f t="shared" si="83"/>
        <v>7</v>
      </c>
      <c r="AV940" s="643">
        <f t="shared" si="84"/>
        <v>1220</v>
      </c>
      <c r="AW940" s="643">
        <f t="shared" si="85"/>
        <v>2</v>
      </c>
    </row>
    <row r="941" spans="29:49" ht="46.5" customHeight="1" thickBot="1">
      <c r="AC941" s="684"/>
      <c r="AD941" s="685"/>
      <c r="AT941" s="643">
        <f t="shared" si="82"/>
        <v>558</v>
      </c>
      <c r="AU941" s="643">
        <f t="shared" si="83"/>
        <v>4</v>
      </c>
      <c r="AV941" s="643">
        <f t="shared" si="84"/>
        <v>1220</v>
      </c>
      <c r="AW941" s="643">
        <f t="shared" si="85"/>
        <v>10</v>
      </c>
    </row>
    <row r="942" spans="29:49" ht="46.5" customHeight="1" thickBot="1">
      <c r="AC942" s="684"/>
      <c r="AD942" s="685"/>
      <c r="AT942" s="643">
        <f t="shared" si="82"/>
        <v>558</v>
      </c>
      <c r="AU942" s="643">
        <f t="shared" si="83"/>
        <v>5</v>
      </c>
      <c r="AV942" s="643">
        <f t="shared" si="84"/>
        <v>1238</v>
      </c>
      <c r="AW942" s="643">
        <f t="shared" si="85"/>
        <v>4</v>
      </c>
    </row>
    <row r="943" spans="29:49" ht="46.5" customHeight="1" thickBot="1">
      <c r="AC943" s="684"/>
      <c r="AD943" s="685"/>
      <c r="AT943" s="643">
        <f t="shared" si="82"/>
        <v>558</v>
      </c>
      <c r="AU943" s="643">
        <f t="shared" si="83"/>
        <v>6</v>
      </c>
      <c r="AV943" s="643">
        <f t="shared" si="84"/>
        <v>1241</v>
      </c>
      <c r="AW943" s="643">
        <f t="shared" si="85"/>
        <v>6</v>
      </c>
    </row>
    <row r="944" spans="29:49" ht="46.5" customHeight="1" thickBot="1">
      <c r="AC944" s="684"/>
      <c r="AD944" s="685"/>
      <c r="AT944" s="643">
        <f t="shared" si="82"/>
        <v>558</v>
      </c>
      <c r="AU944" s="643">
        <f t="shared" si="83"/>
        <v>7</v>
      </c>
      <c r="AV944" s="643">
        <f t="shared" si="84"/>
        <v>1241</v>
      </c>
      <c r="AW944" s="643">
        <f t="shared" si="85"/>
        <v>7</v>
      </c>
    </row>
    <row r="945" spans="29:49" ht="46.5" customHeight="1" thickBot="1">
      <c r="AC945" s="684"/>
      <c r="AD945" s="685"/>
      <c r="AT945" s="643">
        <f t="shared" si="82"/>
        <v>568</v>
      </c>
      <c r="AU945" s="643">
        <f t="shared" si="83"/>
        <v>11</v>
      </c>
      <c r="AV945" s="643">
        <f t="shared" si="84"/>
        <v>1241</v>
      </c>
      <c r="AW945" s="643">
        <f t="shared" si="85"/>
        <v>8</v>
      </c>
    </row>
    <row r="946" spans="29:49" ht="46.5" customHeight="1" thickBot="1">
      <c r="AC946" s="684"/>
      <c r="AD946" s="685"/>
      <c r="AT946" s="643">
        <f t="shared" si="82"/>
        <v>573</v>
      </c>
      <c r="AU946" s="643">
        <f t="shared" si="83"/>
        <v>2</v>
      </c>
      <c r="AV946" s="643">
        <f t="shared" si="84"/>
        <v>1242</v>
      </c>
      <c r="AW946" s="643">
        <f t="shared" si="85"/>
        <v>6</v>
      </c>
    </row>
    <row r="947" spans="29:49" ht="46.5" customHeight="1" thickBot="1">
      <c r="AC947" s="684"/>
      <c r="AD947" s="685"/>
      <c r="AT947" s="643">
        <f t="shared" si="82"/>
        <v>573</v>
      </c>
      <c r="AU947" s="643">
        <f t="shared" si="83"/>
        <v>10</v>
      </c>
      <c r="AV947" s="643">
        <f t="shared" si="84"/>
        <v>1242</v>
      </c>
      <c r="AW947" s="643">
        <f t="shared" si="85"/>
        <v>7</v>
      </c>
    </row>
    <row r="948" spans="29:49" ht="46.5" customHeight="1" thickBot="1">
      <c r="AC948" s="684"/>
      <c r="AD948" s="685"/>
      <c r="AT948" s="643">
        <f t="shared" si="82"/>
        <v>574</v>
      </c>
      <c r="AU948" s="643">
        <f t="shared" si="83"/>
        <v>2</v>
      </c>
      <c r="AV948" s="643">
        <f t="shared" si="84"/>
        <v>1242</v>
      </c>
      <c r="AW948" s="643">
        <f t="shared" si="85"/>
        <v>8</v>
      </c>
    </row>
    <row r="949" spans="29:49" ht="46.5" customHeight="1" thickBot="1">
      <c r="AC949" s="684"/>
      <c r="AD949" s="685"/>
      <c r="AT949" s="643">
        <f t="shared" si="82"/>
        <v>574</v>
      </c>
      <c r="AU949" s="643">
        <f t="shared" si="83"/>
        <v>10</v>
      </c>
      <c r="AV949" s="643">
        <f t="shared" si="84"/>
        <v>1243</v>
      </c>
      <c r="AW949" s="643">
        <f t="shared" si="85"/>
        <v>6</v>
      </c>
    </row>
    <row r="950" spans="29:49" ht="46.5" customHeight="1" thickBot="1">
      <c r="AC950" s="684"/>
      <c r="AD950" s="685"/>
      <c r="AT950" s="643">
        <f t="shared" si="82"/>
        <v>575</v>
      </c>
      <c r="AU950" s="643">
        <f t="shared" si="83"/>
        <v>2</v>
      </c>
      <c r="AV950" s="643">
        <f t="shared" si="84"/>
        <v>1243</v>
      </c>
      <c r="AW950" s="643">
        <f t="shared" si="85"/>
        <v>7</v>
      </c>
    </row>
    <row r="951" spans="29:49" ht="46.5" customHeight="1" thickBot="1">
      <c r="AC951" s="688"/>
      <c r="AD951" s="689"/>
      <c r="AT951" s="643">
        <f t="shared" si="82"/>
        <v>575</v>
      </c>
      <c r="AU951" s="643">
        <f t="shared" si="83"/>
        <v>10</v>
      </c>
      <c r="AV951" s="643">
        <f t="shared" si="84"/>
        <v>1243</v>
      </c>
      <c r="AW951" s="643">
        <f t="shared" si="85"/>
        <v>8</v>
      </c>
    </row>
    <row r="952" spans="29:49" ht="46.5" customHeight="1" thickBot="1">
      <c r="AC952" s="684"/>
      <c r="AD952" s="685"/>
      <c r="AT952" s="643">
        <f t="shared" si="82"/>
        <v>576</v>
      </c>
      <c r="AU952" s="643">
        <f t="shared" si="83"/>
        <v>2</v>
      </c>
      <c r="AV952" s="643">
        <f t="shared" si="84"/>
        <v>1244</v>
      </c>
      <c r="AW952" s="643">
        <f t="shared" si="85"/>
        <v>6</v>
      </c>
    </row>
    <row r="953" spans="29:49" ht="46.5" customHeight="1">
      <c r="AC953" s="686"/>
      <c r="AD953" s="686"/>
      <c r="AT953" s="643">
        <f t="shared" si="82"/>
        <v>576</v>
      </c>
      <c r="AU953" s="643">
        <f t="shared" si="83"/>
        <v>10</v>
      </c>
      <c r="AV953" s="643">
        <f t="shared" si="84"/>
        <v>1244</v>
      </c>
      <c r="AW953" s="643">
        <f t="shared" si="85"/>
        <v>7</v>
      </c>
    </row>
    <row r="954" spans="29:49" ht="46.5" customHeight="1" thickBot="1">
      <c r="AC954" s="684"/>
      <c r="AD954" s="685"/>
      <c r="AT954" s="643">
        <f t="shared" si="82"/>
        <v>577</v>
      </c>
      <c r="AU954" s="643">
        <f t="shared" si="83"/>
        <v>2</v>
      </c>
      <c r="AV954" s="643">
        <f t="shared" si="84"/>
        <v>1244</v>
      </c>
      <c r="AW954" s="643">
        <f t="shared" si="85"/>
        <v>8</v>
      </c>
    </row>
    <row r="955" spans="29:49" ht="46.5" customHeight="1" thickBot="1">
      <c r="AC955" s="684"/>
      <c r="AD955" s="685"/>
      <c r="AT955" s="643">
        <f t="shared" si="82"/>
        <v>577</v>
      </c>
      <c r="AU955" s="643">
        <f t="shared" si="83"/>
        <v>10</v>
      </c>
      <c r="AV955" s="643">
        <f t="shared" si="84"/>
        <v>1246</v>
      </c>
      <c r="AW955" s="643">
        <f t="shared" si="85"/>
        <v>6</v>
      </c>
    </row>
    <row r="956" spans="29:49" ht="46.5" customHeight="1" thickBot="1">
      <c r="AC956" s="684"/>
      <c r="AD956" s="685"/>
      <c r="AT956" s="643">
        <f t="shared" si="82"/>
        <v>578</v>
      </c>
      <c r="AU956" s="643">
        <f t="shared" si="83"/>
        <v>2</v>
      </c>
      <c r="AV956" s="643">
        <f t="shared" si="84"/>
        <v>1246</v>
      </c>
      <c r="AW956" s="643">
        <f t="shared" si="85"/>
        <v>7</v>
      </c>
    </row>
    <row r="957" spans="29:49" ht="46.5" customHeight="1" thickBot="1">
      <c r="AC957" s="686"/>
      <c r="AD957" s="686"/>
      <c r="AT957" s="643">
        <f t="shared" si="82"/>
        <v>578</v>
      </c>
      <c r="AU957" s="643">
        <f t="shared" si="83"/>
        <v>10</v>
      </c>
      <c r="AV957" s="643">
        <f t="shared" si="84"/>
        <v>1246</v>
      </c>
      <c r="AW957" s="643">
        <f t="shared" si="85"/>
        <v>8</v>
      </c>
    </row>
    <row r="958" spans="29:49" ht="46.5" customHeight="1">
      <c r="AC958" s="686"/>
      <c r="AD958" s="686"/>
      <c r="AT958" s="643">
        <f t="shared" si="82"/>
        <v>579</v>
      </c>
      <c r="AU958" s="643">
        <f t="shared" si="83"/>
        <v>2</v>
      </c>
      <c r="AV958" s="643">
        <f t="shared" si="84"/>
        <v>1247</v>
      </c>
      <c r="AW958" s="643">
        <f t="shared" si="85"/>
        <v>6</v>
      </c>
    </row>
    <row r="959" spans="29:49" ht="46.5" customHeight="1" thickBot="1">
      <c r="AC959" s="684"/>
      <c r="AD959" s="685"/>
      <c r="AT959" s="643">
        <f t="shared" si="82"/>
        <v>579</v>
      </c>
      <c r="AU959" s="643">
        <f t="shared" si="83"/>
        <v>10</v>
      </c>
      <c r="AV959" s="643">
        <f t="shared" si="84"/>
        <v>1247</v>
      </c>
      <c r="AW959" s="643">
        <f t="shared" si="85"/>
        <v>7</v>
      </c>
    </row>
    <row r="960" spans="29:49" ht="46.5" customHeight="1" thickBot="1">
      <c r="AC960" s="684"/>
      <c r="AD960" s="685"/>
      <c r="AT960" s="643">
        <f t="shared" si="82"/>
        <v>580</v>
      </c>
      <c r="AU960" s="643">
        <f t="shared" si="83"/>
        <v>2</v>
      </c>
      <c r="AV960" s="643">
        <f t="shared" si="84"/>
        <v>1247</v>
      </c>
      <c r="AW960" s="643">
        <f t="shared" si="85"/>
        <v>8</v>
      </c>
    </row>
    <row r="961" spans="29:49" ht="46.5" customHeight="1" thickBot="1">
      <c r="AC961" s="684"/>
      <c r="AD961" s="685"/>
      <c r="AT961" s="643">
        <f t="shared" si="82"/>
        <v>580</v>
      </c>
      <c r="AU961" s="643">
        <f t="shared" si="83"/>
        <v>10</v>
      </c>
      <c r="AV961" s="643">
        <f t="shared" si="84"/>
        <v>1248</v>
      </c>
      <c r="AW961" s="643">
        <f t="shared" si="85"/>
        <v>6</v>
      </c>
    </row>
    <row r="962" spans="29:49" ht="46.5" customHeight="1" thickBot="1">
      <c r="AC962" s="684"/>
      <c r="AD962" s="685"/>
      <c r="AT962" s="643">
        <f t="shared" si="82"/>
        <v>581</v>
      </c>
      <c r="AU962" s="643">
        <f t="shared" si="83"/>
        <v>2</v>
      </c>
      <c r="AV962" s="643">
        <f t="shared" si="84"/>
        <v>1248</v>
      </c>
      <c r="AW962" s="643">
        <f t="shared" si="85"/>
        <v>7</v>
      </c>
    </row>
    <row r="963" spans="29:49" ht="46.5" customHeight="1" thickBot="1">
      <c r="AC963" s="684"/>
      <c r="AD963" s="685"/>
      <c r="AT963" s="643">
        <f t="shared" si="82"/>
        <v>581</v>
      </c>
      <c r="AU963" s="643">
        <f t="shared" si="83"/>
        <v>10</v>
      </c>
      <c r="AV963" s="643">
        <f t="shared" si="84"/>
        <v>1248</v>
      </c>
      <c r="AW963" s="643">
        <f t="shared" si="85"/>
        <v>8</v>
      </c>
    </row>
    <row r="964" spans="29:49" ht="46.5" customHeight="1">
      <c r="AC964" s="686"/>
      <c r="AD964" s="686"/>
      <c r="AT964" s="643">
        <f t="shared" si="82"/>
        <v>582</v>
      </c>
      <c r="AU964" s="643">
        <f t="shared" si="83"/>
        <v>2</v>
      </c>
      <c r="AV964" s="643">
        <f t="shared" si="84"/>
        <v>1249</v>
      </c>
      <c r="AW964" s="643">
        <f t="shared" si="85"/>
        <v>6</v>
      </c>
    </row>
    <row r="965" spans="29:49" ht="46.5" customHeight="1" thickBot="1">
      <c r="AC965" s="684"/>
      <c r="AD965" s="685"/>
      <c r="AT965" s="643">
        <f t="shared" si="82"/>
        <v>582</v>
      </c>
      <c r="AU965" s="643">
        <f t="shared" si="83"/>
        <v>10</v>
      </c>
      <c r="AV965" s="643">
        <f t="shared" si="84"/>
        <v>1249</v>
      </c>
      <c r="AW965" s="643">
        <f t="shared" si="85"/>
        <v>7</v>
      </c>
    </row>
    <row r="966" spans="29:49" ht="46.5" customHeight="1" thickBot="1">
      <c r="AC966" s="686"/>
      <c r="AD966" s="686"/>
      <c r="AT966" s="643">
        <f t="shared" si="82"/>
        <v>583</v>
      </c>
      <c r="AU966" s="643">
        <f t="shared" si="83"/>
        <v>2</v>
      </c>
      <c r="AV966" s="643">
        <f t="shared" si="84"/>
        <v>1249</v>
      </c>
      <c r="AW966" s="643">
        <f t="shared" si="85"/>
        <v>8</v>
      </c>
    </row>
    <row r="967" spans="29:49" ht="46.5" customHeight="1" thickBot="1">
      <c r="AC967" s="686"/>
      <c r="AD967" s="687"/>
      <c r="AT967" s="643">
        <f t="shared" si="82"/>
        <v>583</v>
      </c>
      <c r="AU967" s="643">
        <f t="shared" si="83"/>
        <v>10</v>
      </c>
      <c r="AV967" s="643">
        <f t="shared" si="84"/>
        <v>1258</v>
      </c>
      <c r="AW967" s="643">
        <f t="shared" si="85"/>
        <v>11</v>
      </c>
    </row>
    <row r="968" spans="29:49" ht="46.5" customHeight="1" thickBot="1">
      <c r="AC968" s="686"/>
      <c r="AD968" s="686"/>
      <c r="AT968" s="643">
        <f t="shared" si="82"/>
        <v>584</v>
      </c>
      <c r="AU968" s="643">
        <f t="shared" si="83"/>
        <v>2</v>
      </c>
      <c r="AV968" s="643">
        <f t="shared" si="84"/>
        <v>1263</v>
      </c>
      <c r="AW968" s="643">
        <f t="shared" si="85"/>
        <v>2</v>
      </c>
    </row>
    <row r="969" spans="29:49" ht="46.5" customHeight="1">
      <c r="AC969" s="686"/>
      <c r="AD969" s="687"/>
      <c r="AT969" s="643">
        <f t="shared" si="82"/>
        <v>584</v>
      </c>
      <c r="AU969" s="643">
        <f t="shared" si="83"/>
        <v>10</v>
      </c>
      <c r="AV969" s="643">
        <f t="shared" si="84"/>
        <v>1263</v>
      </c>
      <c r="AW969" s="643">
        <f t="shared" si="85"/>
        <v>10</v>
      </c>
    </row>
    <row r="970" spans="29:49" ht="46.5" customHeight="1" thickBot="1">
      <c r="AC970" s="684"/>
      <c r="AD970" s="685"/>
      <c r="AT970" s="643">
        <f t="shared" si="82"/>
        <v>585</v>
      </c>
      <c r="AU970" s="643">
        <f t="shared" si="83"/>
        <v>2</v>
      </c>
      <c r="AV970" s="643">
        <f t="shared" si="84"/>
        <v>1264</v>
      </c>
      <c r="AW970" s="643">
        <f t="shared" si="85"/>
        <v>2</v>
      </c>
    </row>
    <row r="971" spans="29:49" ht="46.5" customHeight="1" thickBot="1">
      <c r="AC971" s="684"/>
      <c r="AD971" s="685"/>
      <c r="AT971" s="643">
        <f t="shared" si="82"/>
        <v>585</v>
      </c>
      <c r="AU971" s="643">
        <f t="shared" si="83"/>
        <v>10</v>
      </c>
      <c r="AV971" s="643">
        <f t="shared" si="84"/>
        <v>1264</v>
      </c>
      <c r="AW971" s="643">
        <f t="shared" si="85"/>
        <v>10</v>
      </c>
    </row>
    <row r="972" spans="29:49" ht="46.5" customHeight="1" thickBot="1">
      <c r="AC972" s="684"/>
      <c r="AD972" s="685"/>
      <c r="AT972" s="643">
        <f t="shared" si="82"/>
        <v>586</v>
      </c>
      <c r="AU972" s="643">
        <f t="shared" si="83"/>
        <v>2</v>
      </c>
      <c r="AV972" s="643">
        <f t="shared" si="84"/>
        <v>1265</v>
      </c>
      <c r="AW972" s="643">
        <f t="shared" si="85"/>
        <v>2</v>
      </c>
    </row>
    <row r="973" spans="29:49" ht="46.5" customHeight="1">
      <c r="AC973" s="686"/>
      <c r="AD973" s="687"/>
      <c r="AT973" s="643">
        <f t="shared" si="82"/>
        <v>586</v>
      </c>
      <c r="AU973" s="643">
        <f t="shared" si="83"/>
        <v>10</v>
      </c>
      <c r="AV973" s="643">
        <f t="shared" si="84"/>
        <v>1265</v>
      </c>
      <c r="AW973" s="643">
        <f t="shared" si="85"/>
        <v>10</v>
      </c>
    </row>
    <row r="974" spans="29:49" ht="46.5" customHeight="1" thickBot="1">
      <c r="AC974" s="684"/>
      <c r="AD974" s="685"/>
      <c r="AT974" s="643">
        <f t="shared" si="82"/>
        <v>587</v>
      </c>
      <c r="AU974" s="643">
        <f t="shared" si="83"/>
        <v>2</v>
      </c>
      <c r="AV974" s="643">
        <f t="shared" si="84"/>
        <v>1266</v>
      </c>
      <c r="AW974" s="643">
        <f t="shared" si="85"/>
        <v>2</v>
      </c>
    </row>
    <row r="975" spans="29:49" ht="46.5" customHeight="1">
      <c r="AC975" s="686"/>
      <c r="AD975" s="687"/>
      <c r="AT975" s="643">
        <f t="shared" si="82"/>
        <v>587</v>
      </c>
      <c r="AU975" s="643">
        <f t="shared" si="83"/>
        <v>10</v>
      </c>
      <c r="AV975" s="643">
        <f t="shared" si="84"/>
        <v>1266</v>
      </c>
      <c r="AW975" s="643">
        <f t="shared" si="85"/>
        <v>10</v>
      </c>
    </row>
    <row r="976" spans="29:49" ht="46.5" customHeight="1" thickBot="1">
      <c r="AC976" s="684"/>
      <c r="AD976" s="685"/>
      <c r="AT976" s="643">
        <f t="shared" si="82"/>
        <v>588</v>
      </c>
      <c r="AU976" s="643">
        <f t="shared" si="83"/>
        <v>2</v>
      </c>
      <c r="AV976" s="643">
        <f t="shared" si="84"/>
        <v>1267</v>
      </c>
      <c r="AW976" s="643">
        <f t="shared" si="85"/>
        <v>2</v>
      </c>
    </row>
    <row r="977" spans="29:49" ht="46.5" customHeight="1" thickBot="1">
      <c r="AC977" s="684"/>
      <c r="AD977" s="685"/>
      <c r="AT977" s="643">
        <f t="shared" si="82"/>
        <v>588</v>
      </c>
      <c r="AU977" s="643">
        <f t="shared" si="83"/>
        <v>10</v>
      </c>
      <c r="AV977" s="643">
        <f t="shared" si="84"/>
        <v>1267</v>
      </c>
      <c r="AW977" s="643">
        <f t="shared" si="85"/>
        <v>10</v>
      </c>
    </row>
    <row r="978" spans="29:49" ht="46.5" customHeight="1" thickBot="1">
      <c r="AC978" s="684"/>
      <c r="AD978" s="685"/>
      <c r="AT978" s="643">
        <f t="shared" si="82"/>
        <v>589</v>
      </c>
      <c r="AU978" s="643">
        <f t="shared" si="83"/>
        <v>2</v>
      </c>
    </row>
    <row r="979" spans="29:49" ht="46.5" customHeight="1" thickBot="1">
      <c r="AC979" s="684"/>
      <c r="AD979" s="685"/>
      <c r="AT979" s="643">
        <f t="shared" si="82"/>
        <v>589</v>
      </c>
      <c r="AU979" s="643">
        <f t="shared" si="83"/>
        <v>10</v>
      </c>
    </row>
    <row r="980" spans="29:49" ht="46.5" customHeight="1" thickBot="1">
      <c r="AC980" s="686"/>
      <c r="AD980" s="686"/>
      <c r="AT980" s="643">
        <f t="shared" ref="AT980:AT1043" si="86">AT840+86</f>
        <v>590</v>
      </c>
      <c r="AU980" s="643">
        <f t="shared" ref="AU980:AU1043" si="87">AU840</f>
        <v>2</v>
      </c>
    </row>
    <row r="981" spans="29:49" ht="46.5" customHeight="1" thickBot="1">
      <c r="AC981" s="686"/>
      <c r="AD981" s="686"/>
      <c r="AT981" s="643">
        <f t="shared" si="86"/>
        <v>590</v>
      </c>
      <c r="AU981" s="643">
        <f t="shared" si="87"/>
        <v>10</v>
      </c>
    </row>
    <row r="982" spans="29:49" ht="46.5" customHeight="1">
      <c r="AC982" s="686"/>
      <c r="AD982" s="686"/>
      <c r="AT982" s="643">
        <f t="shared" si="86"/>
        <v>591</v>
      </c>
      <c r="AU982" s="643">
        <f t="shared" si="87"/>
        <v>2</v>
      </c>
    </row>
    <row r="983" spans="29:49" ht="46.5" customHeight="1" thickBot="1">
      <c r="AC983" s="684"/>
      <c r="AD983" s="685"/>
      <c r="AT983" s="643">
        <f t="shared" si="86"/>
        <v>591</v>
      </c>
      <c r="AU983" s="643">
        <f t="shared" si="87"/>
        <v>10</v>
      </c>
    </row>
    <row r="984" spans="29:49" ht="46.5" customHeight="1" thickBot="1">
      <c r="AC984" s="684"/>
      <c r="AD984" s="685"/>
      <c r="AT984" s="643">
        <f t="shared" si="86"/>
        <v>592</v>
      </c>
      <c r="AU984" s="643">
        <f t="shared" si="87"/>
        <v>2</v>
      </c>
    </row>
    <row r="985" spans="29:49" ht="46.5" customHeight="1">
      <c r="AC985" s="686"/>
      <c r="AD985" s="686"/>
      <c r="AT985" s="643">
        <f t="shared" si="86"/>
        <v>592</v>
      </c>
      <c r="AU985" s="643">
        <f t="shared" si="87"/>
        <v>10</v>
      </c>
    </row>
    <row r="986" spans="29:49" ht="46.5" customHeight="1" thickBot="1">
      <c r="AC986" s="684"/>
      <c r="AD986" s="685"/>
      <c r="AT986" s="643">
        <f t="shared" si="86"/>
        <v>593</v>
      </c>
      <c r="AU986" s="643">
        <f t="shared" si="87"/>
        <v>2</v>
      </c>
    </row>
    <row r="987" spans="29:49" ht="46.5" customHeight="1" thickBot="1">
      <c r="AC987" s="684"/>
      <c r="AD987" s="685"/>
      <c r="AT987" s="643">
        <f t="shared" si="86"/>
        <v>593</v>
      </c>
      <c r="AU987" s="643">
        <f t="shared" si="87"/>
        <v>10</v>
      </c>
    </row>
    <row r="988" spans="29:49" ht="46.5" customHeight="1" thickBot="1">
      <c r="AC988" s="684"/>
      <c r="AD988" s="685"/>
      <c r="AT988" s="643">
        <f t="shared" si="86"/>
        <v>618</v>
      </c>
      <c r="AU988" s="643">
        <f t="shared" si="87"/>
        <v>4</v>
      </c>
    </row>
    <row r="989" spans="29:49" ht="46.5" customHeight="1" thickBot="1">
      <c r="AC989" s="684"/>
      <c r="AD989" s="685"/>
      <c r="AT989" s="643">
        <f t="shared" si="86"/>
        <v>621</v>
      </c>
      <c r="AU989" s="643">
        <f t="shared" si="87"/>
        <v>4</v>
      </c>
    </row>
    <row r="990" spans="29:49" ht="46.5" customHeight="1" thickBot="1">
      <c r="AC990" s="684"/>
      <c r="AD990" s="685"/>
      <c r="AT990" s="643">
        <f t="shared" si="86"/>
        <v>621</v>
      </c>
      <c r="AU990" s="643">
        <f t="shared" si="87"/>
        <v>5</v>
      </c>
    </row>
    <row r="991" spans="29:49" ht="46.5" customHeight="1" thickBot="1">
      <c r="AC991" s="684"/>
      <c r="AD991" s="685"/>
      <c r="AT991" s="643">
        <f t="shared" si="86"/>
        <v>621</v>
      </c>
      <c r="AU991" s="643">
        <f t="shared" si="87"/>
        <v>6</v>
      </c>
    </row>
    <row r="992" spans="29:49" ht="46.5" customHeight="1">
      <c r="AC992" s="686"/>
      <c r="AD992" s="686"/>
      <c r="AT992" s="643">
        <f t="shared" si="86"/>
        <v>621</v>
      </c>
      <c r="AU992" s="643">
        <f t="shared" si="87"/>
        <v>7</v>
      </c>
    </row>
    <row r="993" spans="29:47" ht="46.5" customHeight="1" thickBot="1">
      <c r="AC993" s="684"/>
      <c r="AD993" s="685"/>
      <c r="AT993" s="643">
        <f t="shared" si="86"/>
        <v>622</v>
      </c>
      <c r="AU993" s="643">
        <f t="shared" si="87"/>
        <v>4</v>
      </c>
    </row>
    <row r="994" spans="29:47" ht="46.5" customHeight="1" thickBot="1">
      <c r="AC994" s="684"/>
      <c r="AD994" s="685"/>
      <c r="AT994" s="643">
        <f t="shared" si="86"/>
        <v>622</v>
      </c>
      <c r="AU994" s="643">
        <f t="shared" si="87"/>
        <v>5</v>
      </c>
    </row>
    <row r="995" spans="29:47" ht="46.5" customHeight="1" thickBot="1">
      <c r="AC995" s="684"/>
      <c r="AD995" s="685"/>
      <c r="AT995" s="643">
        <f t="shared" si="86"/>
        <v>622</v>
      </c>
      <c r="AU995" s="643">
        <f t="shared" si="87"/>
        <v>6</v>
      </c>
    </row>
    <row r="996" spans="29:47" ht="46.5" customHeight="1" thickBot="1">
      <c r="AC996" s="684"/>
      <c r="AD996" s="685"/>
      <c r="AT996" s="643">
        <f t="shared" si="86"/>
        <v>622</v>
      </c>
      <c r="AU996" s="643">
        <f t="shared" si="87"/>
        <v>7</v>
      </c>
    </row>
    <row r="997" spans="29:47" ht="46.5" customHeight="1" thickBot="1">
      <c r="AC997" s="684"/>
      <c r="AD997" s="685"/>
      <c r="AT997" s="643">
        <f t="shared" si="86"/>
        <v>623</v>
      </c>
      <c r="AU997" s="643">
        <f t="shared" si="87"/>
        <v>4</v>
      </c>
    </row>
    <row r="998" spans="29:47" ht="46.5" customHeight="1" thickBot="1">
      <c r="AC998" s="686"/>
      <c r="AD998" s="686"/>
      <c r="AT998" s="643">
        <f t="shared" si="86"/>
        <v>623</v>
      </c>
      <c r="AU998" s="643">
        <f t="shared" si="87"/>
        <v>5</v>
      </c>
    </row>
    <row r="999" spans="29:47" ht="46.5" customHeight="1" thickBot="1">
      <c r="AC999" s="686"/>
      <c r="AD999" s="687"/>
      <c r="AT999" s="643">
        <f t="shared" si="86"/>
        <v>623</v>
      </c>
      <c r="AU999" s="643">
        <f t="shared" si="87"/>
        <v>6</v>
      </c>
    </row>
    <row r="1000" spans="29:47" ht="46.5" customHeight="1">
      <c r="AC1000" s="686"/>
      <c r="AD1000" s="686"/>
      <c r="AT1000" s="643">
        <f t="shared" si="86"/>
        <v>623</v>
      </c>
      <c r="AU1000" s="643">
        <f t="shared" si="87"/>
        <v>7</v>
      </c>
    </row>
    <row r="1001" spans="29:47" ht="46.5" customHeight="1" thickBot="1">
      <c r="AC1001" s="684"/>
      <c r="AD1001" s="685"/>
      <c r="AT1001" s="643">
        <f t="shared" si="86"/>
        <v>624</v>
      </c>
      <c r="AU1001" s="643">
        <f t="shared" si="87"/>
        <v>4</v>
      </c>
    </row>
    <row r="1002" spans="29:47" ht="46.5" customHeight="1">
      <c r="AC1002" s="686"/>
      <c r="AD1002" s="687"/>
      <c r="AT1002" s="643">
        <f t="shared" si="86"/>
        <v>624</v>
      </c>
      <c r="AU1002" s="643">
        <f t="shared" si="87"/>
        <v>5</v>
      </c>
    </row>
    <row r="1003" spans="29:47" ht="46.5" customHeight="1" thickBot="1">
      <c r="AC1003" s="690"/>
      <c r="AD1003" s="691"/>
      <c r="AT1003" s="643">
        <f t="shared" si="86"/>
        <v>624</v>
      </c>
      <c r="AU1003" s="643">
        <f t="shared" si="87"/>
        <v>6</v>
      </c>
    </row>
    <row r="1004" spans="29:47" ht="46.5" customHeight="1" thickBot="1">
      <c r="AC1004" s="684"/>
      <c r="AD1004" s="685"/>
      <c r="AT1004" s="643">
        <f t="shared" si="86"/>
        <v>624</v>
      </c>
      <c r="AU1004" s="643">
        <f t="shared" si="87"/>
        <v>7</v>
      </c>
    </row>
    <row r="1005" spans="29:47" ht="46.5" customHeight="1" thickBot="1">
      <c r="AC1005" s="684"/>
      <c r="AD1005" s="685"/>
      <c r="AT1005" s="643">
        <f t="shared" si="86"/>
        <v>625</v>
      </c>
      <c r="AU1005" s="643">
        <f t="shared" si="87"/>
        <v>4</v>
      </c>
    </row>
    <row r="1006" spans="29:47" ht="46.5" customHeight="1" thickBot="1">
      <c r="AC1006" s="684"/>
      <c r="AD1006" s="685"/>
      <c r="AT1006" s="643">
        <f t="shared" si="86"/>
        <v>625</v>
      </c>
      <c r="AU1006" s="643">
        <f t="shared" si="87"/>
        <v>5</v>
      </c>
    </row>
    <row r="1007" spans="29:47" ht="46.5" customHeight="1" thickBot="1">
      <c r="AC1007" s="690"/>
      <c r="AD1007" s="691"/>
      <c r="AT1007" s="643">
        <f t="shared" si="86"/>
        <v>625</v>
      </c>
      <c r="AU1007" s="643">
        <f t="shared" si="87"/>
        <v>6</v>
      </c>
    </row>
    <row r="1008" spans="29:47" ht="46.5" customHeight="1" thickBot="1">
      <c r="AC1008" s="684"/>
      <c r="AD1008" s="685"/>
      <c r="AT1008" s="643">
        <f t="shared" si="86"/>
        <v>625</v>
      </c>
      <c r="AU1008" s="643">
        <f t="shared" si="87"/>
        <v>7</v>
      </c>
    </row>
    <row r="1009" spans="29:47" ht="46.5" customHeight="1" thickBot="1">
      <c r="AC1009" s="684"/>
      <c r="AD1009" s="685"/>
      <c r="AT1009" s="643">
        <f t="shared" si="86"/>
        <v>626</v>
      </c>
      <c r="AU1009" s="643">
        <f t="shared" si="87"/>
        <v>4</v>
      </c>
    </row>
    <row r="1010" spans="29:47" ht="46.5" customHeight="1">
      <c r="AC1010" s="686"/>
      <c r="AD1010" s="687"/>
      <c r="AT1010" s="643">
        <f t="shared" si="86"/>
        <v>626</v>
      </c>
      <c r="AU1010" s="643">
        <f t="shared" si="87"/>
        <v>5</v>
      </c>
    </row>
    <row r="1011" spans="29:47" ht="46.5" customHeight="1" thickBot="1">
      <c r="AC1011" s="684"/>
      <c r="AD1011" s="685"/>
      <c r="AT1011" s="643">
        <f t="shared" si="86"/>
        <v>626</v>
      </c>
      <c r="AU1011" s="643">
        <f t="shared" si="87"/>
        <v>6</v>
      </c>
    </row>
    <row r="1012" spans="29:47" ht="46.5" customHeight="1">
      <c r="AC1012" s="686"/>
      <c r="AD1012" s="686"/>
      <c r="AT1012" s="643">
        <f t="shared" si="86"/>
        <v>626</v>
      </c>
      <c r="AU1012" s="643">
        <f t="shared" si="87"/>
        <v>7</v>
      </c>
    </row>
    <row r="1013" spans="29:47" ht="46.5" customHeight="1" thickBot="1">
      <c r="AC1013" s="684"/>
      <c r="AD1013" s="685"/>
      <c r="AT1013" s="643">
        <f t="shared" si="86"/>
        <v>627</v>
      </c>
      <c r="AU1013" s="643">
        <f t="shared" si="87"/>
        <v>4</v>
      </c>
    </row>
    <row r="1014" spans="29:47" ht="46.5" customHeight="1">
      <c r="AC1014" s="686"/>
      <c r="AD1014" s="686"/>
      <c r="AT1014" s="643">
        <f t="shared" si="86"/>
        <v>627</v>
      </c>
      <c r="AU1014" s="643">
        <f t="shared" si="87"/>
        <v>5</v>
      </c>
    </row>
    <row r="1015" spans="29:47" ht="46.5" customHeight="1" thickBot="1">
      <c r="AC1015" s="684"/>
      <c r="AD1015" s="685"/>
      <c r="AT1015" s="643">
        <f t="shared" si="86"/>
        <v>627</v>
      </c>
      <c r="AU1015" s="643">
        <f t="shared" si="87"/>
        <v>6</v>
      </c>
    </row>
    <row r="1016" spans="29:47" ht="46.5" customHeight="1" thickBot="1">
      <c r="AC1016" s="684"/>
      <c r="AD1016" s="685"/>
      <c r="AT1016" s="643">
        <f t="shared" si="86"/>
        <v>627</v>
      </c>
      <c r="AU1016" s="643">
        <f t="shared" si="87"/>
        <v>7</v>
      </c>
    </row>
    <row r="1017" spans="29:47" ht="46.5" customHeight="1" thickBot="1">
      <c r="AC1017" s="686"/>
      <c r="AD1017" s="686"/>
      <c r="AT1017" s="643">
        <f t="shared" si="86"/>
        <v>628</v>
      </c>
      <c r="AU1017" s="643">
        <f t="shared" si="87"/>
        <v>4</v>
      </c>
    </row>
    <row r="1018" spans="29:47" ht="46.5" customHeight="1">
      <c r="AC1018" s="686"/>
      <c r="AD1018" s="686"/>
      <c r="AT1018" s="643">
        <f t="shared" si="86"/>
        <v>628</v>
      </c>
      <c r="AU1018" s="643">
        <f t="shared" si="87"/>
        <v>5</v>
      </c>
    </row>
    <row r="1019" spans="29:47" ht="46.5" customHeight="1" thickBot="1">
      <c r="AC1019" s="684"/>
      <c r="AD1019" s="685"/>
      <c r="AT1019" s="643">
        <f t="shared" si="86"/>
        <v>628</v>
      </c>
      <c r="AU1019" s="643">
        <f t="shared" si="87"/>
        <v>6</v>
      </c>
    </row>
    <row r="1020" spans="29:47" ht="46.5" customHeight="1" thickBot="1">
      <c r="AC1020" s="684"/>
      <c r="AD1020" s="685"/>
      <c r="AT1020" s="643">
        <f t="shared" si="86"/>
        <v>628</v>
      </c>
      <c r="AU1020" s="643">
        <f t="shared" si="87"/>
        <v>7</v>
      </c>
    </row>
    <row r="1021" spans="29:47" ht="46.5" customHeight="1" thickBot="1">
      <c r="AC1021" s="684"/>
      <c r="AD1021" s="685"/>
      <c r="AT1021" s="643">
        <f t="shared" si="86"/>
        <v>629</v>
      </c>
      <c r="AU1021" s="643">
        <f t="shared" si="87"/>
        <v>4</v>
      </c>
    </row>
    <row r="1022" spans="29:47" ht="46.5" customHeight="1" thickBot="1">
      <c r="AC1022" s="684"/>
      <c r="AD1022" s="685"/>
      <c r="AT1022" s="643">
        <f t="shared" si="86"/>
        <v>629</v>
      </c>
      <c r="AU1022" s="643">
        <f t="shared" si="87"/>
        <v>5</v>
      </c>
    </row>
    <row r="1023" spans="29:47" ht="46.5" customHeight="1" thickBot="1">
      <c r="AC1023" s="684"/>
      <c r="AD1023" s="685"/>
      <c r="AT1023" s="643">
        <f t="shared" si="86"/>
        <v>629</v>
      </c>
      <c r="AU1023" s="643">
        <f t="shared" si="87"/>
        <v>6</v>
      </c>
    </row>
    <row r="1024" spans="29:47" ht="46.5" customHeight="1" thickBot="1">
      <c r="AC1024" s="684"/>
      <c r="AD1024" s="685"/>
      <c r="AT1024" s="643">
        <f t="shared" si="86"/>
        <v>629</v>
      </c>
      <c r="AU1024" s="643">
        <f t="shared" si="87"/>
        <v>7</v>
      </c>
    </row>
    <row r="1025" spans="29:47" ht="46.5" customHeight="1" thickBot="1">
      <c r="AC1025" s="684"/>
      <c r="AD1025" s="685"/>
      <c r="AT1025" s="643">
        <f t="shared" si="86"/>
        <v>630</v>
      </c>
      <c r="AU1025" s="643">
        <f t="shared" si="87"/>
        <v>4</v>
      </c>
    </row>
    <row r="1026" spans="29:47" ht="46.5" customHeight="1" thickBot="1">
      <c r="AC1026" s="690"/>
      <c r="AD1026" s="691"/>
      <c r="AT1026" s="643">
        <f t="shared" si="86"/>
        <v>630</v>
      </c>
      <c r="AU1026" s="643">
        <f t="shared" si="87"/>
        <v>5</v>
      </c>
    </row>
    <row r="1027" spans="29:47" ht="46.5" customHeight="1" thickBot="1">
      <c r="AC1027" s="684"/>
      <c r="AD1027" s="685"/>
      <c r="AT1027" s="643">
        <f t="shared" si="86"/>
        <v>630</v>
      </c>
      <c r="AU1027" s="643">
        <f t="shared" si="87"/>
        <v>6</v>
      </c>
    </row>
    <row r="1028" spans="29:47" ht="46.5" customHeight="1">
      <c r="AC1028" s="686"/>
      <c r="AD1028" s="687"/>
      <c r="AT1028" s="643">
        <f t="shared" si="86"/>
        <v>630</v>
      </c>
      <c r="AU1028" s="643">
        <f t="shared" si="87"/>
        <v>7</v>
      </c>
    </row>
    <row r="1029" spans="29:47" ht="46.5" customHeight="1" thickBot="1">
      <c r="AC1029" s="684"/>
      <c r="AD1029" s="685"/>
      <c r="AT1029" s="643">
        <f t="shared" si="86"/>
        <v>631</v>
      </c>
      <c r="AU1029" s="643">
        <f t="shared" si="87"/>
        <v>4</v>
      </c>
    </row>
    <row r="1030" spans="29:47" ht="46.5" customHeight="1" thickBot="1">
      <c r="AC1030" s="684"/>
      <c r="AD1030" s="685"/>
      <c r="AT1030" s="643">
        <f t="shared" si="86"/>
        <v>631</v>
      </c>
      <c r="AU1030" s="643">
        <f t="shared" si="87"/>
        <v>5</v>
      </c>
    </row>
    <row r="1031" spans="29:47" ht="46.5" customHeight="1">
      <c r="AC1031" s="686"/>
      <c r="AD1031" s="686"/>
      <c r="AT1031" s="643">
        <f t="shared" si="86"/>
        <v>631</v>
      </c>
      <c r="AU1031" s="643">
        <f t="shared" si="87"/>
        <v>6</v>
      </c>
    </row>
    <row r="1032" spans="29:47" ht="46.5" customHeight="1" thickBot="1">
      <c r="AC1032" s="684"/>
      <c r="AD1032" s="685"/>
      <c r="AT1032" s="643">
        <f t="shared" si="86"/>
        <v>631</v>
      </c>
      <c r="AU1032" s="643">
        <f t="shared" si="87"/>
        <v>7</v>
      </c>
    </row>
    <row r="1033" spans="29:47" ht="46.5" customHeight="1" thickBot="1">
      <c r="AC1033" s="684"/>
      <c r="AD1033" s="685"/>
      <c r="AT1033" s="643">
        <f t="shared" si="86"/>
        <v>632</v>
      </c>
      <c r="AU1033" s="643">
        <f t="shared" si="87"/>
        <v>4</v>
      </c>
    </row>
    <row r="1034" spans="29:47" ht="46.5" customHeight="1">
      <c r="AC1034" s="686"/>
      <c r="AD1034" s="686"/>
      <c r="AT1034" s="643">
        <f t="shared" si="86"/>
        <v>632</v>
      </c>
      <c r="AU1034" s="643">
        <f t="shared" si="87"/>
        <v>5</v>
      </c>
    </row>
    <row r="1035" spans="29:47" ht="46.5" customHeight="1" thickBot="1">
      <c r="AC1035" s="684"/>
      <c r="AD1035" s="685"/>
      <c r="AT1035" s="643">
        <f t="shared" si="86"/>
        <v>632</v>
      </c>
      <c r="AU1035" s="643">
        <f t="shared" si="87"/>
        <v>6</v>
      </c>
    </row>
    <row r="1036" spans="29:47" ht="46.5" customHeight="1" thickBot="1">
      <c r="AC1036" s="684"/>
      <c r="AD1036" s="685"/>
      <c r="AT1036" s="643">
        <f t="shared" si="86"/>
        <v>632</v>
      </c>
      <c r="AU1036" s="643">
        <f t="shared" si="87"/>
        <v>7</v>
      </c>
    </row>
    <row r="1037" spans="29:47" ht="46.5" customHeight="1" thickBot="1">
      <c r="AC1037" s="686"/>
      <c r="AD1037" s="686"/>
      <c r="AT1037" s="643">
        <f t="shared" si="86"/>
        <v>633</v>
      </c>
      <c r="AU1037" s="643">
        <f t="shared" si="87"/>
        <v>4</v>
      </c>
    </row>
    <row r="1038" spans="29:47" ht="46.5" customHeight="1" thickBot="1">
      <c r="AC1038" s="686"/>
      <c r="AD1038" s="687"/>
      <c r="AT1038" s="643">
        <f t="shared" si="86"/>
        <v>633</v>
      </c>
      <c r="AU1038" s="643">
        <f t="shared" si="87"/>
        <v>5</v>
      </c>
    </row>
    <row r="1039" spans="29:47" ht="46.5" customHeight="1">
      <c r="AC1039" s="686"/>
      <c r="AD1039" s="687"/>
      <c r="AT1039" s="643">
        <f t="shared" si="86"/>
        <v>633</v>
      </c>
      <c r="AU1039" s="643">
        <f t="shared" si="87"/>
        <v>6</v>
      </c>
    </row>
    <row r="1040" spans="29:47" ht="46.5" customHeight="1" thickBot="1">
      <c r="AC1040" s="684"/>
      <c r="AD1040" s="685"/>
      <c r="AT1040" s="643">
        <f t="shared" si="86"/>
        <v>633</v>
      </c>
      <c r="AU1040" s="643">
        <f t="shared" si="87"/>
        <v>7</v>
      </c>
    </row>
    <row r="1041" spans="29:47" ht="46.5" customHeight="1">
      <c r="AC1041" s="686"/>
      <c r="AD1041" s="686"/>
      <c r="AT1041" s="643">
        <f t="shared" si="86"/>
        <v>634</v>
      </c>
      <c r="AU1041" s="643">
        <f t="shared" si="87"/>
        <v>4</v>
      </c>
    </row>
    <row r="1042" spans="29:47" ht="46.5" customHeight="1" thickBot="1">
      <c r="AC1042" s="684"/>
      <c r="AD1042" s="685"/>
      <c r="AT1042" s="643">
        <f t="shared" si="86"/>
        <v>634</v>
      </c>
      <c r="AU1042" s="643">
        <f t="shared" si="87"/>
        <v>5</v>
      </c>
    </row>
    <row r="1043" spans="29:47" ht="46.5" customHeight="1" thickBot="1">
      <c r="AC1043" s="684"/>
      <c r="AD1043" s="685"/>
      <c r="AT1043" s="643">
        <f t="shared" si="86"/>
        <v>634</v>
      </c>
      <c r="AU1043" s="643">
        <f t="shared" si="87"/>
        <v>6</v>
      </c>
    </row>
    <row r="1044" spans="29:47" ht="46.5" customHeight="1" thickBot="1">
      <c r="AC1044" s="686"/>
      <c r="AD1044" s="687"/>
      <c r="AT1044" s="643">
        <f t="shared" ref="AT1044:AT1107" si="88">AT904+86</f>
        <v>634</v>
      </c>
      <c r="AU1044" s="643">
        <f t="shared" ref="AU1044:AU1107" si="89">AU904</f>
        <v>7</v>
      </c>
    </row>
    <row r="1045" spans="29:47" ht="46.5" customHeight="1" thickBot="1">
      <c r="AC1045" s="686"/>
      <c r="AD1045" s="686"/>
      <c r="AT1045" s="643">
        <f t="shared" si="88"/>
        <v>635</v>
      </c>
      <c r="AU1045" s="643">
        <f t="shared" si="89"/>
        <v>4</v>
      </c>
    </row>
    <row r="1046" spans="29:47" ht="46.5" customHeight="1">
      <c r="AC1046" s="686"/>
      <c r="AD1046" s="686"/>
      <c r="AT1046" s="643">
        <f t="shared" si="88"/>
        <v>635</v>
      </c>
      <c r="AU1046" s="643">
        <f t="shared" si="89"/>
        <v>5</v>
      </c>
    </row>
    <row r="1047" spans="29:47" ht="46.5" customHeight="1" thickBot="1">
      <c r="AC1047" s="684"/>
      <c r="AD1047" s="685"/>
      <c r="AT1047" s="643">
        <f t="shared" si="88"/>
        <v>635</v>
      </c>
      <c r="AU1047" s="643">
        <f t="shared" si="89"/>
        <v>6</v>
      </c>
    </row>
    <row r="1048" spans="29:47" ht="46.5" customHeight="1">
      <c r="AC1048" s="686"/>
      <c r="AD1048" s="687"/>
      <c r="AT1048" s="643">
        <f t="shared" si="88"/>
        <v>635</v>
      </c>
      <c r="AU1048" s="643">
        <f t="shared" si="89"/>
        <v>7</v>
      </c>
    </row>
    <row r="1049" spans="29:47" ht="46.5" customHeight="1" thickBot="1">
      <c r="AC1049" s="684"/>
      <c r="AD1049" s="685"/>
      <c r="AT1049" s="643">
        <f t="shared" si="88"/>
        <v>636</v>
      </c>
      <c r="AU1049" s="643">
        <f t="shared" si="89"/>
        <v>4</v>
      </c>
    </row>
    <row r="1050" spans="29:47" ht="46.5" customHeight="1" thickBot="1">
      <c r="AC1050" s="684"/>
      <c r="AD1050" s="685"/>
      <c r="AT1050" s="643">
        <f t="shared" si="88"/>
        <v>636</v>
      </c>
      <c r="AU1050" s="643">
        <f t="shared" si="89"/>
        <v>5</v>
      </c>
    </row>
    <row r="1051" spans="29:47" ht="46.5" customHeight="1" thickBot="1">
      <c r="AC1051" s="684"/>
      <c r="AD1051" s="685"/>
      <c r="AT1051" s="643">
        <f t="shared" si="88"/>
        <v>636</v>
      </c>
      <c r="AU1051" s="643">
        <f t="shared" si="89"/>
        <v>6</v>
      </c>
    </row>
    <row r="1052" spans="29:47" ht="46.5" customHeight="1">
      <c r="AC1052" s="686"/>
      <c r="AD1052" s="686"/>
      <c r="AT1052" s="643">
        <f t="shared" si="88"/>
        <v>636</v>
      </c>
      <c r="AU1052" s="643">
        <f t="shared" si="89"/>
        <v>7</v>
      </c>
    </row>
    <row r="1053" spans="29:47" ht="46.5" customHeight="1" thickBot="1">
      <c r="AC1053" s="684"/>
      <c r="AD1053" s="685"/>
      <c r="AT1053" s="643">
        <f t="shared" si="88"/>
        <v>637</v>
      </c>
      <c r="AU1053" s="643">
        <f t="shared" si="89"/>
        <v>4</v>
      </c>
    </row>
    <row r="1054" spans="29:47" ht="46.5" customHeight="1">
      <c r="AC1054" s="686"/>
      <c r="AD1054" s="686"/>
      <c r="AT1054" s="643">
        <f t="shared" si="88"/>
        <v>637</v>
      </c>
      <c r="AU1054" s="643">
        <f t="shared" si="89"/>
        <v>5</v>
      </c>
    </row>
    <row r="1055" spans="29:47" ht="46.5" customHeight="1" thickBot="1">
      <c r="AC1055" s="684"/>
      <c r="AD1055" s="685"/>
      <c r="AT1055" s="643">
        <f t="shared" si="88"/>
        <v>637</v>
      </c>
      <c r="AU1055" s="643">
        <f t="shared" si="89"/>
        <v>6</v>
      </c>
    </row>
    <row r="1056" spans="29:47" ht="46.5" customHeight="1" thickBot="1">
      <c r="AC1056" s="684"/>
      <c r="AD1056" s="685"/>
      <c r="AT1056" s="643">
        <f t="shared" si="88"/>
        <v>637</v>
      </c>
      <c r="AU1056" s="643">
        <f t="shared" si="89"/>
        <v>7</v>
      </c>
    </row>
    <row r="1057" spans="29:47" ht="46.5" customHeight="1" thickBot="1">
      <c r="AC1057" s="684"/>
      <c r="AD1057" s="685"/>
      <c r="AT1057" s="643">
        <f t="shared" si="88"/>
        <v>638</v>
      </c>
      <c r="AU1057" s="643">
        <f t="shared" si="89"/>
        <v>4</v>
      </c>
    </row>
    <row r="1058" spans="29:47" ht="46.5" customHeight="1" thickBot="1">
      <c r="AC1058" s="684"/>
      <c r="AD1058" s="685"/>
      <c r="AT1058" s="643">
        <f t="shared" si="88"/>
        <v>638</v>
      </c>
      <c r="AU1058" s="643">
        <f t="shared" si="89"/>
        <v>5</v>
      </c>
    </row>
    <row r="1059" spans="29:47" ht="46.5" customHeight="1">
      <c r="AC1059" s="686"/>
      <c r="AD1059" s="686"/>
      <c r="AT1059" s="643">
        <f t="shared" si="88"/>
        <v>638</v>
      </c>
      <c r="AU1059" s="643">
        <f t="shared" si="89"/>
        <v>6</v>
      </c>
    </row>
    <row r="1060" spans="29:47" ht="46.5" customHeight="1" thickBot="1">
      <c r="AC1060" s="684"/>
      <c r="AD1060" s="685"/>
      <c r="AT1060" s="643">
        <f t="shared" si="88"/>
        <v>638</v>
      </c>
      <c r="AU1060" s="643">
        <f t="shared" si="89"/>
        <v>7</v>
      </c>
    </row>
    <row r="1061" spans="29:47" ht="46.5" customHeight="1">
      <c r="AC1061" s="686"/>
      <c r="AD1061" s="687"/>
      <c r="AT1061" s="643">
        <f t="shared" si="88"/>
        <v>639</v>
      </c>
      <c r="AU1061" s="643">
        <f t="shared" si="89"/>
        <v>4</v>
      </c>
    </row>
    <row r="1062" spans="29:47" ht="46.5" customHeight="1" thickBot="1">
      <c r="AC1062" s="684"/>
      <c r="AD1062" s="685"/>
      <c r="AT1062" s="643">
        <f t="shared" si="88"/>
        <v>639</v>
      </c>
      <c r="AU1062" s="643">
        <f t="shared" si="89"/>
        <v>5</v>
      </c>
    </row>
    <row r="1063" spans="29:47" ht="46.5" customHeight="1" thickBot="1">
      <c r="AC1063" s="684"/>
      <c r="AD1063" s="685"/>
      <c r="AT1063" s="643">
        <f t="shared" si="88"/>
        <v>639</v>
      </c>
      <c r="AU1063" s="643">
        <f t="shared" si="89"/>
        <v>6</v>
      </c>
    </row>
    <row r="1064" spans="29:47" ht="46.5" customHeight="1" thickBot="1">
      <c r="AC1064" s="684"/>
      <c r="AD1064" s="685"/>
      <c r="AT1064" s="643">
        <f t="shared" si="88"/>
        <v>639</v>
      </c>
      <c r="AU1064" s="643">
        <f t="shared" si="89"/>
        <v>7</v>
      </c>
    </row>
    <row r="1065" spans="29:47" ht="46.5" customHeight="1" thickBot="1">
      <c r="AC1065" s="684"/>
      <c r="AD1065" s="685"/>
      <c r="AT1065" s="643">
        <f t="shared" si="88"/>
        <v>640</v>
      </c>
      <c r="AU1065" s="643">
        <f t="shared" si="89"/>
        <v>4</v>
      </c>
    </row>
    <row r="1066" spans="29:47" ht="46.5" customHeight="1" thickBot="1">
      <c r="AC1066" s="684"/>
      <c r="AD1066" s="685"/>
      <c r="AT1066" s="643">
        <f t="shared" si="88"/>
        <v>640</v>
      </c>
      <c r="AU1066" s="643">
        <f t="shared" si="89"/>
        <v>5</v>
      </c>
    </row>
    <row r="1067" spans="29:47" ht="46.5" customHeight="1" thickBot="1">
      <c r="AC1067" s="684"/>
      <c r="AD1067" s="685"/>
      <c r="AT1067" s="643">
        <f t="shared" si="88"/>
        <v>640</v>
      </c>
      <c r="AU1067" s="643">
        <f t="shared" si="89"/>
        <v>6</v>
      </c>
    </row>
    <row r="1068" spans="29:47" ht="46.5" customHeight="1" thickBot="1">
      <c r="AC1068" s="690"/>
      <c r="AD1068" s="691"/>
      <c r="AT1068" s="643">
        <f t="shared" si="88"/>
        <v>640</v>
      </c>
      <c r="AU1068" s="643">
        <f t="shared" si="89"/>
        <v>7</v>
      </c>
    </row>
    <row r="1069" spans="29:47" ht="46.5" customHeight="1" thickBot="1">
      <c r="AC1069" s="684"/>
      <c r="AD1069" s="685"/>
      <c r="AT1069" s="643">
        <f t="shared" si="88"/>
        <v>641</v>
      </c>
      <c r="AU1069" s="643">
        <f t="shared" si="89"/>
        <v>4</v>
      </c>
    </row>
    <row r="1070" spans="29:47" ht="46.5" customHeight="1" thickBot="1">
      <c r="AC1070" s="684"/>
      <c r="AD1070" s="685"/>
      <c r="AT1070" s="643">
        <f t="shared" si="88"/>
        <v>641</v>
      </c>
      <c r="AU1070" s="643">
        <f t="shared" si="89"/>
        <v>5</v>
      </c>
    </row>
    <row r="1071" spans="29:47" ht="46.5" customHeight="1" thickBot="1">
      <c r="AC1071" s="684"/>
      <c r="AD1071" s="685"/>
      <c r="AT1071" s="643">
        <f t="shared" si="88"/>
        <v>641</v>
      </c>
      <c r="AU1071" s="643">
        <f t="shared" si="89"/>
        <v>6</v>
      </c>
    </row>
    <row r="1072" spans="29:47" ht="46.5" customHeight="1" thickBot="1">
      <c r="AC1072" s="684"/>
      <c r="AD1072" s="685"/>
      <c r="AT1072" s="643">
        <f t="shared" si="88"/>
        <v>641</v>
      </c>
      <c r="AU1072" s="643">
        <f t="shared" si="89"/>
        <v>7</v>
      </c>
    </row>
    <row r="1073" spans="29:47" ht="46.5" customHeight="1" thickBot="1">
      <c r="AC1073" s="684"/>
      <c r="AD1073" s="685"/>
      <c r="AT1073" s="643">
        <f t="shared" si="88"/>
        <v>642</v>
      </c>
      <c r="AU1073" s="643">
        <f t="shared" si="89"/>
        <v>4</v>
      </c>
    </row>
    <row r="1074" spans="29:47" ht="46.5" customHeight="1" thickBot="1">
      <c r="AC1074" s="686"/>
      <c r="AD1074" s="686"/>
      <c r="AT1074" s="643">
        <f t="shared" si="88"/>
        <v>642</v>
      </c>
      <c r="AU1074" s="643">
        <f t="shared" si="89"/>
        <v>5</v>
      </c>
    </row>
    <row r="1075" spans="29:47" ht="46.5" customHeight="1">
      <c r="AC1075" s="686"/>
      <c r="AD1075" s="687"/>
      <c r="AT1075" s="643">
        <f t="shared" si="88"/>
        <v>642</v>
      </c>
      <c r="AU1075" s="643">
        <f t="shared" si="89"/>
        <v>6</v>
      </c>
    </row>
    <row r="1076" spans="29:47" ht="46.5" customHeight="1" thickBot="1">
      <c r="AC1076" s="684"/>
      <c r="AD1076" s="685"/>
      <c r="AT1076" s="643">
        <f t="shared" si="88"/>
        <v>642</v>
      </c>
      <c r="AU1076" s="643">
        <f t="shared" si="89"/>
        <v>7</v>
      </c>
    </row>
    <row r="1077" spans="29:47" ht="46.5" customHeight="1" thickBot="1">
      <c r="AC1077" s="684"/>
      <c r="AD1077" s="685"/>
      <c r="AT1077" s="643">
        <f t="shared" si="88"/>
        <v>643</v>
      </c>
      <c r="AU1077" s="643">
        <f t="shared" si="89"/>
        <v>4</v>
      </c>
    </row>
    <row r="1078" spans="29:47" ht="46.5" customHeight="1">
      <c r="AC1078" s="686"/>
      <c r="AD1078" s="686"/>
      <c r="AT1078" s="643">
        <f t="shared" si="88"/>
        <v>643</v>
      </c>
      <c r="AU1078" s="643">
        <f t="shared" si="89"/>
        <v>5</v>
      </c>
    </row>
    <row r="1079" spans="29:47" ht="46.5" customHeight="1" thickBot="1">
      <c r="AC1079" s="690"/>
      <c r="AD1079" s="691"/>
      <c r="AT1079" s="643">
        <f t="shared" si="88"/>
        <v>643</v>
      </c>
      <c r="AU1079" s="643">
        <f t="shared" si="89"/>
        <v>6</v>
      </c>
    </row>
    <row r="1080" spans="29:47" ht="46.5" customHeight="1" thickBot="1">
      <c r="AC1080" s="684"/>
      <c r="AD1080" s="685"/>
      <c r="AT1080" s="643">
        <f t="shared" si="88"/>
        <v>643</v>
      </c>
      <c r="AU1080" s="643">
        <f t="shared" si="89"/>
        <v>7</v>
      </c>
    </row>
    <row r="1081" spans="29:47" ht="46.5" customHeight="1" thickBot="1">
      <c r="AC1081" s="684"/>
      <c r="AD1081" s="685"/>
      <c r="AT1081" s="643">
        <f t="shared" si="88"/>
        <v>644</v>
      </c>
      <c r="AU1081" s="643">
        <f t="shared" si="89"/>
        <v>4</v>
      </c>
    </row>
    <row r="1082" spans="29:47" ht="46.5" customHeight="1" thickBot="1">
      <c r="AC1082" s="684"/>
      <c r="AD1082" s="685"/>
      <c r="AT1082" s="643">
        <f t="shared" si="88"/>
        <v>644</v>
      </c>
      <c r="AU1082" s="643">
        <f t="shared" si="89"/>
        <v>5</v>
      </c>
    </row>
    <row r="1083" spans="29:47" ht="46.5" customHeight="1" thickBot="1">
      <c r="AC1083" s="684"/>
      <c r="AD1083" s="685"/>
      <c r="AT1083" s="643">
        <f t="shared" si="88"/>
        <v>644</v>
      </c>
      <c r="AU1083" s="643">
        <f t="shared" si="89"/>
        <v>6</v>
      </c>
    </row>
    <row r="1084" spans="29:47" ht="46.5" customHeight="1" thickBot="1">
      <c r="AC1084" s="684"/>
      <c r="AD1084" s="685"/>
      <c r="AT1084" s="643">
        <f t="shared" si="88"/>
        <v>644</v>
      </c>
      <c r="AU1084" s="643">
        <f t="shared" si="89"/>
        <v>7</v>
      </c>
    </row>
    <row r="1085" spans="29:47" ht="46.5" customHeight="1" thickBot="1">
      <c r="AC1085" s="686"/>
      <c r="AD1085" s="686"/>
      <c r="AT1085" s="643">
        <f t="shared" si="88"/>
        <v>654</v>
      </c>
      <c r="AU1085" s="643">
        <f t="shared" si="89"/>
        <v>11</v>
      </c>
    </row>
    <row r="1086" spans="29:47" ht="46.5" customHeight="1" thickBot="1">
      <c r="AC1086" s="686"/>
      <c r="AD1086" s="686"/>
      <c r="AT1086" s="643">
        <f t="shared" si="88"/>
        <v>659</v>
      </c>
      <c r="AU1086" s="643">
        <f t="shared" si="89"/>
        <v>2</v>
      </c>
    </row>
    <row r="1087" spans="29:47" ht="46.5" customHeight="1">
      <c r="AC1087" s="686"/>
      <c r="AD1087" s="686"/>
      <c r="AT1087" s="643">
        <f t="shared" si="88"/>
        <v>659</v>
      </c>
      <c r="AU1087" s="643">
        <f t="shared" si="89"/>
        <v>10</v>
      </c>
    </row>
    <row r="1088" spans="29:47" ht="46.5" customHeight="1" thickBot="1">
      <c r="AC1088" s="684"/>
      <c r="AD1088" s="685"/>
      <c r="AT1088" s="643">
        <f t="shared" si="88"/>
        <v>660</v>
      </c>
      <c r="AU1088" s="643">
        <f t="shared" si="89"/>
        <v>2</v>
      </c>
    </row>
    <row r="1089" spans="29:47" ht="46.5" customHeight="1">
      <c r="AC1089" s="686"/>
      <c r="AD1089" s="686"/>
      <c r="AT1089" s="643">
        <f t="shared" si="88"/>
        <v>660</v>
      </c>
      <c r="AU1089" s="643">
        <f t="shared" si="89"/>
        <v>10</v>
      </c>
    </row>
    <row r="1090" spans="29:47" ht="46.5" customHeight="1" thickBot="1">
      <c r="AC1090" s="684"/>
      <c r="AD1090" s="685"/>
      <c r="AT1090" s="643">
        <f t="shared" si="88"/>
        <v>661</v>
      </c>
      <c r="AU1090" s="643">
        <f t="shared" si="89"/>
        <v>2</v>
      </c>
    </row>
    <row r="1091" spans="29:47" ht="46.5" customHeight="1" thickBot="1">
      <c r="AC1091" s="686"/>
      <c r="AD1091" s="686"/>
      <c r="AT1091" s="643">
        <f t="shared" si="88"/>
        <v>661</v>
      </c>
      <c r="AU1091" s="643">
        <f t="shared" si="89"/>
        <v>10</v>
      </c>
    </row>
    <row r="1092" spans="29:47" ht="46.5" customHeight="1" thickBot="1">
      <c r="AC1092" s="686"/>
      <c r="AD1092" s="686"/>
      <c r="AT1092" s="643">
        <f t="shared" si="88"/>
        <v>662</v>
      </c>
      <c r="AU1092" s="643">
        <f t="shared" si="89"/>
        <v>2</v>
      </c>
    </row>
    <row r="1093" spans="29:47" ht="46.5" customHeight="1">
      <c r="AC1093" s="686"/>
      <c r="AD1093" s="686"/>
      <c r="AT1093" s="643">
        <f t="shared" si="88"/>
        <v>662</v>
      </c>
      <c r="AU1093" s="643">
        <f t="shared" si="89"/>
        <v>10</v>
      </c>
    </row>
    <row r="1094" spans="29:47" ht="46.5" customHeight="1" thickBot="1">
      <c r="AC1094" s="684"/>
      <c r="AD1094" s="685"/>
      <c r="AT1094" s="643">
        <f t="shared" si="88"/>
        <v>663</v>
      </c>
      <c r="AU1094" s="643">
        <f t="shared" si="89"/>
        <v>2</v>
      </c>
    </row>
    <row r="1095" spans="29:47" ht="46.5" customHeight="1" thickBot="1">
      <c r="AC1095" s="684"/>
      <c r="AD1095" s="685"/>
      <c r="AT1095" s="643">
        <f t="shared" si="88"/>
        <v>663</v>
      </c>
      <c r="AU1095" s="643">
        <f t="shared" si="89"/>
        <v>10</v>
      </c>
    </row>
    <row r="1096" spans="29:47" ht="46.5" customHeight="1" thickBot="1">
      <c r="AC1096" s="684"/>
      <c r="AD1096" s="685"/>
      <c r="AT1096" s="643">
        <f t="shared" si="88"/>
        <v>664</v>
      </c>
      <c r="AU1096" s="643">
        <f t="shared" si="89"/>
        <v>2</v>
      </c>
    </row>
    <row r="1097" spans="29:47" ht="46.5" customHeight="1" thickBot="1">
      <c r="AC1097" s="684"/>
      <c r="AD1097" s="685"/>
      <c r="AT1097" s="643">
        <f t="shared" si="88"/>
        <v>664</v>
      </c>
      <c r="AU1097" s="643">
        <f t="shared" si="89"/>
        <v>10</v>
      </c>
    </row>
    <row r="1098" spans="29:47" ht="46.5" customHeight="1" thickBot="1">
      <c r="AC1098" s="686"/>
      <c r="AD1098" s="686"/>
      <c r="AT1098" s="643">
        <f t="shared" si="88"/>
        <v>665</v>
      </c>
      <c r="AU1098" s="643">
        <f t="shared" si="89"/>
        <v>2</v>
      </c>
    </row>
    <row r="1099" spans="29:47" ht="46.5" customHeight="1" thickBot="1">
      <c r="AC1099" s="686"/>
      <c r="AD1099" s="687"/>
      <c r="AT1099" s="643">
        <f t="shared" si="88"/>
        <v>665</v>
      </c>
      <c r="AU1099" s="643">
        <f t="shared" si="89"/>
        <v>10</v>
      </c>
    </row>
    <row r="1100" spans="29:47" ht="46.5" customHeight="1">
      <c r="AC1100" s="686"/>
      <c r="AD1100" s="686"/>
      <c r="AT1100" s="643">
        <f t="shared" si="88"/>
        <v>666</v>
      </c>
      <c r="AU1100" s="643">
        <f t="shared" si="89"/>
        <v>2</v>
      </c>
    </row>
    <row r="1101" spans="29:47" ht="46.5" customHeight="1" thickBot="1">
      <c r="AC1101" s="684"/>
      <c r="AD1101" s="685"/>
      <c r="AT1101" s="643">
        <f t="shared" si="88"/>
        <v>666</v>
      </c>
      <c r="AU1101" s="643">
        <f t="shared" si="89"/>
        <v>10</v>
      </c>
    </row>
    <row r="1102" spans="29:47" ht="46.5" customHeight="1" thickBot="1">
      <c r="AC1102" s="684"/>
      <c r="AD1102" s="685"/>
      <c r="AT1102" s="643">
        <f t="shared" si="88"/>
        <v>667</v>
      </c>
      <c r="AU1102" s="643">
        <f t="shared" si="89"/>
        <v>2</v>
      </c>
    </row>
    <row r="1103" spans="29:47" ht="46.5" customHeight="1" thickBot="1">
      <c r="AC1103" s="684"/>
      <c r="AD1103" s="685"/>
      <c r="AT1103" s="643">
        <f t="shared" si="88"/>
        <v>667</v>
      </c>
      <c r="AU1103" s="643">
        <f t="shared" si="89"/>
        <v>10</v>
      </c>
    </row>
    <row r="1104" spans="29:47" ht="46.5" customHeight="1" thickBot="1">
      <c r="AC1104" s="684"/>
      <c r="AD1104" s="685"/>
      <c r="AT1104" s="643">
        <f t="shared" si="88"/>
        <v>668</v>
      </c>
      <c r="AU1104" s="643">
        <f t="shared" si="89"/>
        <v>2</v>
      </c>
    </row>
    <row r="1105" spans="29:47" ht="46.5" customHeight="1" thickBot="1">
      <c r="AC1105" s="684"/>
      <c r="AD1105" s="685"/>
      <c r="AT1105" s="643">
        <f t="shared" si="88"/>
        <v>668</v>
      </c>
      <c r="AU1105" s="643">
        <f t="shared" si="89"/>
        <v>10</v>
      </c>
    </row>
    <row r="1106" spans="29:47" ht="46.5" customHeight="1">
      <c r="AC1106" s="686"/>
      <c r="AD1106" s="686"/>
      <c r="AT1106" s="643">
        <f t="shared" si="88"/>
        <v>669</v>
      </c>
      <c r="AU1106" s="643">
        <f t="shared" si="89"/>
        <v>2</v>
      </c>
    </row>
    <row r="1107" spans="29:47" ht="46.5" customHeight="1" thickBot="1">
      <c r="AC1107" s="684"/>
      <c r="AD1107" s="685"/>
      <c r="AT1107" s="643">
        <f t="shared" si="88"/>
        <v>669</v>
      </c>
      <c r="AU1107" s="643">
        <f t="shared" si="89"/>
        <v>10</v>
      </c>
    </row>
    <row r="1108" spans="29:47" ht="46.5" customHeight="1" thickBot="1">
      <c r="AC1108" s="684"/>
      <c r="AD1108" s="685"/>
      <c r="AT1108" s="643">
        <f t="shared" ref="AT1108:AT1171" si="90">AT968+86</f>
        <v>670</v>
      </c>
      <c r="AU1108" s="643">
        <f t="shared" ref="AU1108:AU1171" si="91">AU968</f>
        <v>2</v>
      </c>
    </row>
    <row r="1109" spans="29:47" ht="46.5" customHeight="1" thickBot="1">
      <c r="AC1109" s="684"/>
      <c r="AD1109" s="685"/>
      <c r="AT1109" s="643">
        <f t="shared" si="90"/>
        <v>670</v>
      </c>
      <c r="AU1109" s="643">
        <f t="shared" si="91"/>
        <v>10</v>
      </c>
    </row>
    <row r="1110" spans="29:47" ht="46.5" customHeight="1" thickBot="1">
      <c r="AC1110" s="684"/>
      <c r="AD1110" s="685"/>
      <c r="AT1110" s="643">
        <f t="shared" si="90"/>
        <v>671</v>
      </c>
      <c r="AU1110" s="643">
        <f t="shared" si="91"/>
        <v>2</v>
      </c>
    </row>
    <row r="1111" spans="29:47" ht="46.5" customHeight="1" thickBot="1">
      <c r="AC1111" s="684"/>
      <c r="AD1111" s="685"/>
      <c r="AT1111" s="643">
        <f t="shared" si="90"/>
        <v>671</v>
      </c>
      <c r="AU1111" s="643">
        <f t="shared" si="91"/>
        <v>10</v>
      </c>
    </row>
    <row r="1112" spans="29:47" ht="46.5" customHeight="1">
      <c r="AC1112" s="686"/>
      <c r="AD1112" s="686"/>
      <c r="AT1112" s="643">
        <f t="shared" si="90"/>
        <v>672</v>
      </c>
      <c r="AU1112" s="643">
        <f t="shared" si="91"/>
        <v>2</v>
      </c>
    </row>
    <row r="1113" spans="29:47" ht="46.5" customHeight="1" thickBot="1">
      <c r="AC1113" s="684"/>
      <c r="AD1113" s="685"/>
      <c r="AT1113" s="643">
        <f t="shared" si="90"/>
        <v>672</v>
      </c>
      <c r="AU1113" s="643">
        <f t="shared" si="91"/>
        <v>10</v>
      </c>
    </row>
    <row r="1114" spans="29:47" ht="46.5" customHeight="1" thickBot="1">
      <c r="AC1114" s="684"/>
      <c r="AD1114" s="685"/>
      <c r="AT1114" s="643">
        <f t="shared" si="90"/>
        <v>673</v>
      </c>
      <c r="AU1114" s="643">
        <f t="shared" si="91"/>
        <v>2</v>
      </c>
    </row>
    <row r="1115" spans="29:47" ht="46.5" customHeight="1" thickBot="1">
      <c r="AC1115" s="686"/>
      <c r="AD1115" s="686"/>
      <c r="AT1115" s="643">
        <f t="shared" si="90"/>
        <v>673</v>
      </c>
      <c r="AU1115" s="643">
        <f t="shared" si="91"/>
        <v>10</v>
      </c>
    </row>
    <row r="1116" spans="29:47" ht="46.5" customHeight="1">
      <c r="AC1116" s="686"/>
      <c r="AD1116" s="686"/>
      <c r="AT1116" s="643">
        <f t="shared" si="90"/>
        <v>674</v>
      </c>
      <c r="AU1116" s="643">
        <f t="shared" si="91"/>
        <v>2</v>
      </c>
    </row>
    <row r="1117" spans="29:47" ht="46.5" customHeight="1" thickBot="1">
      <c r="AC1117" s="684"/>
      <c r="AD1117" s="685"/>
      <c r="AT1117" s="643">
        <f t="shared" si="90"/>
        <v>674</v>
      </c>
      <c r="AU1117" s="643">
        <f t="shared" si="91"/>
        <v>10</v>
      </c>
    </row>
    <row r="1118" spans="29:47" ht="46.5" customHeight="1" thickBot="1">
      <c r="AC1118" s="684"/>
      <c r="AD1118" s="685"/>
      <c r="AT1118" s="643">
        <f t="shared" si="90"/>
        <v>675</v>
      </c>
      <c r="AU1118" s="643">
        <f t="shared" si="91"/>
        <v>2</v>
      </c>
    </row>
    <row r="1119" spans="29:47" ht="46.5" customHeight="1" thickBot="1">
      <c r="AC1119" s="684"/>
      <c r="AD1119" s="685"/>
      <c r="AT1119" s="643">
        <f t="shared" si="90"/>
        <v>675</v>
      </c>
      <c r="AU1119" s="643">
        <f t="shared" si="91"/>
        <v>10</v>
      </c>
    </row>
    <row r="1120" spans="29:47" ht="46.5" customHeight="1">
      <c r="AC1120" s="686"/>
      <c r="AD1120" s="686"/>
      <c r="AT1120" s="643">
        <f t="shared" si="90"/>
        <v>676</v>
      </c>
      <c r="AU1120" s="643">
        <f t="shared" si="91"/>
        <v>2</v>
      </c>
    </row>
    <row r="1121" spans="29:47" ht="46.5" customHeight="1" thickBot="1">
      <c r="AC1121" s="684"/>
      <c r="AD1121" s="685"/>
      <c r="AT1121" s="643">
        <f t="shared" si="90"/>
        <v>676</v>
      </c>
      <c r="AU1121" s="643">
        <f t="shared" si="91"/>
        <v>10</v>
      </c>
    </row>
    <row r="1122" spans="29:47" ht="46.5" customHeight="1" thickBot="1">
      <c r="AC1122" s="684"/>
      <c r="AD1122" s="685"/>
      <c r="AT1122" s="643">
        <f t="shared" si="90"/>
        <v>677</v>
      </c>
      <c r="AU1122" s="643">
        <f t="shared" si="91"/>
        <v>2</v>
      </c>
    </row>
    <row r="1123" spans="29:47" ht="46.5" customHeight="1" thickBot="1">
      <c r="AC1123" s="684"/>
      <c r="AD1123" s="685"/>
      <c r="AT1123" s="643">
        <f t="shared" si="90"/>
        <v>677</v>
      </c>
      <c r="AU1123" s="643">
        <f t="shared" si="91"/>
        <v>10</v>
      </c>
    </row>
    <row r="1124" spans="29:47" ht="46.5" customHeight="1" thickBot="1">
      <c r="AC1124" s="684"/>
      <c r="AD1124" s="685"/>
      <c r="AT1124" s="643">
        <f t="shared" si="90"/>
        <v>678</v>
      </c>
      <c r="AU1124" s="643">
        <f t="shared" si="91"/>
        <v>2</v>
      </c>
    </row>
    <row r="1125" spans="29:47" ht="46.5" customHeight="1" thickBot="1">
      <c r="AC1125" s="688"/>
      <c r="AD1125" s="689"/>
      <c r="AT1125" s="643">
        <f t="shared" si="90"/>
        <v>678</v>
      </c>
      <c r="AU1125" s="643">
        <f t="shared" si="91"/>
        <v>10</v>
      </c>
    </row>
    <row r="1126" spans="29:47" ht="46.5" customHeight="1" thickBot="1">
      <c r="AC1126" s="684"/>
      <c r="AD1126" s="685"/>
      <c r="AT1126" s="643">
        <f t="shared" si="90"/>
        <v>679</v>
      </c>
      <c r="AU1126" s="643">
        <f t="shared" si="91"/>
        <v>2</v>
      </c>
    </row>
    <row r="1127" spans="29:47" ht="46.5" customHeight="1" thickBot="1">
      <c r="AC1127" s="686"/>
      <c r="AD1127" s="686"/>
      <c r="AT1127" s="643">
        <f t="shared" si="90"/>
        <v>679</v>
      </c>
      <c r="AU1127" s="643">
        <f t="shared" si="91"/>
        <v>10</v>
      </c>
    </row>
    <row r="1128" spans="29:47" ht="46.5" customHeight="1">
      <c r="AC1128" s="686"/>
      <c r="AD1128" s="686"/>
      <c r="AT1128" s="643">
        <f t="shared" si="90"/>
        <v>704</v>
      </c>
      <c r="AU1128" s="643">
        <f t="shared" si="91"/>
        <v>4</v>
      </c>
    </row>
    <row r="1129" spans="29:47" ht="46.5" customHeight="1" thickBot="1">
      <c r="AC1129" s="684"/>
      <c r="AD1129" s="685"/>
      <c r="AT1129" s="643">
        <f t="shared" si="90"/>
        <v>707</v>
      </c>
      <c r="AU1129" s="643">
        <f t="shared" si="91"/>
        <v>4</v>
      </c>
    </row>
    <row r="1130" spans="29:47" ht="46.5" customHeight="1">
      <c r="AT1130" s="643">
        <f t="shared" si="90"/>
        <v>707</v>
      </c>
      <c r="AU1130" s="643">
        <f t="shared" si="91"/>
        <v>5</v>
      </c>
    </row>
    <row r="1131" spans="29:47" ht="46.5" customHeight="1">
      <c r="AT1131" s="643">
        <f t="shared" si="90"/>
        <v>707</v>
      </c>
      <c r="AU1131" s="643">
        <f t="shared" si="91"/>
        <v>6</v>
      </c>
    </row>
    <row r="1132" spans="29:47" ht="46.5" customHeight="1">
      <c r="AT1132" s="643">
        <f t="shared" si="90"/>
        <v>707</v>
      </c>
      <c r="AU1132" s="643">
        <f t="shared" si="91"/>
        <v>7</v>
      </c>
    </row>
    <row r="1133" spans="29:47" ht="46.5" customHeight="1">
      <c r="AT1133" s="643">
        <f t="shared" si="90"/>
        <v>708</v>
      </c>
      <c r="AU1133" s="643">
        <f t="shared" si="91"/>
        <v>4</v>
      </c>
    </row>
    <row r="1134" spans="29:47" ht="46.5" customHeight="1">
      <c r="AT1134" s="643">
        <f t="shared" si="90"/>
        <v>708</v>
      </c>
      <c r="AU1134" s="643">
        <f t="shared" si="91"/>
        <v>5</v>
      </c>
    </row>
    <row r="1135" spans="29:47" ht="46.5" customHeight="1">
      <c r="AT1135" s="643">
        <f t="shared" si="90"/>
        <v>708</v>
      </c>
      <c r="AU1135" s="643">
        <f t="shared" si="91"/>
        <v>6</v>
      </c>
    </row>
    <row r="1136" spans="29:47" ht="46.5" customHeight="1">
      <c r="AT1136" s="643">
        <f t="shared" si="90"/>
        <v>708</v>
      </c>
      <c r="AU1136" s="643">
        <f t="shared" si="91"/>
        <v>7</v>
      </c>
    </row>
    <row r="1137" spans="46:47" ht="46.5" customHeight="1">
      <c r="AT1137" s="643">
        <f t="shared" si="90"/>
        <v>709</v>
      </c>
      <c r="AU1137" s="643">
        <f t="shared" si="91"/>
        <v>4</v>
      </c>
    </row>
    <row r="1138" spans="46:47" ht="46.5" customHeight="1">
      <c r="AT1138" s="643">
        <f t="shared" si="90"/>
        <v>709</v>
      </c>
      <c r="AU1138" s="643">
        <f t="shared" si="91"/>
        <v>5</v>
      </c>
    </row>
    <row r="1139" spans="46:47" ht="46.5" customHeight="1">
      <c r="AT1139" s="643">
        <f t="shared" si="90"/>
        <v>709</v>
      </c>
      <c r="AU1139" s="643">
        <f t="shared" si="91"/>
        <v>6</v>
      </c>
    </row>
    <row r="1140" spans="46:47" ht="46.5" customHeight="1">
      <c r="AT1140" s="643">
        <f t="shared" si="90"/>
        <v>709</v>
      </c>
      <c r="AU1140" s="643">
        <f t="shared" si="91"/>
        <v>7</v>
      </c>
    </row>
    <row r="1141" spans="46:47" ht="46.5" customHeight="1">
      <c r="AT1141" s="643">
        <f t="shared" si="90"/>
        <v>710</v>
      </c>
      <c r="AU1141" s="643">
        <f t="shared" si="91"/>
        <v>4</v>
      </c>
    </row>
    <row r="1142" spans="46:47" ht="46.5" customHeight="1">
      <c r="AT1142" s="643">
        <f t="shared" si="90"/>
        <v>710</v>
      </c>
      <c r="AU1142" s="643">
        <f t="shared" si="91"/>
        <v>5</v>
      </c>
    </row>
    <row r="1143" spans="46:47" ht="46.5" customHeight="1">
      <c r="AT1143" s="643">
        <f t="shared" si="90"/>
        <v>710</v>
      </c>
      <c r="AU1143" s="643">
        <f t="shared" si="91"/>
        <v>6</v>
      </c>
    </row>
    <row r="1144" spans="46:47" ht="46.5" customHeight="1">
      <c r="AT1144" s="643">
        <f t="shared" si="90"/>
        <v>710</v>
      </c>
      <c r="AU1144" s="643">
        <f t="shared" si="91"/>
        <v>7</v>
      </c>
    </row>
    <row r="1145" spans="46:47" ht="46.5" customHeight="1">
      <c r="AT1145" s="643">
        <f t="shared" si="90"/>
        <v>711</v>
      </c>
      <c r="AU1145" s="643">
        <f t="shared" si="91"/>
        <v>4</v>
      </c>
    </row>
    <row r="1146" spans="46:47" ht="46.5" customHeight="1">
      <c r="AT1146" s="643">
        <f t="shared" si="90"/>
        <v>711</v>
      </c>
      <c r="AU1146" s="643">
        <f t="shared" si="91"/>
        <v>5</v>
      </c>
    </row>
    <row r="1147" spans="46:47" ht="46.5" customHeight="1">
      <c r="AT1147" s="643">
        <f t="shared" si="90"/>
        <v>711</v>
      </c>
      <c r="AU1147" s="643">
        <f t="shared" si="91"/>
        <v>6</v>
      </c>
    </row>
    <row r="1148" spans="46:47" ht="46.5" customHeight="1">
      <c r="AT1148" s="643">
        <f t="shared" si="90"/>
        <v>711</v>
      </c>
      <c r="AU1148" s="643">
        <f t="shared" si="91"/>
        <v>7</v>
      </c>
    </row>
    <row r="1149" spans="46:47" ht="46.5" customHeight="1">
      <c r="AT1149" s="643">
        <f t="shared" si="90"/>
        <v>712</v>
      </c>
      <c r="AU1149" s="643">
        <f t="shared" si="91"/>
        <v>4</v>
      </c>
    </row>
    <row r="1150" spans="46:47" ht="46.5" customHeight="1">
      <c r="AT1150" s="643">
        <f t="shared" si="90"/>
        <v>712</v>
      </c>
      <c r="AU1150" s="643">
        <f t="shared" si="91"/>
        <v>5</v>
      </c>
    </row>
    <row r="1151" spans="46:47" ht="46.5" customHeight="1">
      <c r="AT1151" s="643">
        <f t="shared" si="90"/>
        <v>712</v>
      </c>
      <c r="AU1151" s="643">
        <f t="shared" si="91"/>
        <v>6</v>
      </c>
    </row>
    <row r="1152" spans="46:47" ht="46.5" customHeight="1">
      <c r="AT1152" s="643">
        <f t="shared" si="90"/>
        <v>712</v>
      </c>
      <c r="AU1152" s="643">
        <f t="shared" si="91"/>
        <v>7</v>
      </c>
    </row>
    <row r="1153" spans="46:47" ht="46.5" customHeight="1">
      <c r="AT1153" s="643">
        <f t="shared" si="90"/>
        <v>713</v>
      </c>
      <c r="AU1153" s="643">
        <f t="shared" si="91"/>
        <v>4</v>
      </c>
    </row>
    <row r="1154" spans="46:47" ht="46.5" customHeight="1">
      <c r="AT1154" s="643">
        <f t="shared" si="90"/>
        <v>713</v>
      </c>
      <c r="AU1154" s="643">
        <f t="shared" si="91"/>
        <v>5</v>
      </c>
    </row>
    <row r="1155" spans="46:47" ht="46.5" customHeight="1">
      <c r="AT1155" s="643">
        <f t="shared" si="90"/>
        <v>713</v>
      </c>
      <c r="AU1155" s="643">
        <f t="shared" si="91"/>
        <v>6</v>
      </c>
    </row>
    <row r="1156" spans="46:47" ht="46.5" customHeight="1">
      <c r="AT1156" s="643">
        <f t="shared" si="90"/>
        <v>713</v>
      </c>
      <c r="AU1156" s="643">
        <f t="shared" si="91"/>
        <v>7</v>
      </c>
    </row>
    <row r="1157" spans="46:47" ht="46.5" customHeight="1">
      <c r="AT1157" s="643">
        <f t="shared" si="90"/>
        <v>714</v>
      </c>
      <c r="AU1157" s="643">
        <f t="shared" si="91"/>
        <v>4</v>
      </c>
    </row>
    <row r="1158" spans="46:47" ht="46.5" customHeight="1">
      <c r="AT1158" s="643">
        <f t="shared" si="90"/>
        <v>714</v>
      </c>
      <c r="AU1158" s="643">
        <f t="shared" si="91"/>
        <v>5</v>
      </c>
    </row>
    <row r="1159" spans="46:47" ht="46.5" customHeight="1">
      <c r="AT1159" s="643">
        <f t="shared" si="90"/>
        <v>714</v>
      </c>
      <c r="AU1159" s="643">
        <f t="shared" si="91"/>
        <v>6</v>
      </c>
    </row>
    <row r="1160" spans="46:47" ht="46.5" customHeight="1">
      <c r="AT1160" s="643">
        <f t="shared" si="90"/>
        <v>714</v>
      </c>
      <c r="AU1160" s="643">
        <f t="shared" si="91"/>
        <v>7</v>
      </c>
    </row>
    <row r="1161" spans="46:47" ht="46.5" customHeight="1">
      <c r="AT1161" s="643">
        <f t="shared" si="90"/>
        <v>715</v>
      </c>
      <c r="AU1161" s="643">
        <f t="shared" si="91"/>
        <v>4</v>
      </c>
    </row>
    <row r="1162" spans="46:47" ht="46.5" customHeight="1">
      <c r="AT1162" s="643">
        <f t="shared" si="90"/>
        <v>715</v>
      </c>
      <c r="AU1162" s="643">
        <f t="shared" si="91"/>
        <v>5</v>
      </c>
    </row>
    <row r="1163" spans="46:47" ht="46.5" customHeight="1">
      <c r="AT1163" s="643">
        <f t="shared" si="90"/>
        <v>715</v>
      </c>
      <c r="AU1163" s="643">
        <f t="shared" si="91"/>
        <v>6</v>
      </c>
    </row>
    <row r="1164" spans="46:47" ht="46.5" customHeight="1">
      <c r="AT1164" s="643">
        <f t="shared" si="90"/>
        <v>715</v>
      </c>
      <c r="AU1164" s="643">
        <f t="shared" si="91"/>
        <v>7</v>
      </c>
    </row>
    <row r="1165" spans="46:47" ht="46.5" customHeight="1">
      <c r="AT1165" s="643">
        <f t="shared" si="90"/>
        <v>716</v>
      </c>
      <c r="AU1165" s="643">
        <f t="shared" si="91"/>
        <v>4</v>
      </c>
    </row>
    <row r="1166" spans="46:47" ht="46.5" customHeight="1">
      <c r="AT1166" s="643">
        <f t="shared" si="90"/>
        <v>716</v>
      </c>
      <c r="AU1166" s="643">
        <f t="shared" si="91"/>
        <v>5</v>
      </c>
    </row>
    <row r="1167" spans="46:47" ht="46.5" customHeight="1">
      <c r="AT1167" s="643">
        <f t="shared" si="90"/>
        <v>716</v>
      </c>
      <c r="AU1167" s="643">
        <f t="shared" si="91"/>
        <v>6</v>
      </c>
    </row>
    <row r="1168" spans="46:47" ht="46.5" customHeight="1">
      <c r="AT1168" s="643">
        <f t="shared" si="90"/>
        <v>716</v>
      </c>
      <c r="AU1168" s="643">
        <f t="shared" si="91"/>
        <v>7</v>
      </c>
    </row>
    <row r="1169" spans="46:47" ht="46.5" customHeight="1">
      <c r="AT1169" s="643">
        <f t="shared" si="90"/>
        <v>717</v>
      </c>
      <c r="AU1169" s="643">
        <f t="shared" si="91"/>
        <v>4</v>
      </c>
    </row>
    <row r="1170" spans="46:47" ht="46.5" customHeight="1">
      <c r="AT1170" s="643">
        <f t="shared" si="90"/>
        <v>717</v>
      </c>
      <c r="AU1170" s="643">
        <f t="shared" si="91"/>
        <v>5</v>
      </c>
    </row>
    <row r="1171" spans="46:47" ht="46.5" customHeight="1">
      <c r="AT1171" s="643">
        <f t="shared" si="90"/>
        <v>717</v>
      </c>
      <c r="AU1171" s="643">
        <f t="shared" si="91"/>
        <v>6</v>
      </c>
    </row>
    <row r="1172" spans="46:47" ht="46.5" customHeight="1">
      <c r="AT1172" s="643">
        <f t="shared" ref="AT1172:AT1235" si="92">AT1032+86</f>
        <v>717</v>
      </c>
      <c r="AU1172" s="643">
        <f t="shared" ref="AU1172:AU1235" si="93">AU1032</f>
        <v>7</v>
      </c>
    </row>
    <row r="1173" spans="46:47" ht="46.5" customHeight="1">
      <c r="AT1173" s="643">
        <f t="shared" si="92"/>
        <v>718</v>
      </c>
      <c r="AU1173" s="643">
        <f t="shared" si="93"/>
        <v>4</v>
      </c>
    </row>
    <row r="1174" spans="46:47" ht="46.5" customHeight="1">
      <c r="AT1174" s="643">
        <f t="shared" si="92"/>
        <v>718</v>
      </c>
      <c r="AU1174" s="643">
        <f t="shared" si="93"/>
        <v>5</v>
      </c>
    </row>
    <row r="1175" spans="46:47" ht="46.5" customHeight="1">
      <c r="AT1175" s="643">
        <f t="shared" si="92"/>
        <v>718</v>
      </c>
      <c r="AU1175" s="643">
        <f t="shared" si="93"/>
        <v>6</v>
      </c>
    </row>
    <row r="1176" spans="46:47" ht="46.5" customHeight="1">
      <c r="AT1176" s="643">
        <f t="shared" si="92"/>
        <v>718</v>
      </c>
      <c r="AU1176" s="643">
        <f t="shared" si="93"/>
        <v>7</v>
      </c>
    </row>
    <row r="1177" spans="46:47" ht="46.5" customHeight="1">
      <c r="AT1177" s="643">
        <f t="shared" si="92"/>
        <v>719</v>
      </c>
      <c r="AU1177" s="643">
        <f t="shared" si="93"/>
        <v>4</v>
      </c>
    </row>
    <row r="1178" spans="46:47" ht="46.5" customHeight="1">
      <c r="AT1178" s="643">
        <f t="shared" si="92"/>
        <v>719</v>
      </c>
      <c r="AU1178" s="643">
        <f t="shared" si="93"/>
        <v>5</v>
      </c>
    </row>
    <row r="1179" spans="46:47" ht="46.5" customHeight="1">
      <c r="AT1179" s="643">
        <f t="shared" si="92"/>
        <v>719</v>
      </c>
      <c r="AU1179" s="643">
        <f t="shared" si="93"/>
        <v>6</v>
      </c>
    </row>
    <row r="1180" spans="46:47" ht="46.5" customHeight="1">
      <c r="AT1180" s="643">
        <f t="shared" si="92"/>
        <v>719</v>
      </c>
      <c r="AU1180" s="643">
        <f t="shared" si="93"/>
        <v>7</v>
      </c>
    </row>
    <row r="1181" spans="46:47" ht="46.5" customHeight="1">
      <c r="AT1181" s="643">
        <f t="shared" si="92"/>
        <v>720</v>
      </c>
      <c r="AU1181" s="643">
        <f t="shared" si="93"/>
        <v>4</v>
      </c>
    </row>
    <row r="1182" spans="46:47" ht="46.5" customHeight="1">
      <c r="AT1182" s="643">
        <f t="shared" si="92"/>
        <v>720</v>
      </c>
      <c r="AU1182" s="643">
        <f t="shared" si="93"/>
        <v>5</v>
      </c>
    </row>
    <row r="1183" spans="46:47" ht="46.5" customHeight="1">
      <c r="AT1183" s="643">
        <f t="shared" si="92"/>
        <v>720</v>
      </c>
      <c r="AU1183" s="643">
        <f t="shared" si="93"/>
        <v>6</v>
      </c>
    </row>
    <row r="1184" spans="46:47" ht="46.5" customHeight="1">
      <c r="AT1184" s="643">
        <f t="shared" si="92"/>
        <v>720</v>
      </c>
      <c r="AU1184" s="643">
        <f t="shared" si="93"/>
        <v>7</v>
      </c>
    </row>
    <row r="1185" spans="46:47" ht="46.5" customHeight="1">
      <c r="AT1185" s="643">
        <f t="shared" si="92"/>
        <v>721</v>
      </c>
      <c r="AU1185" s="643">
        <f t="shared" si="93"/>
        <v>4</v>
      </c>
    </row>
    <row r="1186" spans="46:47" ht="46.5" customHeight="1">
      <c r="AT1186" s="643">
        <f t="shared" si="92"/>
        <v>721</v>
      </c>
      <c r="AU1186" s="643">
        <f t="shared" si="93"/>
        <v>5</v>
      </c>
    </row>
    <row r="1187" spans="46:47" ht="46.5" customHeight="1">
      <c r="AT1187" s="643">
        <f t="shared" si="92"/>
        <v>721</v>
      </c>
      <c r="AU1187" s="643">
        <f t="shared" si="93"/>
        <v>6</v>
      </c>
    </row>
    <row r="1188" spans="46:47" ht="46.5" customHeight="1">
      <c r="AT1188" s="643">
        <f t="shared" si="92"/>
        <v>721</v>
      </c>
      <c r="AU1188" s="643">
        <f t="shared" si="93"/>
        <v>7</v>
      </c>
    </row>
    <row r="1189" spans="46:47" ht="46.5" customHeight="1">
      <c r="AT1189" s="643">
        <f t="shared" si="92"/>
        <v>722</v>
      </c>
      <c r="AU1189" s="643">
        <f t="shared" si="93"/>
        <v>4</v>
      </c>
    </row>
    <row r="1190" spans="46:47" ht="46.5" customHeight="1">
      <c r="AT1190" s="643">
        <f t="shared" si="92"/>
        <v>722</v>
      </c>
      <c r="AU1190" s="643">
        <f t="shared" si="93"/>
        <v>5</v>
      </c>
    </row>
    <row r="1191" spans="46:47" ht="46.5" customHeight="1">
      <c r="AT1191" s="643">
        <f t="shared" si="92"/>
        <v>722</v>
      </c>
      <c r="AU1191" s="643">
        <f t="shared" si="93"/>
        <v>6</v>
      </c>
    </row>
    <row r="1192" spans="46:47" ht="46.5" customHeight="1">
      <c r="AT1192" s="643">
        <f t="shared" si="92"/>
        <v>722</v>
      </c>
      <c r="AU1192" s="643">
        <f t="shared" si="93"/>
        <v>7</v>
      </c>
    </row>
    <row r="1193" spans="46:47" ht="46.5" customHeight="1">
      <c r="AT1193" s="643">
        <f t="shared" si="92"/>
        <v>723</v>
      </c>
      <c r="AU1193" s="643">
        <f t="shared" si="93"/>
        <v>4</v>
      </c>
    </row>
    <row r="1194" spans="46:47" ht="46.5" customHeight="1">
      <c r="AT1194" s="643">
        <f t="shared" si="92"/>
        <v>723</v>
      </c>
      <c r="AU1194" s="643">
        <f t="shared" si="93"/>
        <v>5</v>
      </c>
    </row>
    <row r="1195" spans="46:47" ht="46.5" customHeight="1">
      <c r="AT1195" s="643">
        <f t="shared" si="92"/>
        <v>723</v>
      </c>
      <c r="AU1195" s="643">
        <f t="shared" si="93"/>
        <v>6</v>
      </c>
    </row>
    <row r="1196" spans="46:47" ht="46.5" customHeight="1">
      <c r="AT1196" s="643">
        <f t="shared" si="92"/>
        <v>723</v>
      </c>
      <c r="AU1196" s="643">
        <f t="shared" si="93"/>
        <v>7</v>
      </c>
    </row>
    <row r="1197" spans="46:47" ht="46.5" customHeight="1">
      <c r="AT1197" s="643">
        <f t="shared" si="92"/>
        <v>724</v>
      </c>
      <c r="AU1197" s="643">
        <f t="shared" si="93"/>
        <v>4</v>
      </c>
    </row>
    <row r="1198" spans="46:47" ht="46.5" customHeight="1">
      <c r="AT1198" s="643">
        <f t="shared" si="92"/>
        <v>724</v>
      </c>
      <c r="AU1198" s="643">
        <f t="shared" si="93"/>
        <v>5</v>
      </c>
    </row>
    <row r="1199" spans="46:47" ht="46.5" customHeight="1">
      <c r="AT1199" s="643">
        <f t="shared" si="92"/>
        <v>724</v>
      </c>
      <c r="AU1199" s="643">
        <f t="shared" si="93"/>
        <v>6</v>
      </c>
    </row>
    <row r="1200" spans="46:47" ht="46.5" customHeight="1">
      <c r="AT1200" s="643">
        <f t="shared" si="92"/>
        <v>724</v>
      </c>
      <c r="AU1200" s="643">
        <f t="shared" si="93"/>
        <v>7</v>
      </c>
    </row>
    <row r="1201" spans="46:47" ht="46.5" customHeight="1">
      <c r="AT1201" s="643">
        <f t="shared" si="92"/>
        <v>725</v>
      </c>
      <c r="AU1201" s="643">
        <f t="shared" si="93"/>
        <v>4</v>
      </c>
    </row>
    <row r="1202" spans="46:47" ht="46.5" customHeight="1">
      <c r="AT1202" s="643">
        <f t="shared" si="92"/>
        <v>725</v>
      </c>
      <c r="AU1202" s="643">
        <f t="shared" si="93"/>
        <v>5</v>
      </c>
    </row>
    <row r="1203" spans="46:47" ht="46.5" customHeight="1">
      <c r="AT1203" s="643">
        <f t="shared" si="92"/>
        <v>725</v>
      </c>
      <c r="AU1203" s="643">
        <f t="shared" si="93"/>
        <v>6</v>
      </c>
    </row>
    <row r="1204" spans="46:47" ht="46.5" customHeight="1">
      <c r="AT1204" s="643">
        <f t="shared" si="92"/>
        <v>725</v>
      </c>
      <c r="AU1204" s="643">
        <f t="shared" si="93"/>
        <v>7</v>
      </c>
    </row>
    <row r="1205" spans="46:47" ht="46.5" customHeight="1">
      <c r="AT1205" s="643">
        <f t="shared" si="92"/>
        <v>726</v>
      </c>
      <c r="AU1205" s="643">
        <f t="shared" si="93"/>
        <v>4</v>
      </c>
    </row>
    <row r="1206" spans="46:47" ht="46.5" customHeight="1">
      <c r="AT1206" s="643">
        <f t="shared" si="92"/>
        <v>726</v>
      </c>
      <c r="AU1206" s="643">
        <f t="shared" si="93"/>
        <v>5</v>
      </c>
    </row>
    <row r="1207" spans="46:47" ht="46.5" customHeight="1">
      <c r="AT1207" s="643">
        <f t="shared" si="92"/>
        <v>726</v>
      </c>
      <c r="AU1207" s="643">
        <f t="shared" si="93"/>
        <v>6</v>
      </c>
    </row>
    <row r="1208" spans="46:47" ht="46.5" customHeight="1">
      <c r="AT1208" s="643">
        <f t="shared" si="92"/>
        <v>726</v>
      </c>
      <c r="AU1208" s="643">
        <f t="shared" si="93"/>
        <v>7</v>
      </c>
    </row>
    <row r="1209" spans="46:47" ht="46.5" customHeight="1">
      <c r="AT1209" s="643">
        <f t="shared" si="92"/>
        <v>727</v>
      </c>
      <c r="AU1209" s="643">
        <f t="shared" si="93"/>
        <v>4</v>
      </c>
    </row>
    <row r="1210" spans="46:47" ht="46.5" customHeight="1">
      <c r="AT1210" s="643">
        <f t="shared" si="92"/>
        <v>727</v>
      </c>
      <c r="AU1210" s="643">
        <f t="shared" si="93"/>
        <v>5</v>
      </c>
    </row>
    <row r="1211" spans="46:47" ht="46.5" customHeight="1">
      <c r="AT1211" s="643">
        <f t="shared" si="92"/>
        <v>727</v>
      </c>
      <c r="AU1211" s="643">
        <f t="shared" si="93"/>
        <v>6</v>
      </c>
    </row>
    <row r="1212" spans="46:47" ht="46.5" customHeight="1">
      <c r="AT1212" s="643">
        <f t="shared" si="92"/>
        <v>727</v>
      </c>
      <c r="AU1212" s="643">
        <f t="shared" si="93"/>
        <v>7</v>
      </c>
    </row>
    <row r="1213" spans="46:47" ht="46.5" customHeight="1">
      <c r="AT1213" s="643">
        <f t="shared" si="92"/>
        <v>728</v>
      </c>
      <c r="AU1213" s="643">
        <f t="shared" si="93"/>
        <v>4</v>
      </c>
    </row>
    <row r="1214" spans="46:47" ht="46.5" customHeight="1">
      <c r="AT1214" s="643">
        <f t="shared" si="92"/>
        <v>728</v>
      </c>
      <c r="AU1214" s="643">
        <f t="shared" si="93"/>
        <v>5</v>
      </c>
    </row>
    <row r="1215" spans="46:47" ht="46.5" customHeight="1">
      <c r="AT1215" s="643">
        <f t="shared" si="92"/>
        <v>728</v>
      </c>
      <c r="AU1215" s="643">
        <f t="shared" si="93"/>
        <v>6</v>
      </c>
    </row>
    <row r="1216" spans="46:47" ht="46.5" customHeight="1">
      <c r="AT1216" s="643">
        <f t="shared" si="92"/>
        <v>728</v>
      </c>
      <c r="AU1216" s="643">
        <f t="shared" si="93"/>
        <v>7</v>
      </c>
    </row>
    <row r="1217" spans="46:47" ht="46.5" customHeight="1">
      <c r="AT1217" s="643">
        <f t="shared" si="92"/>
        <v>729</v>
      </c>
      <c r="AU1217" s="643">
        <f t="shared" si="93"/>
        <v>4</v>
      </c>
    </row>
    <row r="1218" spans="46:47" ht="46.5" customHeight="1">
      <c r="AT1218" s="643">
        <f t="shared" si="92"/>
        <v>729</v>
      </c>
      <c r="AU1218" s="643">
        <f t="shared" si="93"/>
        <v>5</v>
      </c>
    </row>
    <row r="1219" spans="46:47" ht="46.5" customHeight="1">
      <c r="AT1219" s="643">
        <f t="shared" si="92"/>
        <v>729</v>
      </c>
      <c r="AU1219" s="643">
        <f t="shared" si="93"/>
        <v>6</v>
      </c>
    </row>
    <row r="1220" spans="46:47" ht="46.5" customHeight="1">
      <c r="AT1220" s="643">
        <f t="shared" si="92"/>
        <v>729</v>
      </c>
      <c r="AU1220" s="643">
        <f t="shared" si="93"/>
        <v>7</v>
      </c>
    </row>
    <row r="1221" spans="46:47" ht="46.5" customHeight="1">
      <c r="AT1221" s="643">
        <f t="shared" si="92"/>
        <v>730</v>
      </c>
      <c r="AU1221" s="643">
        <f t="shared" si="93"/>
        <v>4</v>
      </c>
    </row>
    <row r="1222" spans="46:47" ht="46.5" customHeight="1">
      <c r="AT1222" s="643">
        <f t="shared" si="92"/>
        <v>730</v>
      </c>
      <c r="AU1222" s="643">
        <f t="shared" si="93"/>
        <v>5</v>
      </c>
    </row>
    <row r="1223" spans="46:47" ht="46.5" customHeight="1">
      <c r="AT1223" s="643">
        <f t="shared" si="92"/>
        <v>730</v>
      </c>
      <c r="AU1223" s="643">
        <f t="shared" si="93"/>
        <v>6</v>
      </c>
    </row>
    <row r="1224" spans="46:47" ht="46.5" customHeight="1">
      <c r="AT1224" s="643">
        <f t="shared" si="92"/>
        <v>730</v>
      </c>
      <c r="AU1224" s="643">
        <f t="shared" si="93"/>
        <v>7</v>
      </c>
    </row>
    <row r="1225" spans="46:47" ht="46.5" customHeight="1">
      <c r="AT1225" s="643">
        <f t="shared" si="92"/>
        <v>740</v>
      </c>
      <c r="AU1225" s="643">
        <f t="shared" si="93"/>
        <v>11</v>
      </c>
    </row>
    <row r="1226" spans="46:47" ht="46.5" customHeight="1">
      <c r="AT1226" s="643">
        <f t="shared" si="92"/>
        <v>745</v>
      </c>
      <c r="AU1226" s="643">
        <f t="shared" si="93"/>
        <v>2</v>
      </c>
    </row>
    <row r="1227" spans="46:47" ht="46.5" customHeight="1">
      <c r="AT1227" s="643">
        <f t="shared" si="92"/>
        <v>745</v>
      </c>
      <c r="AU1227" s="643">
        <f t="shared" si="93"/>
        <v>10</v>
      </c>
    </row>
    <row r="1228" spans="46:47" ht="46.5" customHeight="1">
      <c r="AT1228" s="643">
        <f t="shared" si="92"/>
        <v>746</v>
      </c>
      <c r="AU1228" s="643">
        <f t="shared" si="93"/>
        <v>2</v>
      </c>
    </row>
    <row r="1229" spans="46:47" ht="46.5" customHeight="1">
      <c r="AT1229" s="643">
        <f t="shared" si="92"/>
        <v>746</v>
      </c>
      <c r="AU1229" s="643">
        <f t="shared" si="93"/>
        <v>10</v>
      </c>
    </row>
    <row r="1230" spans="46:47" ht="46.5" customHeight="1">
      <c r="AT1230" s="643">
        <f t="shared" si="92"/>
        <v>747</v>
      </c>
      <c r="AU1230" s="643">
        <f t="shared" si="93"/>
        <v>2</v>
      </c>
    </row>
    <row r="1231" spans="46:47" ht="46.5" customHeight="1">
      <c r="AT1231" s="643">
        <f t="shared" si="92"/>
        <v>747</v>
      </c>
      <c r="AU1231" s="643">
        <f t="shared" si="93"/>
        <v>10</v>
      </c>
    </row>
    <row r="1232" spans="46:47" ht="46.5" customHeight="1">
      <c r="AT1232" s="643">
        <f t="shared" si="92"/>
        <v>748</v>
      </c>
      <c r="AU1232" s="643">
        <f t="shared" si="93"/>
        <v>2</v>
      </c>
    </row>
    <row r="1233" spans="46:47" ht="46.5" customHeight="1">
      <c r="AT1233" s="643">
        <f t="shared" si="92"/>
        <v>748</v>
      </c>
      <c r="AU1233" s="643">
        <f t="shared" si="93"/>
        <v>10</v>
      </c>
    </row>
    <row r="1234" spans="46:47" ht="46.5" customHeight="1">
      <c r="AT1234" s="643">
        <f t="shared" si="92"/>
        <v>749</v>
      </c>
      <c r="AU1234" s="643">
        <f t="shared" si="93"/>
        <v>2</v>
      </c>
    </row>
    <row r="1235" spans="46:47" ht="46.5" customHeight="1">
      <c r="AT1235" s="643">
        <f t="shared" si="92"/>
        <v>749</v>
      </c>
      <c r="AU1235" s="643">
        <f t="shared" si="93"/>
        <v>10</v>
      </c>
    </row>
    <row r="1236" spans="46:47" ht="46.5" customHeight="1">
      <c r="AT1236" s="643">
        <f t="shared" ref="AT1236:AT1299" si="94">AT1096+86</f>
        <v>750</v>
      </c>
      <c r="AU1236" s="643">
        <f t="shared" ref="AU1236:AU1299" si="95">AU1096</f>
        <v>2</v>
      </c>
    </row>
    <row r="1237" spans="46:47" ht="46.5" customHeight="1">
      <c r="AT1237" s="643">
        <f t="shared" si="94"/>
        <v>750</v>
      </c>
      <c r="AU1237" s="643">
        <f t="shared" si="95"/>
        <v>10</v>
      </c>
    </row>
    <row r="1238" spans="46:47" ht="46.5" customHeight="1">
      <c r="AT1238" s="643">
        <f t="shared" si="94"/>
        <v>751</v>
      </c>
      <c r="AU1238" s="643">
        <f t="shared" si="95"/>
        <v>2</v>
      </c>
    </row>
    <row r="1239" spans="46:47" ht="46.5" customHeight="1">
      <c r="AT1239" s="643">
        <f t="shared" si="94"/>
        <v>751</v>
      </c>
      <c r="AU1239" s="643">
        <f t="shared" si="95"/>
        <v>10</v>
      </c>
    </row>
    <row r="1240" spans="46:47" ht="46.5" customHeight="1">
      <c r="AT1240" s="643">
        <f t="shared" si="94"/>
        <v>752</v>
      </c>
      <c r="AU1240" s="643">
        <f t="shared" si="95"/>
        <v>2</v>
      </c>
    </row>
    <row r="1241" spans="46:47" ht="46.5" customHeight="1">
      <c r="AT1241" s="643">
        <f t="shared" si="94"/>
        <v>752</v>
      </c>
      <c r="AU1241" s="643">
        <f t="shared" si="95"/>
        <v>10</v>
      </c>
    </row>
    <row r="1242" spans="46:47" ht="46.5" customHeight="1">
      <c r="AT1242" s="643">
        <f t="shared" si="94"/>
        <v>753</v>
      </c>
      <c r="AU1242" s="643">
        <f t="shared" si="95"/>
        <v>2</v>
      </c>
    </row>
    <row r="1243" spans="46:47" ht="46.5" customHeight="1">
      <c r="AT1243" s="643">
        <f t="shared" si="94"/>
        <v>753</v>
      </c>
      <c r="AU1243" s="643">
        <f t="shared" si="95"/>
        <v>10</v>
      </c>
    </row>
    <row r="1244" spans="46:47" ht="46.5" customHeight="1">
      <c r="AT1244" s="643">
        <f t="shared" si="94"/>
        <v>754</v>
      </c>
      <c r="AU1244" s="643">
        <f t="shared" si="95"/>
        <v>2</v>
      </c>
    </row>
    <row r="1245" spans="46:47" ht="46.5" customHeight="1">
      <c r="AT1245" s="643">
        <f t="shared" si="94"/>
        <v>754</v>
      </c>
      <c r="AU1245" s="643">
        <f t="shared" si="95"/>
        <v>10</v>
      </c>
    </row>
    <row r="1246" spans="46:47" ht="46.5" customHeight="1">
      <c r="AT1246" s="643">
        <f t="shared" si="94"/>
        <v>755</v>
      </c>
      <c r="AU1246" s="643">
        <f t="shared" si="95"/>
        <v>2</v>
      </c>
    </row>
    <row r="1247" spans="46:47" ht="46.5" customHeight="1">
      <c r="AT1247" s="643">
        <f t="shared" si="94"/>
        <v>755</v>
      </c>
      <c r="AU1247" s="643">
        <f t="shared" si="95"/>
        <v>10</v>
      </c>
    </row>
    <row r="1248" spans="46:47" ht="46.5" customHeight="1">
      <c r="AT1248" s="643">
        <f t="shared" si="94"/>
        <v>756</v>
      </c>
      <c r="AU1248" s="643">
        <f t="shared" si="95"/>
        <v>2</v>
      </c>
    </row>
    <row r="1249" spans="46:47" ht="46.5" customHeight="1">
      <c r="AT1249" s="643">
        <f t="shared" si="94"/>
        <v>756</v>
      </c>
      <c r="AU1249" s="643">
        <f t="shared" si="95"/>
        <v>10</v>
      </c>
    </row>
    <row r="1250" spans="46:47" ht="46.5" customHeight="1">
      <c r="AT1250" s="643">
        <f t="shared" si="94"/>
        <v>757</v>
      </c>
      <c r="AU1250" s="643">
        <f t="shared" si="95"/>
        <v>2</v>
      </c>
    </row>
    <row r="1251" spans="46:47" ht="46.5" customHeight="1">
      <c r="AT1251" s="643">
        <f t="shared" si="94"/>
        <v>757</v>
      </c>
      <c r="AU1251" s="643">
        <f t="shared" si="95"/>
        <v>10</v>
      </c>
    </row>
    <row r="1252" spans="46:47" ht="46.5" customHeight="1">
      <c r="AT1252" s="643">
        <f t="shared" si="94"/>
        <v>758</v>
      </c>
      <c r="AU1252" s="643">
        <f t="shared" si="95"/>
        <v>2</v>
      </c>
    </row>
    <row r="1253" spans="46:47" ht="46.5" customHeight="1">
      <c r="AT1253" s="643">
        <f t="shared" si="94"/>
        <v>758</v>
      </c>
      <c r="AU1253" s="643">
        <f t="shared" si="95"/>
        <v>10</v>
      </c>
    </row>
    <row r="1254" spans="46:47" ht="46.5" customHeight="1">
      <c r="AT1254" s="643">
        <f t="shared" si="94"/>
        <v>759</v>
      </c>
      <c r="AU1254" s="643">
        <f t="shared" si="95"/>
        <v>2</v>
      </c>
    </row>
    <row r="1255" spans="46:47" ht="46.5" customHeight="1">
      <c r="AT1255" s="643">
        <f t="shared" si="94"/>
        <v>759</v>
      </c>
      <c r="AU1255" s="643">
        <f t="shared" si="95"/>
        <v>10</v>
      </c>
    </row>
    <row r="1256" spans="46:47" ht="46.5" customHeight="1">
      <c r="AT1256" s="643">
        <f t="shared" si="94"/>
        <v>760</v>
      </c>
      <c r="AU1256" s="643">
        <f t="shared" si="95"/>
        <v>2</v>
      </c>
    </row>
    <row r="1257" spans="46:47" ht="46.5" customHeight="1">
      <c r="AT1257" s="643">
        <f t="shared" si="94"/>
        <v>760</v>
      </c>
      <c r="AU1257" s="643">
        <f t="shared" si="95"/>
        <v>10</v>
      </c>
    </row>
    <row r="1258" spans="46:47" ht="46.5" customHeight="1">
      <c r="AT1258" s="643">
        <f t="shared" si="94"/>
        <v>761</v>
      </c>
      <c r="AU1258" s="643">
        <f t="shared" si="95"/>
        <v>2</v>
      </c>
    </row>
    <row r="1259" spans="46:47" ht="46.5" customHeight="1">
      <c r="AT1259" s="643">
        <f t="shared" si="94"/>
        <v>761</v>
      </c>
      <c r="AU1259" s="643">
        <f t="shared" si="95"/>
        <v>10</v>
      </c>
    </row>
    <row r="1260" spans="46:47" ht="46.5" customHeight="1">
      <c r="AT1260" s="643">
        <f t="shared" si="94"/>
        <v>762</v>
      </c>
      <c r="AU1260" s="643">
        <f t="shared" si="95"/>
        <v>2</v>
      </c>
    </row>
    <row r="1261" spans="46:47" ht="46.5" customHeight="1">
      <c r="AT1261" s="643">
        <f t="shared" si="94"/>
        <v>762</v>
      </c>
      <c r="AU1261" s="643">
        <f t="shared" si="95"/>
        <v>10</v>
      </c>
    </row>
    <row r="1262" spans="46:47" ht="46.5" customHeight="1">
      <c r="AT1262" s="643">
        <f t="shared" si="94"/>
        <v>763</v>
      </c>
      <c r="AU1262" s="643">
        <f t="shared" si="95"/>
        <v>2</v>
      </c>
    </row>
    <row r="1263" spans="46:47" ht="46.5" customHeight="1">
      <c r="AT1263" s="643">
        <f t="shared" si="94"/>
        <v>763</v>
      </c>
      <c r="AU1263" s="643">
        <f t="shared" si="95"/>
        <v>10</v>
      </c>
    </row>
    <row r="1264" spans="46:47" ht="46.5" customHeight="1">
      <c r="AT1264" s="643">
        <f t="shared" si="94"/>
        <v>764</v>
      </c>
      <c r="AU1264" s="643">
        <f t="shared" si="95"/>
        <v>2</v>
      </c>
    </row>
    <row r="1265" spans="46:47" ht="46.5" customHeight="1">
      <c r="AT1265" s="643">
        <f t="shared" si="94"/>
        <v>764</v>
      </c>
      <c r="AU1265" s="643">
        <f t="shared" si="95"/>
        <v>10</v>
      </c>
    </row>
    <row r="1266" spans="46:47" ht="46.5" customHeight="1">
      <c r="AT1266" s="643">
        <f t="shared" si="94"/>
        <v>765</v>
      </c>
      <c r="AU1266" s="643">
        <f t="shared" si="95"/>
        <v>2</v>
      </c>
    </row>
    <row r="1267" spans="46:47" ht="46.5" customHeight="1">
      <c r="AT1267" s="643">
        <f t="shared" si="94"/>
        <v>765</v>
      </c>
      <c r="AU1267" s="643">
        <f t="shared" si="95"/>
        <v>10</v>
      </c>
    </row>
    <row r="1268" spans="46:47" ht="46.5" customHeight="1">
      <c r="AT1268" s="643">
        <f t="shared" si="94"/>
        <v>790</v>
      </c>
      <c r="AU1268" s="643">
        <f t="shared" si="95"/>
        <v>4</v>
      </c>
    </row>
    <row r="1269" spans="46:47" ht="46.5" customHeight="1">
      <c r="AT1269" s="643">
        <f t="shared" si="94"/>
        <v>793</v>
      </c>
      <c r="AU1269" s="643">
        <f t="shared" si="95"/>
        <v>4</v>
      </c>
    </row>
    <row r="1270" spans="46:47" ht="46.5" customHeight="1">
      <c r="AT1270" s="643">
        <f t="shared" si="94"/>
        <v>793</v>
      </c>
      <c r="AU1270" s="643">
        <f t="shared" si="95"/>
        <v>5</v>
      </c>
    </row>
    <row r="1271" spans="46:47" ht="46.5" customHeight="1">
      <c r="AT1271" s="643">
        <f t="shared" si="94"/>
        <v>793</v>
      </c>
      <c r="AU1271" s="643">
        <f t="shared" si="95"/>
        <v>6</v>
      </c>
    </row>
    <row r="1272" spans="46:47" ht="46.5" customHeight="1">
      <c r="AT1272" s="643">
        <f t="shared" si="94"/>
        <v>793</v>
      </c>
      <c r="AU1272" s="643">
        <f t="shared" si="95"/>
        <v>7</v>
      </c>
    </row>
    <row r="1273" spans="46:47" ht="46.5" customHeight="1">
      <c r="AT1273" s="643">
        <f t="shared" si="94"/>
        <v>794</v>
      </c>
      <c r="AU1273" s="643">
        <f t="shared" si="95"/>
        <v>4</v>
      </c>
    </row>
    <row r="1274" spans="46:47" ht="46.5" customHeight="1">
      <c r="AT1274" s="643">
        <f t="shared" si="94"/>
        <v>794</v>
      </c>
      <c r="AU1274" s="643">
        <f t="shared" si="95"/>
        <v>5</v>
      </c>
    </row>
    <row r="1275" spans="46:47" ht="46.5" customHeight="1">
      <c r="AT1275" s="643">
        <f t="shared" si="94"/>
        <v>794</v>
      </c>
      <c r="AU1275" s="643">
        <f t="shared" si="95"/>
        <v>6</v>
      </c>
    </row>
    <row r="1276" spans="46:47" ht="46.5" customHeight="1">
      <c r="AT1276" s="643">
        <f t="shared" si="94"/>
        <v>794</v>
      </c>
      <c r="AU1276" s="643">
        <f t="shared" si="95"/>
        <v>7</v>
      </c>
    </row>
    <row r="1277" spans="46:47" ht="46.5" customHeight="1">
      <c r="AT1277" s="643">
        <f t="shared" si="94"/>
        <v>795</v>
      </c>
      <c r="AU1277" s="643">
        <f t="shared" si="95"/>
        <v>4</v>
      </c>
    </row>
    <row r="1278" spans="46:47" ht="46.5" customHeight="1">
      <c r="AT1278" s="643">
        <f t="shared" si="94"/>
        <v>795</v>
      </c>
      <c r="AU1278" s="643">
        <f t="shared" si="95"/>
        <v>5</v>
      </c>
    </row>
    <row r="1279" spans="46:47" ht="46.5" customHeight="1">
      <c r="AT1279" s="643">
        <f t="shared" si="94"/>
        <v>795</v>
      </c>
      <c r="AU1279" s="643">
        <f t="shared" si="95"/>
        <v>6</v>
      </c>
    </row>
    <row r="1280" spans="46:47" ht="46.5" customHeight="1">
      <c r="AT1280" s="643">
        <f t="shared" si="94"/>
        <v>795</v>
      </c>
      <c r="AU1280" s="643">
        <f t="shared" si="95"/>
        <v>7</v>
      </c>
    </row>
    <row r="1281" spans="46:47" ht="46.5" customHeight="1">
      <c r="AT1281" s="643">
        <f t="shared" si="94"/>
        <v>796</v>
      </c>
      <c r="AU1281" s="643">
        <f t="shared" si="95"/>
        <v>4</v>
      </c>
    </row>
    <row r="1282" spans="46:47" ht="46.5" customHeight="1">
      <c r="AT1282" s="643">
        <f t="shared" si="94"/>
        <v>796</v>
      </c>
      <c r="AU1282" s="643">
        <f t="shared" si="95"/>
        <v>5</v>
      </c>
    </row>
    <row r="1283" spans="46:47" ht="46.5" customHeight="1">
      <c r="AT1283" s="643">
        <f t="shared" si="94"/>
        <v>796</v>
      </c>
      <c r="AU1283" s="643">
        <f t="shared" si="95"/>
        <v>6</v>
      </c>
    </row>
    <row r="1284" spans="46:47" ht="46.5" customHeight="1">
      <c r="AT1284" s="643">
        <f t="shared" si="94"/>
        <v>796</v>
      </c>
      <c r="AU1284" s="643">
        <f t="shared" si="95"/>
        <v>7</v>
      </c>
    </row>
    <row r="1285" spans="46:47" ht="46.5" customHeight="1">
      <c r="AT1285" s="643">
        <f t="shared" si="94"/>
        <v>797</v>
      </c>
      <c r="AU1285" s="643">
        <f t="shared" si="95"/>
        <v>4</v>
      </c>
    </row>
    <row r="1286" spans="46:47" ht="46.5" customHeight="1">
      <c r="AT1286" s="643">
        <f t="shared" si="94"/>
        <v>797</v>
      </c>
      <c r="AU1286" s="643">
        <f t="shared" si="95"/>
        <v>5</v>
      </c>
    </row>
    <row r="1287" spans="46:47" ht="46.5" customHeight="1">
      <c r="AT1287" s="643">
        <f t="shared" si="94"/>
        <v>797</v>
      </c>
      <c r="AU1287" s="643">
        <f t="shared" si="95"/>
        <v>6</v>
      </c>
    </row>
    <row r="1288" spans="46:47" ht="46.5" customHeight="1">
      <c r="AT1288" s="643">
        <f t="shared" si="94"/>
        <v>797</v>
      </c>
      <c r="AU1288" s="643">
        <f t="shared" si="95"/>
        <v>7</v>
      </c>
    </row>
    <row r="1289" spans="46:47" ht="46.5" customHeight="1">
      <c r="AT1289" s="643">
        <f t="shared" si="94"/>
        <v>798</v>
      </c>
      <c r="AU1289" s="643">
        <f t="shared" si="95"/>
        <v>4</v>
      </c>
    </row>
    <row r="1290" spans="46:47" ht="46.5" customHeight="1">
      <c r="AT1290" s="643">
        <f t="shared" si="94"/>
        <v>798</v>
      </c>
      <c r="AU1290" s="643">
        <f t="shared" si="95"/>
        <v>5</v>
      </c>
    </row>
    <row r="1291" spans="46:47" ht="46.5" customHeight="1">
      <c r="AT1291" s="643">
        <f t="shared" si="94"/>
        <v>798</v>
      </c>
      <c r="AU1291" s="643">
        <f t="shared" si="95"/>
        <v>6</v>
      </c>
    </row>
    <row r="1292" spans="46:47" ht="46.5" customHeight="1">
      <c r="AT1292" s="643">
        <f t="shared" si="94"/>
        <v>798</v>
      </c>
      <c r="AU1292" s="643">
        <f t="shared" si="95"/>
        <v>7</v>
      </c>
    </row>
    <row r="1293" spans="46:47" ht="46.5" customHeight="1">
      <c r="AT1293" s="643">
        <f t="shared" si="94"/>
        <v>799</v>
      </c>
      <c r="AU1293" s="643">
        <f t="shared" si="95"/>
        <v>4</v>
      </c>
    </row>
    <row r="1294" spans="46:47" ht="46.5" customHeight="1">
      <c r="AT1294" s="643">
        <f t="shared" si="94"/>
        <v>799</v>
      </c>
      <c r="AU1294" s="643">
        <f t="shared" si="95"/>
        <v>5</v>
      </c>
    </row>
    <row r="1295" spans="46:47" ht="46.5" customHeight="1">
      <c r="AT1295" s="643">
        <f t="shared" si="94"/>
        <v>799</v>
      </c>
      <c r="AU1295" s="643">
        <f t="shared" si="95"/>
        <v>6</v>
      </c>
    </row>
    <row r="1296" spans="46:47" ht="46.5" customHeight="1">
      <c r="AT1296" s="643">
        <f t="shared" si="94"/>
        <v>799</v>
      </c>
      <c r="AU1296" s="643">
        <f t="shared" si="95"/>
        <v>7</v>
      </c>
    </row>
    <row r="1297" spans="46:47" ht="46.5" customHeight="1">
      <c r="AT1297" s="643">
        <f t="shared" si="94"/>
        <v>800</v>
      </c>
      <c r="AU1297" s="643">
        <f t="shared" si="95"/>
        <v>4</v>
      </c>
    </row>
    <row r="1298" spans="46:47" ht="46.5" customHeight="1">
      <c r="AT1298" s="643">
        <f t="shared" si="94"/>
        <v>800</v>
      </c>
      <c r="AU1298" s="643">
        <f t="shared" si="95"/>
        <v>5</v>
      </c>
    </row>
    <row r="1299" spans="46:47" ht="46.5" customHeight="1">
      <c r="AT1299" s="643">
        <f t="shared" si="94"/>
        <v>800</v>
      </c>
      <c r="AU1299" s="643">
        <f t="shared" si="95"/>
        <v>6</v>
      </c>
    </row>
    <row r="1300" spans="46:47" ht="46.5" customHeight="1">
      <c r="AT1300" s="643">
        <f t="shared" ref="AT1300:AT1363" si="96">AT1160+86</f>
        <v>800</v>
      </c>
      <c r="AU1300" s="643">
        <f t="shared" ref="AU1300:AU1363" si="97">AU1160</f>
        <v>7</v>
      </c>
    </row>
    <row r="1301" spans="46:47" ht="46.5" customHeight="1">
      <c r="AT1301" s="643">
        <f t="shared" si="96"/>
        <v>801</v>
      </c>
      <c r="AU1301" s="643">
        <f t="shared" si="97"/>
        <v>4</v>
      </c>
    </row>
    <row r="1302" spans="46:47" ht="46.5" customHeight="1">
      <c r="AT1302" s="643">
        <f t="shared" si="96"/>
        <v>801</v>
      </c>
      <c r="AU1302" s="643">
        <f t="shared" si="97"/>
        <v>5</v>
      </c>
    </row>
    <row r="1303" spans="46:47" ht="46.5" customHeight="1">
      <c r="AT1303" s="643">
        <f t="shared" si="96"/>
        <v>801</v>
      </c>
      <c r="AU1303" s="643">
        <f t="shared" si="97"/>
        <v>6</v>
      </c>
    </row>
    <row r="1304" spans="46:47" ht="46.5" customHeight="1">
      <c r="AT1304" s="643">
        <f t="shared" si="96"/>
        <v>801</v>
      </c>
      <c r="AU1304" s="643">
        <f t="shared" si="97"/>
        <v>7</v>
      </c>
    </row>
    <row r="1305" spans="46:47" ht="46.5" customHeight="1">
      <c r="AT1305" s="643">
        <f t="shared" si="96"/>
        <v>802</v>
      </c>
      <c r="AU1305" s="643">
        <f t="shared" si="97"/>
        <v>4</v>
      </c>
    </row>
    <row r="1306" spans="46:47" ht="46.5" customHeight="1">
      <c r="AT1306" s="643">
        <f t="shared" si="96"/>
        <v>802</v>
      </c>
      <c r="AU1306" s="643">
        <f t="shared" si="97"/>
        <v>5</v>
      </c>
    </row>
    <row r="1307" spans="46:47" ht="46.5" customHeight="1">
      <c r="AT1307" s="643">
        <f t="shared" si="96"/>
        <v>802</v>
      </c>
      <c r="AU1307" s="643">
        <f t="shared" si="97"/>
        <v>6</v>
      </c>
    </row>
    <row r="1308" spans="46:47" ht="46.5" customHeight="1">
      <c r="AT1308" s="643">
        <f t="shared" si="96"/>
        <v>802</v>
      </c>
      <c r="AU1308" s="643">
        <f t="shared" si="97"/>
        <v>7</v>
      </c>
    </row>
    <row r="1309" spans="46:47" ht="46.5" customHeight="1">
      <c r="AT1309" s="643">
        <f t="shared" si="96"/>
        <v>803</v>
      </c>
      <c r="AU1309" s="643">
        <f t="shared" si="97"/>
        <v>4</v>
      </c>
    </row>
    <row r="1310" spans="46:47" ht="46.5" customHeight="1">
      <c r="AT1310" s="643">
        <f t="shared" si="96"/>
        <v>803</v>
      </c>
      <c r="AU1310" s="643">
        <f t="shared" si="97"/>
        <v>5</v>
      </c>
    </row>
    <row r="1311" spans="46:47" ht="46.5" customHeight="1">
      <c r="AT1311" s="643">
        <f t="shared" si="96"/>
        <v>803</v>
      </c>
      <c r="AU1311" s="643">
        <f t="shared" si="97"/>
        <v>6</v>
      </c>
    </row>
    <row r="1312" spans="46:47" ht="46.5" customHeight="1">
      <c r="AT1312" s="643">
        <f t="shared" si="96"/>
        <v>803</v>
      </c>
      <c r="AU1312" s="643">
        <f t="shared" si="97"/>
        <v>7</v>
      </c>
    </row>
    <row r="1313" spans="46:47" ht="46.5" customHeight="1">
      <c r="AT1313" s="643">
        <f t="shared" si="96"/>
        <v>804</v>
      </c>
      <c r="AU1313" s="643">
        <f t="shared" si="97"/>
        <v>4</v>
      </c>
    </row>
    <row r="1314" spans="46:47" ht="46.5" customHeight="1">
      <c r="AT1314" s="643">
        <f t="shared" si="96"/>
        <v>804</v>
      </c>
      <c r="AU1314" s="643">
        <f t="shared" si="97"/>
        <v>5</v>
      </c>
    </row>
    <row r="1315" spans="46:47" ht="46.5" customHeight="1">
      <c r="AT1315" s="643">
        <f t="shared" si="96"/>
        <v>804</v>
      </c>
      <c r="AU1315" s="643">
        <f t="shared" si="97"/>
        <v>6</v>
      </c>
    </row>
    <row r="1316" spans="46:47" ht="46.5" customHeight="1">
      <c r="AT1316" s="643">
        <f t="shared" si="96"/>
        <v>804</v>
      </c>
      <c r="AU1316" s="643">
        <f t="shared" si="97"/>
        <v>7</v>
      </c>
    </row>
    <row r="1317" spans="46:47" ht="46.5" customHeight="1">
      <c r="AT1317" s="643">
        <f t="shared" si="96"/>
        <v>805</v>
      </c>
      <c r="AU1317" s="643">
        <f t="shared" si="97"/>
        <v>4</v>
      </c>
    </row>
    <row r="1318" spans="46:47" ht="46.5" customHeight="1">
      <c r="AT1318" s="643">
        <f t="shared" si="96"/>
        <v>805</v>
      </c>
      <c r="AU1318" s="643">
        <f t="shared" si="97"/>
        <v>5</v>
      </c>
    </row>
    <row r="1319" spans="46:47" ht="46.5" customHeight="1">
      <c r="AT1319" s="643">
        <f t="shared" si="96"/>
        <v>805</v>
      </c>
      <c r="AU1319" s="643">
        <f t="shared" si="97"/>
        <v>6</v>
      </c>
    </row>
    <row r="1320" spans="46:47" ht="46.5" customHeight="1">
      <c r="AT1320" s="643">
        <f t="shared" si="96"/>
        <v>805</v>
      </c>
      <c r="AU1320" s="643">
        <f t="shared" si="97"/>
        <v>7</v>
      </c>
    </row>
    <row r="1321" spans="46:47" ht="46.5" customHeight="1">
      <c r="AT1321" s="643">
        <f t="shared" si="96"/>
        <v>806</v>
      </c>
      <c r="AU1321" s="643">
        <f t="shared" si="97"/>
        <v>4</v>
      </c>
    </row>
    <row r="1322" spans="46:47" ht="46.5" customHeight="1">
      <c r="AT1322" s="643">
        <f t="shared" si="96"/>
        <v>806</v>
      </c>
      <c r="AU1322" s="643">
        <f t="shared" si="97"/>
        <v>5</v>
      </c>
    </row>
    <row r="1323" spans="46:47" ht="46.5" customHeight="1">
      <c r="AT1323" s="643">
        <f t="shared" si="96"/>
        <v>806</v>
      </c>
      <c r="AU1323" s="643">
        <f t="shared" si="97"/>
        <v>6</v>
      </c>
    </row>
    <row r="1324" spans="46:47" ht="46.5" customHeight="1">
      <c r="AT1324" s="643">
        <f t="shared" si="96"/>
        <v>806</v>
      </c>
      <c r="AU1324" s="643">
        <f t="shared" si="97"/>
        <v>7</v>
      </c>
    </row>
    <row r="1325" spans="46:47" ht="46.5" customHeight="1">
      <c r="AT1325" s="643">
        <f t="shared" si="96"/>
        <v>807</v>
      </c>
      <c r="AU1325" s="643">
        <f t="shared" si="97"/>
        <v>4</v>
      </c>
    </row>
    <row r="1326" spans="46:47" ht="46.5" customHeight="1">
      <c r="AT1326" s="643">
        <f t="shared" si="96"/>
        <v>807</v>
      </c>
      <c r="AU1326" s="643">
        <f t="shared" si="97"/>
        <v>5</v>
      </c>
    </row>
    <row r="1327" spans="46:47" ht="46.5" customHeight="1">
      <c r="AT1327" s="643">
        <f t="shared" si="96"/>
        <v>807</v>
      </c>
      <c r="AU1327" s="643">
        <f t="shared" si="97"/>
        <v>6</v>
      </c>
    </row>
    <row r="1328" spans="46:47" ht="46.5" customHeight="1">
      <c r="AT1328" s="643">
        <f t="shared" si="96"/>
        <v>807</v>
      </c>
      <c r="AU1328" s="643">
        <f t="shared" si="97"/>
        <v>7</v>
      </c>
    </row>
    <row r="1329" spans="46:47" ht="46.5" customHeight="1">
      <c r="AT1329" s="643">
        <f t="shared" si="96"/>
        <v>808</v>
      </c>
      <c r="AU1329" s="643">
        <f t="shared" si="97"/>
        <v>4</v>
      </c>
    </row>
    <row r="1330" spans="46:47" ht="46.5" customHeight="1">
      <c r="AT1330" s="643">
        <f t="shared" si="96"/>
        <v>808</v>
      </c>
      <c r="AU1330" s="643">
        <f t="shared" si="97"/>
        <v>5</v>
      </c>
    </row>
    <row r="1331" spans="46:47" ht="46.5" customHeight="1">
      <c r="AT1331" s="643">
        <f t="shared" si="96"/>
        <v>808</v>
      </c>
      <c r="AU1331" s="643">
        <f t="shared" si="97"/>
        <v>6</v>
      </c>
    </row>
    <row r="1332" spans="46:47" ht="46.5" customHeight="1">
      <c r="AT1332" s="643">
        <f t="shared" si="96"/>
        <v>808</v>
      </c>
      <c r="AU1332" s="643">
        <f t="shared" si="97"/>
        <v>7</v>
      </c>
    </row>
    <row r="1333" spans="46:47" ht="46.5" customHeight="1">
      <c r="AT1333" s="643">
        <f t="shared" si="96"/>
        <v>809</v>
      </c>
      <c r="AU1333" s="643">
        <f t="shared" si="97"/>
        <v>4</v>
      </c>
    </row>
    <row r="1334" spans="46:47" ht="46.5" customHeight="1">
      <c r="AT1334" s="643">
        <f t="shared" si="96"/>
        <v>809</v>
      </c>
      <c r="AU1334" s="643">
        <f t="shared" si="97"/>
        <v>5</v>
      </c>
    </row>
    <row r="1335" spans="46:47" ht="46.5" customHeight="1">
      <c r="AT1335" s="643">
        <f t="shared" si="96"/>
        <v>809</v>
      </c>
      <c r="AU1335" s="643">
        <f t="shared" si="97"/>
        <v>6</v>
      </c>
    </row>
    <row r="1336" spans="46:47" ht="46.5" customHeight="1">
      <c r="AT1336" s="643">
        <f t="shared" si="96"/>
        <v>809</v>
      </c>
      <c r="AU1336" s="643">
        <f t="shared" si="97"/>
        <v>7</v>
      </c>
    </row>
    <row r="1337" spans="46:47" ht="46.5" customHeight="1">
      <c r="AT1337" s="643">
        <f t="shared" si="96"/>
        <v>810</v>
      </c>
      <c r="AU1337" s="643">
        <f t="shared" si="97"/>
        <v>4</v>
      </c>
    </row>
    <row r="1338" spans="46:47" ht="46.5" customHeight="1">
      <c r="AT1338" s="643">
        <f t="shared" si="96"/>
        <v>810</v>
      </c>
      <c r="AU1338" s="643">
        <f t="shared" si="97"/>
        <v>5</v>
      </c>
    </row>
    <row r="1339" spans="46:47" ht="46.5" customHeight="1">
      <c r="AT1339" s="643">
        <f t="shared" si="96"/>
        <v>810</v>
      </c>
      <c r="AU1339" s="643">
        <f t="shared" si="97"/>
        <v>6</v>
      </c>
    </row>
    <row r="1340" spans="46:47" ht="46.5" customHeight="1">
      <c r="AT1340" s="643">
        <f t="shared" si="96"/>
        <v>810</v>
      </c>
      <c r="AU1340" s="643">
        <f t="shared" si="97"/>
        <v>7</v>
      </c>
    </row>
    <row r="1341" spans="46:47" ht="46.5" customHeight="1">
      <c r="AT1341" s="643">
        <f t="shared" si="96"/>
        <v>811</v>
      </c>
      <c r="AU1341" s="643">
        <f t="shared" si="97"/>
        <v>4</v>
      </c>
    </row>
    <row r="1342" spans="46:47" ht="46.5" customHeight="1">
      <c r="AT1342" s="643">
        <f t="shared" si="96"/>
        <v>811</v>
      </c>
      <c r="AU1342" s="643">
        <f t="shared" si="97"/>
        <v>5</v>
      </c>
    </row>
    <row r="1343" spans="46:47" ht="46.5" customHeight="1">
      <c r="AT1343" s="643">
        <f t="shared" si="96"/>
        <v>811</v>
      </c>
      <c r="AU1343" s="643">
        <f t="shared" si="97"/>
        <v>6</v>
      </c>
    </row>
    <row r="1344" spans="46:47" ht="46.5" customHeight="1">
      <c r="AT1344" s="643">
        <f t="shared" si="96"/>
        <v>811</v>
      </c>
      <c r="AU1344" s="643">
        <f t="shared" si="97"/>
        <v>7</v>
      </c>
    </row>
    <row r="1345" spans="46:47" ht="46.5" customHeight="1">
      <c r="AT1345" s="643">
        <f t="shared" si="96"/>
        <v>812</v>
      </c>
      <c r="AU1345" s="643">
        <f t="shared" si="97"/>
        <v>4</v>
      </c>
    </row>
    <row r="1346" spans="46:47" ht="46.5" customHeight="1">
      <c r="AT1346" s="643">
        <f t="shared" si="96"/>
        <v>812</v>
      </c>
      <c r="AU1346" s="643">
        <f t="shared" si="97"/>
        <v>5</v>
      </c>
    </row>
    <row r="1347" spans="46:47" ht="46.5" customHeight="1">
      <c r="AT1347" s="643">
        <f t="shared" si="96"/>
        <v>812</v>
      </c>
      <c r="AU1347" s="643">
        <f t="shared" si="97"/>
        <v>6</v>
      </c>
    </row>
    <row r="1348" spans="46:47" ht="46.5" customHeight="1">
      <c r="AT1348" s="643">
        <f t="shared" si="96"/>
        <v>812</v>
      </c>
      <c r="AU1348" s="643">
        <f t="shared" si="97"/>
        <v>7</v>
      </c>
    </row>
    <row r="1349" spans="46:47" ht="46.5" customHeight="1">
      <c r="AT1349" s="643">
        <f t="shared" si="96"/>
        <v>813</v>
      </c>
      <c r="AU1349" s="643">
        <f t="shared" si="97"/>
        <v>4</v>
      </c>
    </row>
    <row r="1350" spans="46:47" ht="46.5" customHeight="1">
      <c r="AT1350" s="643">
        <f t="shared" si="96"/>
        <v>813</v>
      </c>
      <c r="AU1350" s="643">
        <f t="shared" si="97"/>
        <v>5</v>
      </c>
    </row>
    <row r="1351" spans="46:47" ht="46.5" customHeight="1">
      <c r="AT1351" s="643">
        <f t="shared" si="96"/>
        <v>813</v>
      </c>
      <c r="AU1351" s="643">
        <f t="shared" si="97"/>
        <v>6</v>
      </c>
    </row>
    <row r="1352" spans="46:47" ht="46.5" customHeight="1">
      <c r="AT1352" s="643">
        <f t="shared" si="96"/>
        <v>813</v>
      </c>
      <c r="AU1352" s="643">
        <f t="shared" si="97"/>
        <v>7</v>
      </c>
    </row>
    <row r="1353" spans="46:47" ht="46.5" customHeight="1">
      <c r="AT1353" s="643">
        <f t="shared" si="96"/>
        <v>814</v>
      </c>
      <c r="AU1353" s="643">
        <f t="shared" si="97"/>
        <v>4</v>
      </c>
    </row>
    <row r="1354" spans="46:47" ht="46.5" customHeight="1">
      <c r="AT1354" s="643">
        <f t="shared" si="96"/>
        <v>814</v>
      </c>
      <c r="AU1354" s="643">
        <f t="shared" si="97"/>
        <v>5</v>
      </c>
    </row>
    <row r="1355" spans="46:47" ht="46.5" customHeight="1">
      <c r="AT1355" s="643">
        <f t="shared" si="96"/>
        <v>814</v>
      </c>
      <c r="AU1355" s="643">
        <f t="shared" si="97"/>
        <v>6</v>
      </c>
    </row>
    <row r="1356" spans="46:47" ht="46.5" customHeight="1">
      <c r="AT1356" s="643">
        <f t="shared" si="96"/>
        <v>814</v>
      </c>
      <c r="AU1356" s="643">
        <f t="shared" si="97"/>
        <v>7</v>
      </c>
    </row>
    <row r="1357" spans="46:47" ht="46.5" customHeight="1">
      <c r="AT1357" s="643">
        <f t="shared" si="96"/>
        <v>815</v>
      </c>
      <c r="AU1357" s="643">
        <f t="shared" si="97"/>
        <v>4</v>
      </c>
    </row>
    <row r="1358" spans="46:47" ht="46.5" customHeight="1">
      <c r="AT1358" s="643">
        <f t="shared" si="96"/>
        <v>815</v>
      </c>
      <c r="AU1358" s="643">
        <f t="shared" si="97"/>
        <v>5</v>
      </c>
    </row>
    <row r="1359" spans="46:47" ht="46.5" customHeight="1">
      <c r="AT1359" s="643">
        <f t="shared" si="96"/>
        <v>815</v>
      </c>
      <c r="AU1359" s="643">
        <f t="shared" si="97"/>
        <v>6</v>
      </c>
    </row>
    <row r="1360" spans="46:47" ht="46.5" customHeight="1">
      <c r="AT1360" s="643">
        <f t="shared" si="96"/>
        <v>815</v>
      </c>
      <c r="AU1360" s="643">
        <f t="shared" si="97"/>
        <v>7</v>
      </c>
    </row>
    <row r="1361" spans="46:47" ht="46.5" customHeight="1">
      <c r="AT1361" s="643">
        <f t="shared" si="96"/>
        <v>816</v>
      </c>
      <c r="AU1361" s="643">
        <f t="shared" si="97"/>
        <v>4</v>
      </c>
    </row>
    <row r="1362" spans="46:47" ht="46.5" customHeight="1">
      <c r="AT1362" s="643">
        <f t="shared" si="96"/>
        <v>816</v>
      </c>
      <c r="AU1362" s="643">
        <f t="shared" si="97"/>
        <v>5</v>
      </c>
    </row>
    <row r="1363" spans="46:47" ht="46.5" customHeight="1">
      <c r="AT1363" s="643">
        <f t="shared" si="96"/>
        <v>816</v>
      </c>
      <c r="AU1363" s="643">
        <f t="shared" si="97"/>
        <v>6</v>
      </c>
    </row>
    <row r="1364" spans="46:47" ht="46.5" customHeight="1">
      <c r="AT1364" s="643">
        <f t="shared" ref="AT1364:AT1427" si="98">AT1224+86</f>
        <v>816</v>
      </c>
      <c r="AU1364" s="643">
        <f t="shared" ref="AU1364:AU1427" si="99">AU1224</f>
        <v>7</v>
      </c>
    </row>
    <row r="1365" spans="46:47" ht="46.5" customHeight="1">
      <c r="AT1365" s="643">
        <f t="shared" si="98"/>
        <v>826</v>
      </c>
      <c r="AU1365" s="643">
        <f t="shared" si="99"/>
        <v>11</v>
      </c>
    </row>
    <row r="1366" spans="46:47" ht="46.5" customHeight="1">
      <c r="AT1366" s="643">
        <f t="shared" si="98"/>
        <v>831</v>
      </c>
      <c r="AU1366" s="643">
        <f t="shared" si="99"/>
        <v>2</v>
      </c>
    </row>
    <row r="1367" spans="46:47" ht="46.5" customHeight="1">
      <c r="AT1367" s="643">
        <f t="shared" si="98"/>
        <v>831</v>
      </c>
      <c r="AU1367" s="643">
        <f t="shared" si="99"/>
        <v>10</v>
      </c>
    </row>
    <row r="1368" spans="46:47" ht="46.5" customHeight="1">
      <c r="AT1368" s="643">
        <f t="shared" si="98"/>
        <v>832</v>
      </c>
      <c r="AU1368" s="643">
        <f t="shared" si="99"/>
        <v>2</v>
      </c>
    </row>
    <row r="1369" spans="46:47" ht="46.5" customHeight="1">
      <c r="AT1369" s="643">
        <f t="shared" si="98"/>
        <v>832</v>
      </c>
      <c r="AU1369" s="643">
        <f t="shared" si="99"/>
        <v>10</v>
      </c>
    </row>
    <row r="1370" spans="46:47" ht="46.5" customHeight="1">
      <c r="AT1370" s="643">
        <f t="shared" si="98"/>
        <v>833</v>
      </c>
      <c r="AU1370" s="643">
        <f t="shared" si="99"/>
        <v>2</v>
      </c>
    </row>
    <row r="1371" spans="46:47" ht="46.5" customHeight="1">
      <c r="AT1371" s="643">
        <f t="shared" si="98"/>
        <v>833</v>
      </c>
      <c r="AU1371" s="643">
        <f t="shared" si="99"/>
        <v>10</v>
      </c>
    </row>
    <row r="1372" spans="46:47" ht="46.5" customHeight="1">
      <c r="AT1372" s="643">
        <f t="shared" si="98"/>
        <v>834</v>
      </c>
      <c r="AU1372" s="643">
        <f t="shared" si="99"/>
        <v>2</v>
      </c>
    </row>
    <row r="1373" spans="46:47" ht="46.5" customHeight="1">
      <c r="AT1373" s="643">
        <f t="shared" si="98"/>
        <v>834</v>
      </c>
      <c r="AU1373" s="643">
        <f t="shared" si="99"/>
        <v>10</v>
      </c>
    </row>
    <row r="1374" spans="46:47" ht="46.5" customHeight="1">
      <c r="AT1374" s="643">
        <f t="shared" si="98"/>
        <v>835</v>
      </c>
      <c r="AU1374" s="643">
        <f t="shared" si="99"/>
        <v>2</v>
      </c>
    </row>
    <row r="1375" spans="46:47" ht="46.5" customHeight="1">
      <c r="AT1375" s="643">
        <f t="shared" si="98"/>
        <v>835</v>
      </c>
      <c r="AU1375" s="643">
        <f t="shared" si="99"/>
        <v>10</v>
      </c>
    </row>
    <row r="1376" spans="46:47" ht="46.5" customHeight="1">
      <c r="AT1376" s="643">
        <f t="shared" si="98"/>
        <v>836</v>
      </c>
      <c r="AU1376" s="643">
        <f t="shared" si="99"/>
        <v>2</v>
      </c>
    </row>
    <row r="1377" spans="46:47" ht="46.5" customHeight="1">
      <c r="AT1377" s="643">
        <f t="shared" si="98"/>
        <v>836</v>
      </c>
      <c r="AU1377" s="643">
        <f t="shared" si="99"/>
        <v>10</v>
      </c>
    </row>
    <row r="1378" spans="46:47" ht="46.5" customHeight="1">
      <c r="AT1378" s="643">
        <f t="shared" si="98"/>
        <v>837</v>
      </c>
      <c r="AU1378" s="643">
        <f t="shared" si="99"/>
        <v>2</v>
      </c>
    </row>
    <row r="1379" spans="46:47" ht="46.5" customHeight="1">
      <c r="AT1379" s="643">
        <f t="shared" si="98"/>
        <v>837</v>
      </c>
      <c r="AU1379" s="643">
        <f t="shared" si="99"/>
        <v>10</v>
      </c>
    </row>
    <row r="1380" spans="46:47" ht="46.5" customHeight="1">
      <c r="AT1380" s="643">
        <f t="shared" si="98"/>
        <v>838</v>
      </c>
      <c r="AU1380" s="643">
        <f t="shared" si="99"/>
        <v>2</v>
      </c>
    </row>
    <row r="1381" spans="46:47" ht="46.5" customHeight="1">
      <c r="AT1381" s="643">
        <f t="shared" si="98"/>
        <v>838</v>
      </c>
      <c r="AU1381" s="643">
        <f t="shared" si="99"/>
        <v>10</v>
      </c>
    </row>
    <row r="1382" spans="46:47" ht="46.5" customHeight="1">
      <c r="AT1382" s="643">
        <f t="shared" si="98"/>
        <v>839</v>
      </c>
      <c r="AU1382" s="643">
        <f t="shared" si="99"/>
        <v>2</v>
      </c>
    </row>
    <row r="1383" spans="46:47" ht="46.5" customHeight="1">
      <c r="AT1383" s="643">
        <f t="shared" si="98"/>
        <v>839</v>
      </c>
      <c r="AU1383" s="643">
        <f t="shared" si="99"/>
        <v>10</v>
      </c>
    </row>
    <row r="1384" spans="46:47" ht="46.5" customHeight="1">
      <c r="AT1384" s="643">
        <f t="shared" si="98"/>
        <v>840</v>
      </c>
      <c r="AU1384" s="643">
        <f t="shared" si="99"/>
        <v>2</v>
      </c>
    </row>
    <row r="1385" spans="46:47" ht="46.5" customHeight="1">
      <c r="AT1385" s="643">
        <f t="shared" si="98"/>
        <v>840</v>
      </c>
      <c r="AU1385" s="643">
        <f t="shared" si="99"/>
        <v>10</v>
      </c>
    </row>
    <row r="1386" spans="46:47" ht="46.5" customHeight="1">
      <c r="AT1386" s="643">
        <f t="shared" si="98"/>
        <v>841</v>
      </c>
      <c r="AU1386" s="643">
        <f t="shared" si="99"/>
        <v>2</v>
      </c>
    </row>
    <row r="1387" spans="46:47" ht="46.5" customHeight="1">
      <c r="AT1387" s="643">
        <f t="shared" si="98"/>
        <v>841</v>
      </c>
      <c r="AU1387" s="643">
        <f t="shared" si="99"/>
        <v>10</v>
      </c>
    </row>
    <row r="1388" spans="46:47" ht="46.5" customHeight="1">
      <c r="AT1388" s="643">
        <f t="shared" si="98"/>
        <v>842</v>
      </c>
      <c r="AU1388" s="643">
        <f t="shared" si="99"/>
        <v>2</v>
      </c>
    </row>
    <row r="1389" spans="46:47" ht="46.5" customHeight="1">
      <c r="AT1389" s="643">
        <f t="shared" si="98"/>
        <v>842</v>
      </c>
      <c r="AU1389" s="643">
        <f t="shared" si="99"/>
        <v>10</v>
      </c>
    </row>
    <row r="1390" spans="46:47" ht="46.5" customHeight="1">
      <c r="AT1390" s="643">
        <f t="shared" si="98"/>
        <v>843</v>
      </c>
      <c r="AU1390" s="643">
        <f t="shared" si="99"/>
        <v>2</v>
      </c>
    </row>
    <row r="1391" spans="46:47" ht="46.5" customHeight="1">
      <c r="AT1391" s="643">
        <f t="shared" si="98"/>
        <v>843</v>
      </c>
      <c r="AU1391" s="643">
        <f t="shared" si="99"/>
        <v>10</v>
      </c>
    </row>
    <row r="1392" spans="46:47" ht="46.5" customHeight="1">
      <c r="AT1392" s="643">
        <f t="shared" si="98"/>
        <v>844</v>
      </c>
      <c r="AU1392" s="643">
        <f t="shared" si="99"/>
        <v>2</v>
      </c>
    </row>
    <row r="1393" spans="46:47" ht="46.5" customHeight="1">
      <c r="AT1393" s="643">
        <f t="shared" si="98"/>
        <v>844</v>
      </c>
      <c r="AU1393" s="643">
        <f t="shared" si="99"/>
        <v>10</v>
      </c>
    </row>
    <row r="1394" spans="46:47" ht="46.5" customHeight="1">
      <c r="AT1394" s="643">
        <f t="shared" si="98"/>
        <v>845</v>
      </c>
      <c r="AU1394" s="643">
        <f t="shared" si="99"/>
        <v>2</v>
      </c>
    </row>
    <row r="1395" spans="46:47" ht="46.5" customHeight="1">
      <c r="AT1395" s="643">
        <f t="shared" si="98"/>
        <v>845</v>
      </c>
      <c r="AU1395" s="643">
        <f t="shared" si="99"/>
        <v>10</v>
      </c>
    </row>
    <row r="1396" spans="46:47" ht="46.5" customHeight="1">
      <c r="AT1396" s="643">
        <f t="shared" si="98"/>
        <v>846</v>
      </c>
      <c r="AU1396" s="643">
        <f t="shared" si="99"/>
        <v>2</v>
      </c>
    </row>
    <row r="1397" spans="46:47" ht="46.5" customHeight="1">
      <c r="AT1397" s="643">
        <f t="shared" si="98"/>
        <v>846</v>
      </c>
      <c r="AU1397" s="643">
        <f t="shared" si="99"/>
        <v>10</v>
      </c>
    </row>
    <row r="1398" spans="46:47" ht="46.5" customHeight="1">
      <c r="AT1398" s="643">
        <f t="shared" si="98"/>
        <v>847</v>
      </c>
      <c r="AU1398" s="643">
        <f t="shared" si="99"/>
        <v>2</v>
      </c>
    </row>
    <row r="1399" spans="46:47" ht="46.5" customHeight="1">
      <c r="AT1399" s="643">
        <f t="shared" si="98"/>
        <v>847</v>
      </c>
      <c r="AU1399" s="643">
        <f t="shared" si="99"/>
        <v>10</v>
      </c>
    </row>
    <row r="1400" spans="46:47" ht="46.5" customHeight="1">
      <c r="AT1400" s="643">
        <f t="shared" si="98"/>
        <v>848</v>
      </c>
      <c r="AU1400" s="643">
        <f t="shared" si="99"/>
        <v>2</v>
      </c>
    </row>
    <row r="1401" spans="46:47" ht="46.5" customHeight="1">
      <c r="AT1401" s="643">
        <f t="shared" si="98"/>
        <v>848</v>
      </c>
      <c r="AU1401" s="643">
        <f t="shared" si="99"/>
        <v>10</v>
      </c>
    </row>
    <row r="1402" spans="46:47" ht="46.5" customHeight="1">
      <c r="AT1402" s="643">
        <f t="shared" si="98"/>
        <v>849</v>
      </c>
      <c r="AU1402" s="643">
        <f t="shared" si="99"/>
        <v>2</v>
      </c>
    </row>
    <row r="1403" spans="46:47" ht="46.5" customHeight="1">
      <c r="AT1403" s="643">
        <f t="shared" si="98"/>
        <v>849</v>
      </c>
      <c r="AU1403" s="643">
        <f t="shared" si="99"/>
        <v>10</v>
      </c>
    </row>
    <row r="1404" spans="46:47" ht="46.5" customHeight="1">
      <c r="AT1404" s="643">
        <f t="shared" si="98"/>
        <v>850</v>
      </c>
      <c r="AU1404" s="643">
        <f t="shared" si="99"/>
        <v>2</v>
      </c>
    </row>
    <row r="1405" spans="46:47" ht="46.5" customHeight="1">
      <c r="AT1405" s="643">
        <f t="shared" si="98"/>
        <v>850</v>
      </c>
      <c r="AU1405" s="643">
        <f t="shared" si="99"/>
        <v>10</v>
      </c>
    </row>
    <row r="1406" spans="46:47" ht="46.5" customHeight="1">
      <c r="AT1406" s="643">
        <f t="shared" si="98"/>
        <v>851</v>
      </c>
      <c r="AU1406" s="643">
        <f t="shared" si="99"/>
        <v>2</v>
      </c>
    </row>
    <row r="1407" spans="46:47" ht="46.5" customHeight="1">
      <c r="AT1407" s="643">
        <f t="shared" si="98"/>
        <v>851</v>
      </c>
      <c r="AU1407" s="643">
        <f t="shared" si="99"/>
        <v>10</v>
      </c>
    </row>
    <row r="1408" spans="46:47" ht="46.5" customHeight="1">
      <c r="AT1408" s="643">
        <f t="shared" si="98"/>
        <v>876</v>
      </c>
      <c r="AU1408" s="643">
        <f t="shared" si="99"/>
        <v>4</v>
      </c>
    </row>
    <row r="1409" spans="46:47" ht="46.5" customHeight="1">
      <c r="AT1409" s="643">
        <f t="shared" si="98"/>
        <v>879</v>
      </c>
      <c r="AU1409" s="643">
        <f t="shared" si="99"/>
        <v>4</v>
      </c>
    </row>
    <row r="1410" spans="46:47" ht="46.5" customHeight="1">
      <c r="AT1410" s="643">
        <f t="shared" si="98"/>
        <v>879</v>
      </c>
      <c r="AU1410" s="643">
        <f t="shared" si="99"/>
        <v>5</v>
      </c>
    </row>
    <row r="1411" spans="46:47" ht="46.5" customHeight="1">
      <c r="AT1411" s="643">
        <f t="shared" si="98"/>
        <v>879</v>
      </c>
      <c r="AU1411" s="643">
        <f t="shared" si="99"/>
        <v>6</v>
      </c>
    </row>
    <row r="1412" spans="46:47" ht="46.5" customHeight="1">
      <c r="AT1412" s="643">
        <f t="shared" si="98"/>
        <v>879</v>
      </c>
      <c r="AU1412" s="643">
        <f t="shared" si="99"/>
        <v>7</v>
      </c>
    </row>
    <row r="1413" spans="46:47" ht="46.5" customHeight="1">
      <c r="AT1413" s="643">
        <f t="shared" si="98"/>
        <v>880</v>
      </c>
      <c r="AU1413" s="643">
        <f t="shared" si="99"/>
        <v>4</v>
      </c>
    </row>
    <row r="1414" spans="46:47" ht="46.5" customHeight="1">
      <c r="AT1414" s="643">
        <f t="shared" si="98"/>
        <v>880</v>
      </c>
      <c r="AU1414" s="643">
        <f t="shared" si="99"/>
        <v>5</v>
      </c>
    </row>
    <row r="1415" spans="46:47" ht="46.5" customHeight="1">
      <c r="AT1415" s="643">
        <f t="shared" si="98"/>
        <v>880</v>
      </c>
      <c r="AU1415" s="643">
        <f t="shared" si="99"/>
        <v>6</v>
      </c>
    </row>
    <row r="1416" spans="46:47" ht="46.5" customHeight="1">
      <c r="AT1416" s="643">
        <f t="shared" si="98"/>
        <v>880</v>
      </c>
      <c r="AU1416" s="643">
        <f t="shared" si="99"/>
        <v>7</v>
      </c>
    </row>
    <row r="1417" spans="46:47" ht="46.5" customHeight="1">
      <c r="AT1417" s="643">
        <f t="shared" si="98"/>
        <v>881</v>
      </c>
      <c r="AU1417" s="643">
        <f t="shared" si="99"/>
        <v>4</v>
      </c>
    </row>
    <row r="1418" spans="46:47" ht="46.5" customHeight="1">
      <c r="AT1418" s="643">
        <f t="shared" si="98"/>
        <v>881</v>
      </c>
      <c r="AU1418" s="643">
        <f t="shared" si="99"/>
        <v>5</v>
      </c>
    </row>
    <row r="1419" spans="46:47" ht="46.5" customHeight="1">
      <c r="AT1419" s="643">
        <f t="shared" si="98"/>
        <v>881</v>
      </c>
      <c r="AU1419" s="643">
        <f t="shared" si="99"/>
        <v>6</v>
      </c>
    </row>
    <row r="1420" spans="46:47" ht="46.5" customHeight="1">
      <c r="AT1420" s="643">
        <f t="shared" si="98"/>
        <v>881</v>
      </c>
      <c r="AU1420" s="643">
        <f t="shared" si="99"/>
        <v>7</v>
      </c>
    </row>
    <row r="1421" spans="46:47" ht="46.5" customHeight="1">
      <c r="AT1421" s="643">
        <f t="shared" si="98"/>
        <v>882</v>
      </c>
      <c r="AU1421" s="643">
        <f t="shared" si="99"/>
        <v>4</v>
      </c>
    </row>
    <row r="1422" spans="46:47" ht="46.5" customHeight="1">
      <c r="AT1422" s="643">
        <f t="shared" si="98"/>
        <v>882</v>
      </c>
      <c r="AU1422" s="643">
        <f t="shared" si="99"/>
        <v>5</v>
      </c>
    </row>
    <row r="1423" spans="46:47" ht="46.5" customHeight="1">
      <c r="AT1423" s="643">
        <f t="shared" si="98"/>
        <v>882</v>
      </c>
      <c r="AU1423" s="643">
        <f t="shared" si="99"/>
        <v>6</v>
      </c>
    </row>
    <row r="1424" spans="46:47" ht="46.5" customHeight="1">
      <c r="AT1424" s="643">
        <f t="shared" si="98"/>
        <v>882</v>
      </c>
      <c r="AU1424" s="643">
        <f t="shared" si="99"/>
        <v>7</v>
      </c>
    </row>
    <row r="1425" spans="46:47" ht="46.5" customHeight="1">
      <c r="AT1425" s="643">
        <f t="shared" si="98"/>
        <v>883</v>
      </c>
      <c r="AU1425" s="643">
        <f t="shared" si="99"/>
        <v>4</v>
      </c>
    </row>
    <row r="1426" spans="46:47" ht="46.5" customHeight="1">
      <c r="AT1426" s="643">
        <f t="shared" si="98"/>
        <v>883</v>
      </c>
      <c r="AU1426" s="643">
        <f t="shared" si="99"/>
        <v>5</v>
      </c>
    </row>
    <row r="1427" spans="46:47" ht="46.5" customHeight="1">
      <c r="AT1427" s="643">
        <f t="shared" si="98"/>
        <v>883</v>
      </c>
      <c r="AU1427" s="643">
        <f t="shared" si="99"/>
        <v>6</v>
      </c>
    </row>
    <row r="1428" spans="46:47" ht="46.5" customHeight="1">
      <c r="AT1428" s="643">
        <f t="shared" ref="AT1428:AT1491" si="100">AT1288+86</f>
        <v>883</v>
      </c>
      <c r="AU1428" s="643">
        <f t="shared" ref="AU1428:AU1491" si="101">AU1288</f>
        <v>7</v>
      </c>
    </row>
    <row r="1429" spans="46:47" ht="46.5" customHeight="1">
      <c r="AT1429" s="643">
        <f t="shared" si="100"/>
        <v>884</v>
      </c>
      <c r="AU1429" s="643">
        <f t="shared" si="101"/>
        <v>4</v>
      </c>
    </row>
    <row r="1430" spans="46:47" ht="46.5" customHeight="1">
      <c r="AT1430" s="643">
        <f t="shared" si="100"/>
        <v>884</v>
      </c>
      <c r="AU1430" s="643">
        <f t="shared" si="101"/>
        <v>5</v>
      </c>
    </row>
    <row r="1431" spans="46:47" ht="46.5" customHeight="1">
      <c r="AT1431" s="643">
        <f t="shared" si="100"/>
        <v>884</v>
      </c>
      <c r="AU1431" s="643">
        <f t="shared" si="101"/>
        <v>6</v>
      </c>
    </row>
    <row r="1432" spans="46:47" ht="46.5" customHeight="1">
      <c r="AT1432" s="643">
        <f t="shared" si="100"/>
        <v>884</v>
      </c>
      <c r="AU1432" s="643">
        <f t="shared" si="101"/>
        <v>7</v>
      </c>
    </row>
    <row r="1433" spans="46:47" ht="46.5" customHeight="1">
      <c r="AT1433" s="643">
        <f t="shared" si="100"/>
        <v>885</v>
      </c>
      <c r="AU1433" s="643">
        <f t="shared" si="101"/>
        <v>4</v>
      </c>
    </row>
    <row r="1434" spans="46:47" ht="46.5" customHeight="1">
      <c r="AT1434" s="643">
        <f t="shared" si="100"/>
        <v>885</v>
      </c>
      <c r="AU1434" s="643">
        <f t="shared" si="101"/>
        <v>5</v>
      </c>
    </row>
    <row r="1435" spans="46:47" ht="46.5" customHeight="1">
      <c r="AT1435" s="643">
        <f t="shared" si="100"/>
        <v>885</v>
      </c>
      <c r="AU1435" s="643">
        <f t="shared" si="101"/>
        <v>6</v>
      </c>
    </row>
    <row r="1436" spans="46:47" ht="46.5" customHeight="1">
      <c r="AT1436" s="643">
        <f t="shared" si="100"/>
        <v>885</v>
      </c>
      <c r="AU1436" s="643">
        <f t="shared" si="101"/>
        <v>7</v>
      </c>
    </row>
    <row r="1437" spans="46:47" ht="46.5" customHeight="1">
      <c r="AT1437" s="643">
        <f t="shared" si="100"/>
        <v>886</v>
      </c>
      <c r="AU1437" s="643">
        <f t="shared" si="101"/>
        <v>4</v>
      </c>
    </row>
    <row r="1438" spans="46:47" ht="46.5" customHeight="1">
      <c r="AT1438" s="643">
        <f t="shared" si="100"/>
        <v>886</v>
      </c>
      <c r="AU1438" s="643">
        <f t="shared" si="101"/>
        <v>5</v>
      </c>
    </row>
    <row r="1439" spans="46:47" ht="46.5" customHeight="1">
      <c r="AT1439" s="643">
        <f t="shared" si="100"/>
        <v>886</v>
      </c>
      <c r="AU1439" s="643">
        <f t="shared" si="101"/>
        <v>6</v>
      </c>
    </row>
    <row r="1440" spans="46:47" ht="46.5" customHeight="1">
      <c r="AT1440" s="643">
        <f t="shared" si="100"/>
        <v>886</v>
      </c>
      <c r="AU1440" s="643">
        <f t="shared" si="101"/>
        <v>7</v>
      </c>
    </row>
    <row r="1441" spans="46:47" ht="46.5" customHeight="1">
      <c r="AT1441" s="643">
        <f t="shared" si="100"/>
        <v>887</v>
      </c>
      <c r="AU1441" s="643">
        <f t="shared" si="101"/>
        <v>4</v>
      </c>
    </row>
    <row r="1442" spans="46:47" ht="46.5" customHeight="1">
      <c r="AT1442" s="643">
        <f t="shared" si="100"/>
        <v>887</v>
      </c>
      <c r="AU1442" s="643">
        <f t="shared" si="101"/>
        <v>5</v>
      </c>
    </row>
    <row r="1443" spans="46:47" ht="46.5" customHeight="1">
      <c r="AT1443" s="643">
        <f t="shared" si="100"/>
        <v>887</v>
      </c>
      <c r="AU1443" s="643">
        <f t="shared" si="101"/>
        <v>6</v>
      </c>
    </row>
    <row r="1444" spans="46:47" ht="46.5" customHeight="1">
      <c r="AT1444" s="643">
        <f t="shared" si="100"/>
        <v>887</v>
      </c>
      <c r="AU1444" s="643">
        <f t="shared" si="101"/>
        <v>7</v>
      </c>
    </row>
    <row r="1445" spans="46:47" ht="46.5" customHeight="1">
      <c r="AT1445" s="643">
        <f t="shared" si="100"/>
        <v>888</v>
      </c>
      <c r="AU1445" s="643">
        <f t="shared" si="101"/>
        <v>4</v>
      </c>
    </row>
    <row r="1446" spans="46:47" ht="46.5" customHeight="1">
      <c r="AT1446" s="643">
        <f t="shared" si="100"/>
        <v>888</v>
      </c>
      <c r="AU1446" s="643">
        <f t="shared" si="101"/>
        <v>5</v>
      </c>
    </row>
    <row r="1447" spans="46:47" ht="46.5" customHeight="1">
      <c r="AT1447" s="643">
        <f t="shared" si="100"/>
        <v>888</v>
      </c>
      <c r="AU1447" s="643">
        <f t="shared" si="101"/>
        <v>6</v>
      </c>
    </row>
    <row r="1448" spans="46:47" ht="46.5" customHeight="1">
      <c r="AT1448" s="643">
        <f t="shared" si="100"/>
        <v>888</v>
      </c>
      <c r="AU1448" s="643">
        <f t="shared" si="101"/>
        <v>7</v>
      </c>
    </row>
    <row r="1449" spans="46:47" ht="46.5" customHeight="1">
      <c r="AT1449" s="643">
        <f t="shared" si="100"/>
        <v>889</v>
      </c>
      <c r="AU1449" s="643">
        <f t="shared" si="101"/>
        <v>4</v>
      </c>
    </row>
    <row r="1450" spans="46:47" ht="46.5" customHeight="1">
      <c r="AT1450" s="643">
        <f t="shared" si="100"/>
        <v>889</v>
      </c>
      <c r="AU1450" s="643">
        <f t="shared" si="101"/>
        <v>5</v>
      </c>
    </row>
    <row r="1451" spans="46:47" ht="46.5" customHeight="1">
      <c r="AT1451" s="643">
        <f t="shared" si="100"/>
        <v>889</v>
      </c>
      <c r="AU1451" s="643">
        <f t="shared" si="101"/>
        <v>6</v>
      </c>
    </row>
    <row r="1452" spans="46:47" ht="46.5" customHeight="1">
      <c r="AT1452" s="643">
        <f t="shared" si="100"/>
        <v>889</v>
      </c>
      <c r="AU1452" s="643">
        <f t="shared" si="101"/>
        <v>7</v>
      </c>
    </row>
    <row r="1453" spans="46:47" ht="46.5" customHeight="1">
      <c r="AT1453" s="643">
        <f t="shared" si="100"/>
        <v>890</v>
      </c>
      <c r="AU1453" s="643">
        <f t="shared" si="101"/>
        <v>4</v>
      </c>
    </row>
    <row r="1454" spans="46:47" ht="46.5" customHeight="1">
      <c r="AT1454" s="643">
        <f t="shared" si="100"/>
        <v>890</v>
      </c>
      <c r="AU1454" s="643">
        <f t="shared" si="101"/>
        <v>5</v>
      </c>
    </row>
    <row r="1455" spans="46:47" ht="46.5" customHeight="1">
      <c r="AT1455" s="643">
        <f t="shared" si="100"/>
        <v>890</v>
      </c>
      <c r="AU1455" s="643">
        <f t="shared" si="101"/>
        <v>6</v>
      </c>
    </row>
    <row r="1456" spans="46:47" ht="46.5" customHeight="1">
      <c r="AT1456" s="643">
        <f t="shared" si="100"/>
        <v>890</v>
      </c>
      <c r="AU1456" s="643">
        <f t="shared" si="101"/>
        <v>7</v>
      </c>
    </row>
    <row r="1457" spans="46:47" ht="46.5" customHeight="1">
      <c r="AT1457" s="643">
        <f t="shared" si="100"/>
        <v>891</v>
      </c>
      <c r="AU1457" s="643">
        <f t="shared" si="101"/>
        <v>4</v>
      </c>
    </row>
    <row r="1458" spans="46:47" ht="46.5" customHeight="1">
      <c r="AT1458" s="643">
        <f t="shared" si="100"/>
        <v>891</v>
      </c>
      <c r="AU1458" s="643">
        <f t="shared" si="101"/>
        <v>5</v>
      </c>
    </row>
    <row r="1459" spans="46:47" ht="46.5" customHeight="1">
      <c r="AT1459" s="643">
        <f t="shared" si="100"/>
        <v>891</v>
      </c>
      <c r="AU1459" s="643">
        <f t="shared" si="101"/>
        <v>6</v>
      </c>
    </row>
    <row r="1460" spans="46:47" ht="46.5" customHeight="1">
      <c r="AT1460" s="643">
        <f t="shared" si="100"/>
        <v>891</v>
      </c>
      <c r="AU1460" s="643">
        <f t="shared" si="101"/>
        <v>7</v>
      </c>
    </row>
    <row r="1461" spans="46:47" ht="46.5" customHeight="1">
      <c r="AT1461" s="643">
        <f t="shared" si="100"/>
        <v>892</v>
      </c>
      <c r="AU1461" s="643">
        <f t="shared" si="101"/>
        <v>4</v>
      </c>
    </row>
    <row r="1462" spans="46:47" ht="46.5" customHeight="1">
      <c r="AT1462" s="643">
        <f t="shared" si="100"/>
        <v>892</v>
      </c>
      <c r="AU1462" s="643">
        <f t="shared" si="101"/>
        <v>5</v>
      </c>
    </row>
    <row r="1463" spans="46:47" ht="46.5" customHeight="1">
      <c r="AT1463" s="643">
        <f t="shared" si="100"/>
        <v>892</v>
      </c>
      <c r="AU1463" s="643">
        <f t="shared" si="101"/>
        <v>6</v>
      </c>
    </row>
    <row r="1464" spans="46:47" ht="46.5" customHeight="1">
      <c r="AT1464" s="643">
        <f t="shared" si="100"/>
        <v>892</v>
      </c>
      <c r="AU1464" s="643">
        <f t="shared" si="101"/>
        <v>7</v>
      </c>
    </row>
    <row r="1465" spans="46:47" ht="46.5" customHeight="1">
      <c r="AT1465" s="643">
        <f t="shared" si="100"/>
        <v>893</v>
      </c>
      <c r="AU1465" s="643">
        <f t="shared" si="101"/>
        <v>4</v>
      </c>
    </row>
    <row r="1466" spans="46:47" ht="46.5" customHeight="1">
      <c r="AT1466" s="643">
        <f t="shared" si="100"/>
        <v>893</v>
      </c>
      <c r="AU1466" s="643">
        <f t="shared" si="101"/>
        <v>5</v>
      </c>
    </row>
    <row r="1467" spans="46:47" ht="46.5" customHeight="1">
      <c r="AT1467" s="643">
        <f t="shared" si="100"/>
        <v>893</v>
      </c>
      <c r="AU1467" s="643">
        <f t="shared" si="101"/>
        <v>6</v>
      </c>
    </row>
    <row r="1468" spans="46:47" ht="46.5" customHeight="1">
      <c r="AT1468" s="643">
        <f t="shared" si="100"/>
        <v>893</v>
      </c>
      <c r="AU1468" s="643">
        <f t="shared" si="101"/>
        <v>7</v>
      </c>
    </row>
    <row r="1469" spans="46:47" ht="46.5" customHeight="1">
      <c r="AT1469" s="643">
        <f t="shared" si="100"/>
        <v>894</v>
      </c>
      <c r="AU1469" s="643">
        <f t="shared" si="101"/>
        <v>4</v>
      </c>
    </row>
    <row r="1470" spans="46:47" ht="46.5" customHeight="1">
      <c r="AT1470" s="643">
        <f t="shared" si="100"/>
        <v>894</v>
      </c>
      <c r="AU1470" s="643">
        <f t="shared" si="101"/>
        <v>5</v>
      </c>
    </row>
    <row r="1471" spans="46:47" ht="46.5" customHeight="1">
      <c r="AT1471" s="643">
        <f t="shared" si="100"/>
        <v>894</v>
      </c>
      <c r="AU1471" s="643">
        <f t="shared" si="101"/>
        <v>6</v>
      </c>
    </row>
    <row r="1472" spans="46:47" ht="46.5" customHeight="1">
      <c r="AT1472" s="643">
        <f t="shared" si="100"/>
        <v>894</v>
      </c>
      <c r="AU1472" s="643">
        <f t="shared" si="101"/>
        <v>7</v>
      </c>
    </row>
    <row r="1473" spans="46:47" ht="46.5" customHeight="1">
      <c r="AT1473" s="643">
        <f t="shared" si="100"/>
        <v>895</v>
      </c>
      <c r="AU1473" s="643">
        <f t="shared" si="101"/>
        <v>4</v>
      </c>
    </row>
    <row r="1474" spans="46:47" ht="46.5" customHeight="1">
      <c r="AT1474" s="643">
        <f t="shared" si="100"/>
        <v>895</v>
      </c>
      <c r="AU1474" s="643">
        <f t="shared" si="101"/>
        <v>5</v>
      </c>
    </row>
    <row r="1475" spans="46:47" ht="46.5" customHeight="1">
      <c r="AT1475" s="643">
        <f t="shared" si="100"/>
        <v>895</v>
      </c>
      <c r="AU1475" s="643">
        <f t="shared" si="101"/>
        <v>6</v>
      </c>
    </row>
    <row r="1476" spans="46:47" ht="46.5" customHeight="1">
      <c r="AT1476" s="643">
        <f t="shared" si="100"/>
        <v>895</v>
      </c>
      <c r="AU1476" s="643">
        <f t="shared" si="101"/>
        <v>7</v>
      </c>
    </row>
    <row r="1477" spans="46:47" ht="46.5" customHeight="1">
      <c r="AT1477" s="643">
        <f t="shared" si="100"/>
        <v>896</v>
      </c>
      <c r="AU1477" s="643">
        <f t="shared" si="101"/>
        <v>4</v>
      </c>
    </row>
    <row r="1478" spans="46:47" ht="46.5" customHeight="1">
      <c r="AT1478" s="643">
        <f t="shared" si="100"/>
        <v>896</v>
      </c>
      <c r="AU1478" s="643">
        <f t="shared" si="101"/>
        <v>5</v>
      </c>
    </row>
    <row r="1479" spans="46:47" ht="46.5" customHeight="1">
      <c r="AT1479" s="643">
        <f t="shared" si="100"/>
        <v>896</v>
      </c>
      <c r="AU1479" s="643">
        <f t="shared" si="101"/>
        <v>6</v>
      </c>
    </row>
    <row r="1480" spans="46:47" ht="46.5" customHeight="1">
      <c r="AT1480" s="643">
        <f t="shared" si="100"/>
        <v>896</v>
      </c>
      <c r="AU1480" s="643">
        <f t="shared" si="101"/>
        <v>7</v>
      </c>
    </row>
    <row r="1481" spans="46:47" ht="46.5" customHeight="1">
      <c r="AT1481" s="643">
        <f t="shared" si="100"/>
        <v>897</v>
      </c>
      <c r="AU1481" s="643">
        <f t="shared" si="101"/>
        <v>4</v>
      </c>
    </row>
    <row r="1482" spans="46:47" ht="46.5" customHeight="1">
      <c r="AT1482" s="643">
        <f t="shared" si="100"/>
        <v>897</v>
      </c>
      <c r="AU1482" s="643">
        <f t="shared" si="101"/>
        <v>5</v>
      </c>
    </row>
    <row r="1483" spans="46:47" ht="46.5" customHeight="1">
      <c r="AT1483" s="643">
        <f t="shared" si="100"/>
        <v>897</v>
      </c>
      <c r="AU1483" s="643">
        <f t="shared" si="101"/>
        <v>6</v>
      </c>
    </row>
    <row r="1484" spans="46:47" ht="46.5" customHeight="1">
      <c r="AT1484" s="643">
        <f t="shared" si="100"/>
        <v>897</v>
      </c>
      <c r="AU1484" s="643">
        <f t="shared" si="101"/>
        <v>7</v>
      </c>
    </row>
    <row r="1485" spans="46:47" ht="46.5" customHeight="1">
      <c r="AT1485" s="643">
        <f t="shared" si="100"/>
        <v>898</v>
      </c>
      <c r="AU1485" s="643">
        <f t="shared" si="101"/>
        <v>4</v>
      </c>
    </row>
    <row r="1486" spans="46:47" ht="46.5" customHeight="1">
      <c r="AT1486" s="643">
        <f t="shared" si="100"/>
        <v>898</v>
      </c>
      <c r="AU1486" s="643">
        <f t="shared" si="101"/>
        <v>5</v>
      </c>
    </row>
    <row r="1487" spans="46:47" ht="46.5" customHeight="1">
      <c r="AT1487" s="643">
        <f t="shared" si="100"/>
        <v>898</v>
      </c>
      <c r="AU1487" s="643">
        <f t="shared" si="101"/>
        <v>6</v>
      </c>
    </row>
    <row r="1488" spans="46:47" ht="46.5" customHeight="1">
      <c r="AT1488" s="643">
        <f t="shared" si="100"/>
        <v>898</v>
      </c>
      <c r="AU1488" s="643">
        <f t="shared" si="101"/>
        <v>7</v>
      </c>
    </row>
    <row r="1489" spans="46:47" ht="46.5" customHeight="1">
      <c r="AT1489" s="643">
        <f t="shared" si="100"/>
        <v>899</v>
      </c>
      <c r="AU1489" s="643">
        <f t="shared" si="101"/>
        <v>4</v>
      </c>
    </row>
    <row r="1490" spans="46:47" ht="46.5" customHeight="1">
      <c r="AT1490" s="643">
        <f t="shared" si="100"/>
        <v>899</v>
      </c>
      <c r="AU1490" s="643">
        <f t="shared" si="101"/>
        <v>5</v>
      </c>
    </row>
    <row r="1491" spans="46:47" ht="46.5" customHeight="1">
      <c r="AT1491" s="643">
        <f t="shared" si="100"/>
        <v>899</v>
      </c>
      <c r="AU1491" s="643">
        <f t="shared" si="101"/>
        <v>6</v>
      </c>
    </row>
    <row r="1492" spans="46:47" ht="46.5" customHeight="1">
      <c r="AT1492" s="643">
        <f t="shared" ref="AT1492:AT1555" si="102">AT1352+86</f>
        <v>899</v>
      </c>
      <c r="AU1492" s="643">
        <f t="shared" ref="AU1492:AU1555" si="103">AU1352</f>
        <v>7</v>
      </c>
    </row>
    <row r="1493" spans="46:47" ht="46.5" customHeight="1">
      <c r="AT1493" s="643">
        <f t="shared" si="102"/>
        <v>900</v>
      </c>
      <c r="AU1493" s="643">
        <f t="shared" si="103"/>
        <v>4</v>
      </c>
    </row>
    <row r="1494" spans="46:47" ht="46.5" customHeight="1">
      <c r="AT1494" s="643">
        <f t="shared" si="102"/>
        <v>900</v>
      </c>
      <c r="AU1494" s="643">
        <f t="shared" si="103"/>
        <v>5</v>
      </c>
    </row>
    <row r="1495" spans="46:47" ht="46.5" customHeight="1">
      <c r="AT1495" s="643">
        <f t="shared" si="102"/>
        <v>900</v>
      </c>
      <c r="AU1495" s="643">
        <f t="shared" si="103"/>
        <v>6</v>
      </c>
    </row>
    <row r="1496" spans="46:47" ht="46.5" customHeight="1">
      <c r="AT1496" s="643">
        <f t="shared" si="102"/>
        <v>900</v>
      </c>
      <c r="AU1496" s="643">
        <f t="shared" si="103"/>
        <v>7</v>
      </c>
    </row>
    <row r="1497" spans="46:47" ht="46.5" customHeight="1">
      <c r="AT1497" s="643">
        <f t="shared" si="102"/>
        <v>901</v>
      </c>
      <c r="AU1497" s="643">
        <f t="shared" si="103"/>
        <v>4</v>
      </c>
    </row>
    <row r="1498" spans="46:47" ht="46.5" customHeight="1">
      <c r="AT1498" s="643">
        <f t="shared" si="102"/>
        <v>901</v>
      </c>
      <c r="AU1498" s="643">
        <f t="shared" si="103"/>
        <v>5</v>
      </c>
    </row>
    <row r="1499" spans="46:47" ht="46.5" customHeight="1">
      <c r="AT1499" s="643">
        <f t="shared" si="102"/>
        <v>901</v>
      </c>
      <c r="AU1499" s="643">
        <f t="shared" si="103"/>
        <v>6</v>
      </c>
    </row>
    <row r="1500" spans="46:47" ht="46.5" customHeight="1">
      <c r="AT1500" s="643">
        <f t="shared" si="102"/>
        <v>901</v>
      </c>
      <c r="AU1500" s="643">
        <f t="shared" si="103"/>
        <v>7</v>
      </c>
    </row>
    <row r="1501" spans="46:47" ht="46.5" customHeight="1">
      <c r="AT1501" s="643">
        <f t="shared" si="102"/>
        <v>902</v>
      </c>
      <c r="AU1501" s="643">
        <f t="shared" si="103"/>
        <v>4</v>
      </c>
    </row>
    <row r="1502" spans="46:47" ht="46.5" customHeight="1">
      <c r="AT1502" s="643">
        <f t="shared" si="102"/>
        <v>902</v>
      </c>
      <c r="AU1502" s="643">
        <f t="shared" si="103"/>
        <v>5</v>
      </c>
    </row>
    <row r="1503" spans="46:47" ht="46.5" customHeight="1">
      <c r="AT1503" s="643">
        <f t="shared" si="102"/>
        <v>902</v>
      </c>
      <c r="AU1503" s="643">
        <f t="shared" si="103"/>
        <v>6</v>
      </c>
    </row>
    <row r="1504" spans="46:47" ht="46.5" customHeight="1">
      <c r="AT1504" s="643">
        <f t="shared" si="102"/>
        <v>902</v>
      </c>
      <c r="AU1504" s="643">
        <f t="shared" si="103"/>
        <v>7</v>
      </c>
    </row>
    <row r="1505" spans="46:47" ht="46.5" customHeight="1">
      <c r="AT1505" s="643">
        <f t="shared" si="102"/>
        <v>912</v>
      </c>
      <c r="AU1505" s="643">
        <f t="shared" si="103"/>
        <v>11</v>
      </c>
    </row>
    <row r="1506" spans="46:47" ht="46.5" customHeight="1">
      <c r="AT1506" s="643">
        <f t="shared" si="102"/>
        <v>917</v>
      </c>
      <c r="AU1506" s="643">
        <f t="shared" si="103"/>
        <v>2</v>
      </c>
    </row>
    <row r="1507" spans="46:47" ht="46.5" customHeight="1">
      <c r="AT1507" s="643">
        <f t="shared" si="102"/>
        <v>917</v>
      </c>
      <c r="AU1507" s="643">
        <f t="shared" si="103"/>
        <v>10</v>
      </c>
    </row>
    <row r="1508" spans="46:47" ht="46.5" customHeight="1">
      <c r="AT1508" s="643">
        <f t="shared" si="102"/>
        <v>918</v>
      </c>
      <c r="AU1508" s="643">
        <f t="shared" si="103"/>
        <v>2</v>
      </c>
    </row>
    <row r="1509" spans="46:47" ht="46.5" customHeight="1">
      <c r="AT1509" s="643">
        <f t="shared" si="102"/>
        <v>918</v>
      </c>
      <c r="AU1509" s="643">
        <f t="shared" si="103"/>
        <v>10</v>
      </c>
    </row>
    <row r="1510" spans="46:47" ht="46.5" customHeight="1">
      <c r="AT1510" s="643">
        <f t="shared" si="102"/>
        <v>919</v>
      </c>
      <c r="AU1510" s="643">
        <f t="shared" si="103"/>
        <v>2</v>
      </c>
    </row>
    <row r="1511" spans="46:47" ht="46.5" customHeight="1">
      <c r="AT1511" s="643">
        <f t="shared" si="102"/>
        <v>919</v>
      </c>
      <c r="AU1511" s="643">
        <f t="shared" si="103"/>
        <v>10</v>
      </c>
    </row>
    <row r="1512" spans="46:47" ht="46.5" customHeight="1">
      <c r="AT1512" s="643">
        <f t="shared" si="102"/>
        <v>920</v>
      </c>
      <c r="AU1512" s="643">
        <f t="shared" si="103"/>
        <v>2</v>
      </c>
    </row>
    <row r="1513" spans="46:47" ht="46.5" customHeight="1">
      <c r="AT1513" s="643">
        <f t="shared" si="102"/>
        <v>920</v>
      </c>
      <c r="AU1513" s="643">
        <f t="shared" si="103"/>
        <v>10</v>
      </c>
    </row>
    <row r="1514" spans="46:47" ht="46.5" customHeight="1">
      <c r="AT1514" s="643">
        <f t="shared" si="102"/>
        <v>921</v>
      </c>
      <c r="AU1514" s="643">
        <f t="shared" si="103"/>
        <v>2</v>
      </c>
    </row>
    <row r="1515" spans="46:47" ht="46.5" customHeight="1">
      <c r="AT1515" s="643">
        <f t="shared" si="102"/>
        <v>921</v>
      </c>
      <c r="AU1515" s="643">
        <f t="shared" si="103"/>
        <v>10</v>
      </c>
    </row>
    <row r="1516" spans="46:47" ht="46.5" customHeight="1">
      <c r="AT1516" s="643">
        <f t="shared" si="102"/>
        <v>922</v>
      </c>
      <c r="AU1516" s="643">
        <f t="shared" si="103"/>
        <v>2</v>
      </c>
    </row>
    <row r="1517" spans="46:47" ht="46.5" customHeight="1">
      <c r="AT1517" s="643">
        <f t="shared" si="102"/>
        <v>922</v>
      </c>
      <c r="AU1517" s="643">
        <f t="shared" si="103"/>
        <v>10</v>
      </c>
    </row>
    <row r="1518" spans="46:47" ht="46.5" customHeight="1">
      <c r="AT1518" s="643">
        <f t="shared" si="102"/>
        <v>923</v>
      </c>
      <c r="AU1518" s="643">
        <f t="shared" si="103"/>
        <v>2</v>
      </c>
    </row>
    <row r="1519" spans="46:47" ht="46.5" customHeight="1">
      <c r="AT1519" s="643">
        <f t="shared" si="102"/>
        <v>923</v>
      </c>
      <c r="AU1519" s="643">
        <f t="shared" si="103"/>
        <v>10</v>
      </c>
    </row>
    <row r="1520" spans="46:47" ht="46.5" customHeight="1">
      <c r="AT1520" s="643">
        <f t="shared" si="102"/>
        <v>924</v>
      </c>
      <c r="AU1520" s="643">
        <f t="shared" si="103"/>
        <v>2</v>
      </c>
    </row>
    <row r="1521" spans="46:47" ht="46.5" customHeight="1">
      <c r="AT1521" s="643">
        <f t="shared" si="102"/>
        <v>924</v>
      </c>
      <c r="AU1521" s="643">
        <f t="shared" si="103"/>
        <v>10</v>
      </c>
    </row>
    <row r="1522" spans="46:47" ht="46.5" customHeight="1">
      <c r="AT1522" s="643">
        <f t="shared" si="102"/>
        <v>925</v>
      </c>
      <c r="AU1522" s="643">
        <f t="shared" si="103"/>
        <v>2</v>
      </c>
    </row>
    <row r="1523" spans="46:47" ht="46.5" customHeight="1">
      <c r="AT1523" s="643">
        <f t="shared" si="102"/>
        <v>925</v>
      </c>
      <c r="AU1523" s="643">
        <f t="shared" si="103"/>
        <v>10</v>
      </c>
    </row>
    <row r="1524" spans="46:47" ht="46.5" customHeight="1">
      <c r="AT1524" s="643">
        <f t="shared" si="102"/>
        <v>926</v>
      </c>
      <c r="AU1524" s="643">
        <f t="shared" si="103"/>
        <v>2</v>
      </c>
    </row>
    <row r="1525" spans="46:47" ht="46.5" customHeight="1">
      <c r="AT1525" s="643">
        <f t="shared" si="102"/>
        <v>926</v>
      </c>
      <c r="AU1525" s="643">
        <f t="shared" si="103"/>
        <v>10</v>
      </c>
    </row>
    <row r="1526" spans="46:47" ht="46.5" customHeight="1">
      <c r="AT1526" s="643">
        <f t="shared" si="102"/>
        <v>927</v>
      </c>
      <c r="AU1526" s="643">
        <f t="shared" si="103"/>
        <v>2</v>
      </c>
    </row>
    <row r="1527" spans="46:47" ht="46.5" customHeight="1">
      <c r="AT1527" s="643">
        <f t="shared" si="102"/>
        <v>927</v>
      </c>
      <c r="AU1527" s="643">
        <f t="shared" si="103"/>
        <v>10</v>
      </c>
    </row>
    <row r="1528" spans="46:47" ht="46.5" customHeight="1">
      <c r="AT1528" s="643">
        <f t="shared" si="102"/>
        <v>928</v>
      </c>
      <c r="AU1528" s="643">
        <f t="shared" si="103"/>
        <v>2</v>
      </c>
    </row>
    <row r="1529" spans="46:47" ht="46.5" customHeight="1">
      <c r="AT1529" s="643">
        <f t="shared" si="102"/>
        <v>928</v>
      </c>
      <c r="AU1529" s="643">
        <f t="shared" si="103"/>
        <v>10</v>
      </c>
    </row>
    <row r="1530" spans="46:47" ht="46.5" customHeight="1">
      <c r="AT1530" s="643">
        <f t="shared" si="102"/>
        <v>929</v>
      </c>
      <c r="AU1530" s="643">
        <f t="shared" si="103"/>
        <v>2</v>
      </c>
    </row>
    <row r="1531" spans="46:47" ht="46.5" customHeight="1">
      <c r="AT1531" s="643">
        <f t="shared" si="102"/>
        <v>929</v>
      </c>
      <c r="AU1531" s="643">
        <f t="shared" si="103"/>
        <v>10</v>
      </c>
    </row>
    <row r="1532" spans="46:47" ht="46.5" customHeight="1">
      <c r="AT1532" s="643">
        <f t="shared" si="102"/>
        <v>930</v>
      </c>
      <c r="AU1532" s="643">
        <f t="shared" si="103"/>
        <v>2</v>
      </c>
    </row>
    <row r="1533" spans="46:47" ht="46.5" customHeight="1">
      <c r="AT1533" s="643">
        <f t="shared" si="102"/>
        <v>930</v>
      </c>
      <c r="AU1533" s="643">
        <f t="shared" si="103"/>
        <v>10</v>
      </c>
    </row>
    <row r="1534" spans="46:47" ht="46.5" customHeight="1">
      <c r="AT1534" s="643">
        <f t="shared" si="102"/>
        <v>931</v>
      </c>
      <c r="AU1534" s="643">
        <f t="shared" si="103"/>
        <v>2</v>
      </c>
    </row>
    <row r="1535" spans="46:47" ht="46.5" customHeight="1">
      <c r="AT1535" s="643">
        <f t="shared" si="102"/>
        <v>931</v>
      </c>
      <c r="AU1535" s="643">
        <f t="shared" si="103"/>
        <v>10</v>
      </c>
    </row>
    <row r="1536" spans="46:47" ht="46.5" customHeight="1">
      <c r="AT1536" s="643">
        <f t="shared" si="102"/>
        <v>932</v>
      </c>
      <c r="AU1536" s="643">
        <f t="shared" si="103"/>
        <v>2</v>
      </c>
    </row>
    <row r="1537" spans="46:47" ht="46.5" customHeight="1">
      <c r="AT1537" s="643">
        <f t="shared" si="102"/>
        <v>932</v>
      </c>
      <c r="AU1537" s="643">
        <f t="shared" si="103"/>
        <v>10</v>
      </c>
    </row>
    <row r="1538" spans="46:47" ht="46.5" customHeight="1">
      <c r="AT1538" s="643">
        <f t="shared" si="102"/>
        <v>933</v>
      </c>
      <c r="AU1538" s="643">
        <f t="shared" si="103"/>
        <v>2</v>
      </c>
    </row>
    <row r="1539" spans="46:47" ht="46.5" customHeight="1">
      <c r="AT1539" s="643">
        <f t="shared" si="102"/>
        <v>933</v>
      </c>
      <c r="AU1539" s="643">
        <f t="shared" si="103"/>
        <v>10</v>
      </c>
    </row>
    <row r="1540" spans="46:47" ht="46.5" customHeight="1">
      <c r="AT1540" s="643">
        <f t="shared" si="102"/>
        <v>934</v>
      </c>
      <c r="AU1540" s="643">
        <f t="shared" si="103"/>
        <v>2</v>
      </c>
    </row>
    <row r="1541" spans="46:47" ht="46.5" customHeight="1">
      <c r="AT1541" s="643">
        <f t="shared" si="102"/>
        <v>934</v>
      </c>
      <c r="AU1541" s="643">
        <f t="shared" si="103"/>
        <v>10</v>
      </c>
    </row>
    <row r="1542" spans="46:47" ht="46.5" customHeight="1">
      <c r="AT1542" s="643">
        <f t="shared" si="102"/>
        <v>935</v>
      </c>
      <c r="AU1542" s="643">
        <f t="shared" si="103"/>
        <v>2</v>
      </c>
    </row>
    <row r="1543" spans="46:47" ht="46.5" customHeight="1">
      <c r="AT1543" s="643">
        <f t="shared" si="102"/>
        <v>935</v>
      </c>
      <c r="AU1543" s="643">
        <f t="shared" si="103"/>
        <v>10</v>
      </c>
    </row>
    <row r="1544" spans="46:47" ht="46.5" customHeight="1">
      <c r="AT1544" s="643">
        <f t="shared" si="102"/>
        <v>936</v>
      </c>
      <c r="AU1544" s="643">
        <f t="shared" si="103"/>
        <v>2</v>
      </c>
    </row>
    <row r="1545" spans="46:47" ht="46.5" customHeight="1">
      <c r="AT1545" s="643">
        <f t="shared" si="102"/>
        <v>936</v>
      </c>
      <c r="AU1545" s="643">
        <f t="shared" si="103"/>
        <v>10</v>
      </c>
    </row>
    <row r="1546" spans="46:47" ht="46.5" customHeight="1">
      <c r="AT1546" s="643">
        <f t="shared" si="102"/>
        <v>937</v>
      </c>
      <c r="AU1546" s="643">
        <f t="shared" si="103"/>
        <v>2</v>
      </c>
    </row>
    <row r="1547" spans="46:47" ht="46.5" customHeight="1">
      <c r="AT1547" s="643">
        <f t="shared" si="102"/>
        <v>937</v>
      </c>
      <c r="AU1547" s="643">
        <f t="shared" si="103"/>
        <v>10</v>
      </c>
    </row>
    <row r="1548" spans="46:47" ht="46.5" customHeight="1">
      <c r="AT1548" s="643">
        <f t="shared" si="102"/>
        <v>962</v>
      </c>
      <c r="AU1548" s="643">
        <f t="shared" si="103"/>
        <v>4</v>
      </c>
    </row>
    <row r="1549" spans="46:47" ht="46.5" customHeight="1">
      <c r="AT1549" s="643">
        <f t="shared" si="102"/>
        <v>965</v>
      </c>
      <c r="AU1549" s="643">
        <f t="shared" si="103"/>
        <v>4</v>
      </c>
    </row>
    <row r="1550" spans="46:47" ht="46.5" customHeight="1">
      <c r="AT1550" s="643">
        <f t="shared" si="102"/>
        <v>965</v>
      </c>
      <c r="AU1550" s="643">
        <f t="shared" si="103"/>
        <v>5</v>
      </c>
    </row>
    <row r="1551" spans="46:47" ht="46.5" customHeight="1">
      <c r="AT1551" s="643">
        <f t="shared" si="102"/>
        <v>965</v>
      </c>
      <c r="AU1551" s="643">
        <f t="shared" si="103"/>
        <v>6</v>
      </c>
    </row>
    <row r="1552" spans="46:47" ht="46.5" customHeight="1">
      <c r="AT1552" s="643">
        <f t="shared" si="102"/>
        <v>965</v>
      </c>
      <c r="AU1552" s="643">
        <f t="shared" si="103"/>
        <v>7</v>
      </c>
    </row>
    <row r="1553" spans="46:47" ht="46.5" customHeight="1">
      <c r="AT1553" s="643">
        <f t="shared" si="102"/>
        <v>966</v>
      </c>
      <c r="AU1553" s="643">
        <f t="shared" si="103"/>
        <v>4</v>
      </c>
    </row>
    <row r="1554" spans="46:47" ht="46.5" customHeight="1">
      <c r="AT1554" s="643">
        <f t="shared" si="102"/>
        <v>966</v>
      </c>
      <c r="AU1554" s="643">
        <f t="shared" si="103"/>
        <v>5</v>
      </c>
    </row>
    <row r="1555" spans="46:47" ht="46.5" customHeight="1">
      <c r="AT1555" s="643">
        <f t="shared" si="102"/>
        <v>966</v>
      </c>
      <c r="AU1555" s="643">
        <f t="shared" si="103"/>
        <v>6</v>
      </c>
    </row>
    <row r="1556" spans="46:47" ht="46.5" customHeight="1">
      <c r="AT1556" s="643">
        <f t="shared" ref="AT1556:AT1619" si="104">AT1416+86</f>
        <v>966</v>
      </c>
      <c r="AU1556" s="643">
        <f t="shared" ref="AU1556:AU1619" si="105">AU1416</f>
        <v>7</v>
      </c>
    </row>
    <row r="1557" spans="46:47" ht="46.5" customHeight="1">
      <c r="AT1557" s="643">
        <f t="shared" si="104"/>
        <v>967</v>
      </c>
      <c r="AU1557" s="643">
        <f t="shared" si="105"/>
        <v>4</v>
      </c>
    </row>
    <row r="1558" spans="46:47" ht="46.5" customHeight="1">
      <c r="AT1558" s="643">
        <f t="shared" si="104"/>
        <v>967</v>
      </c>
      <c r="AU1558" s="643">
        <f t="shared" si="105"/>
        <v>5</v>
      </c>
    </row>
    <row r="1559" spans="46:47" ht="46.5" customHeight="1">
      <c r="AT1559" s="643">
        <f t="shared" si="104"/>
        <v>967</v>
      </c>
      <c r="AU1559" s="643">
        <f t="shared" si="105"/>
        <v>6</v>
      </c>
    </row>
    <row r="1560" spans="46:47" ht="46.5" customHeight="1">
      <c r="AT1560" s="643">
        <f t="shared" si="104"/>
        <v>967</v>
      </c>
      <c r="AU1560" s="643">
        <f t="shared" si="105"/>
        <v>7</v>
      </c>
    </row>
    <row r="1561" spans="46:47" ht="46.5" customHeight="1">
      <c r="AT1561" s="643">
        <f t="shared" si="104"/>
        <v>968</v>
      </c>
      <c r="AU1561" s="643">
        <f t="shared" si="105"/>
        <v>4</v>
      </c>
    </row>
    <row r="1562" spans="46:47" ht="46.5" customHeight="1">
      <c r="AT1562" s="643">
        <f t="shared" si="104"/>
        <v>968</v>
      </c>
      <c r="AU1562" s="643">
        <f t="shared" si="105"/>
        <v>5</v>
      </c>
    </row>
    <row r="1563" spans="46:47" ht="46.5" customHeight="1">
      <c r="AT1563" s="643">
        <f t="shared" si="104"/>
        <v>968</v>
      </c>
      <c r="AU1563" s="643">
        <f t="shared" si="105"/>
        <v>6</v>
      </c>
    </row>
    <row r="1564" spans="46:47" ht="46.5" customHeight="1">
      <c r="AT1564" s="643">
        <f t="shared" si="104"/>
        <v>968</v>
      </c>
      <c r="AU1564" s="643">
        <f t="shared" si="105"/>
        <v>7</v>
      </c>
    </row>
    <row r="1565" spans="46:47" ht="46.5" customHeight="1">
      <c r="AT1565" s="643">
        <f t="shared" si="104"/>
        <v>969</v>
      </c>
      <c r="AU1565" s="643">
        <f t="shared" si="105"/>
        <v>4</v>
      </c>
    </row>
    <row r="1566" spans="46:47" ht="46.5" customHeight="1">
      <c r="AT1566" s="643">
        <f t="shared" si="104"/>
        <v>969</v>
      </c>
      <c r="AU1566" s="643">
        <f t="shared" si="105"/>
        <v>5</v>
      </c>
    </row>
    <row r="1567" spans="46:47" ht="46.5" customHeight="1">
      <c r="AT1567" s="643">
        <f t="shared" si="104"/>
        <v>969</v>
      </c>
      <c r="AU1567" s="643">
        <f t="shared" si="105"/>
        <v>6</v>
      </c>
    </row>
    <row r="1568" spans="46:47" ht="46.5" customHeight="1">
      <c r="AT1568" s="643">
        <f t="shared" si="104"/>
        <v>969</v>
      </c>
      <c r="AU1568" s="643">
        <f t="shared" si="105"/>
        <v>7</v>
      </c>
    </row>
    <row r="1569" spans="46:47" ht="46.5" customHeight="1">
      <c r="AT1569" s="643">
        <f t="shared" si="104"/>
        <v>970</v>
      </c>
      <c r="AU1569" s="643">
        <f t="shared" si="105"/>
        <v>4</v>
      </c>
    </row>
    <row r="1570" spans="46:47" ht="46.5" customHeight="1">
      <c r="AT1570" s="643">
        <f t="shared" si="104"/>
        <v>970</v>
      </c>
      <c r="AU1570" s="643">
        <f t="shared" si="105"/>
        <v>5</v>
      </c>
    </row>
    <row r="1571" spans="46:47" ht="46.5" customHeight="1">
      <c r="AT1571" s="643">
        <f t="shared" si="104"/>
        <v>970</v>
      </c>
      <c r="AU1571" s="643">
        <f t="shared" si="105"/>
        <v>6</v>
      </c>
    </row>
    <row r="1572" spans="46:47" ht="46.5" customHeight="1">
      <c r="AT1572" s="643">
        <f t="shared" si="104"/>
        <v>970</v>
      </c>
      <c r="AU1572" s="643">
        <f t="shared" si="105"/>
        <v>7</v>
      </c>
    </row>
    <row r="1573" spans="46:47" ht="46.5" customHeight="1">
      <c r="AT1573" s="643">
        <f t="shared" si="104"/>
        <v>971</v>
      </c>
      <c r="AU1573" s="643">
        <f t="shared" si="105"/>
        <v>4</v>
      </c>
    </row>
    <row r="1574" spans="46:47" ht="46.5" customHeight="1">
      <c r="AT1574" s="643">
        <f t="shared" si="104"/>
        <v>971</v>
      </c>
      <c r="AU1574" s="643">
        <f t="shared" si="105"/>
        <v>5</v>
      </c>
    </row>
    <row r="1575" spans="46:47" ht="46.5" customHeight="1">
      <c r="AT1575" s="643">
        <f t="shared" si="104"/>
        <v>971</v>
      </c>
      <c r="AU1575" s="643">
        <f t="shared" si="105"/>
        <v>6</v>
      </c>
    </row>
    <row r="1576" spans="46:47" ht="46.5" customHeight="1">
      <c r="AT1576" s="643">
        <f t="shared" si="104"/>
        <v>971</v>
      </c>
      <c r="AU1576" s="643">
        <f t="shared" si="105"/>
        <v>7</v>
      </c>
    </row>
    <row r="1577" spans="46:47" ht="46.5" customHeight="1">
      <c r="AT1577" s="643">
        <f t="shared" si="104"/>
        <v>972</v>
      </c>
      <c r="AU1577" s="643">
        <f t="shared" si="105"/>
        <v>4</v>
      </c>
    </row>
    <row r="1578" spans="46:47" ht="46.5" customHeight="1">
      <c r="AT1578" s="643">
        <f t="shared" si="104"/>
        <v>972</v>
      </c>
      <c r="AU1578" s="643">
        <f t="shared" si="105"/>
        <v>5</v>
      </c>
    </row>
    <row r="1579" spans="46:47" ht="46.5" customHeight="1">
      <c r="AT1579" s="643">
        <f t="shared" si="104"/>
        <v>972</v>
      </c>
      <c r="AU1579" s="643">
        <f t="shared" si="105"/>
        <v>6</v>
      </c>
    </row>
    <row r="1580" spans="46:47" ht="46.5" customHeight="1">
      <c r="AT1580" s="643">
        <f t="shared" si="104"/>
        <v>972</v>
      </c>
      <c r="AU1580" s="643">
        <f t="shared" si="105"/>
        <v>7</v>
      </c>
    </row>
    <row r="1581" spans="46:47" ht="46.5" customHeight="1">
      <c r="AT1581" s="643">
        <f t="shared" si="104"/>
        <v>973</v>
      </c>
      <c r="AU1581" s="643">
        <f t="shared" si="105"/>
        <v>4</v>
      </c>
    </row>
    <row r="1582" spans="46:47" ht="46.5" customHeight="1">
      <c r="AT1582" s="643">
        <f t="shared" si="104"/>
        <v>973</v>
      </c>
      <c r="AU1582" s="643">
        <f t="shared" si="105"/>
        <v>5</v>
      </c>
    </row>
    <row r="1583" spans="46:47" ht="46.5" customHeight="1">
      <c r="AT1583" s="643">
        <f t="shared" si="104"/>
        <v>973</v>
      </c>
      <c r="AU1583" s="643">
        <f t="shared" si="105"/>
        <v>6</v>
      </c>
    </row>
    <row r="1584" spans="46:47" ht="46.5" customHeight="1">
      <c r="AT1584" s="643">
        <f t="shared" si="104"/>
        <v>973</v>
      </c>
      <c r="AU1584" s="643">
        <f t="shared" si="105"/>
        <v>7</v>
      </c>
    </row>
    <row r="1585" spans="46:47" ht="46.5" customHeight="1">
      <c r="AT1585" s="643">
        <f t="shared" si="104"/>
        <v>974</v>
      </c>
      <c r="AU1585" s="643">
        <f t="shared" si="105"/>
        <v>4</v>
      </c>
    </row>
    <row r="1586" spans="46:47" ht="46.5" customHeight="1">
      <c r="AT1586" s="643">
        <f t="shared" si="104"/>
        <v>974</v>
      </c>
      <c r="AU1586" s="643">
        <f t="shared" si="105"/>
        <v>5</v>
      </c>
    </row>
    <row r="1587" spans="46:47" ht="46.5" customHeight="1">
      <c r="AT1587" s="643">
        <f t="shared" si="104"/>
        <v>974</v>
      </c>
      <c r="AU1587" s="643">
        <f t="shared" si="105"/>
        <v>6</v>
      </c>
    </row>
    <row r="1588" spans="46:47" ht="46.5" customHeight="1">
      <c r="AT1588" s="643">
        <f t="shared" si="104"/>
        <v>974</v>
      </c>
      <c r="AU1588" s="643">
        <f t="shared" si="105"/>
        <v>7</v>
      </c>
    </row>
    <row r="1589" spans="46:47" ht="46.5" customHeight="1">
      <c r="AT1589" s="643">
        <f t="shared" si="104"/>
        <v>975</v>
      </c>
      <c r="AU1589" s="643">
        <f t="shared" si="105"/>
        <v>4</v>
      </c>
    </row>
    <row r="1590" spans="46:47" ht="46.5" customHeight="1">
      <c r="AT1590" s="643">
        <f t="shared" si="104"/>
        <v>975</v>
      </c>
      <c r="AU1590" s="643">
        <f t="shared" si="105"/>
        <v>5</v>
      </c>
    </row>
    <row r="1591" spans="46:47" ht="46.5" customHeight="1">
      <c r="AT1591" s="643">
        <f t="shared" si="104"/>
        <v>975</v>
      </c>
      <c r="AU1591" s="643">
        <f t="shared" si="105"/>
        <v>6</v>
      </c>
    </row>
    <row r="1592" spans="46:47" ht="46.5" customHeight="1">
      <c r="AT1592" s="643">
        <f t="shared" si="104"/>
        <v>975</v>
      </c>
      <c r="AU1592" s="643">
        <f t="shared" si="105"/>
        <v>7</v>
      </c>
    </row>
    <row r="1593" spans="46:47" ht="46.5" customHeight="1">
      <c r="AT1593" s="643">
        <f t="shared" si="104"/>
        <v>976</v>
      </c>
      <c r="AU1593" s="643">
        <f t="shared" si="105"/>
        <v>4</v>
      </c>
    </row>
    <row r="1594" spans="46:47" ht="46.5" customHeight="1">
      <c r="AT1594" s="643">
        <f t="shared" si="104"/>
        <v>976</v>
      </c>
      <c r="AU1594" s="643">
        <f t="shared" si="105"/>
        <v>5</v>
      </c>
    </row>
    <row r="1595" spans="46:47" ht="46.5" customHeight="1">
      <c r="AT1595" s="643">
        <f t="shared" si="104"/>
        <v>976</v>
      </c>
      <c r="AU1595" s="643">
        <f t="shared" si="105"/>
        <v>6</v>
      </c>
    </row>
    <row r="1596" spans="46:47" ht="46.5" customHeight="1">
      <c r="AT1596" s="643">
        <f t="shared" si="104"/>
        <v>976</v>
      </c>
      <c r="AU1596" s="643">
        <f t="shared" si="105"/>
        <v>7</v>
      </c>
    </row>
    <row r="1597" spans="46:47" ht="46.5" customHeight="1">
      <c r="AT1597" s="643">
        <f t="shared" si="104"/>
        <v>977</v>
      </c>
      <c r="AU1597" s="643">
        <f t="shared" si="105"/>
        <v>4</v>
      </c>
    </row>
    <row r="1598" spans="46:47" ht="46.5" customHeight="1">
      <c r="AT1598" s="643">
        <f t="shared" si="104"/>
        <v>977</v>
      </c>
      <c r="AU1598" s="643">
        <f t="shared" si="105"/>
        <v>5</v>
      </c>
    </row>
    <row r="1599" spans="46:47" ht="46.5" customHeight="1">
      <c r="AT1599" s="643">
        <f t="shared" si="104"/>
        <v>977</v>
      </c>
      <c r="AU1599" s="643">
        <f t="shared" si="105"/>
        <v>6</v>
      </c>
    </row>
    <row r="1600" spans="46:47" ht="46.5" customHeight="1">
      <c r="AT1600" s="643">
        <f t="shared" si="104"/>
        <v>977</v>
      </c>
      <c r="AU1600" s="643">
        <f t="shared" si="105"/>
        <v>7</v>
      </c>
    </row>
    <row r="1601" spans="46:47" ht="46.5" customHeight="1">
      <c r="AT1601" s="643">
        <f t="shared" si="104"/>
        <v>978</v>
      </c>
      <c r="AU1601" s="643">
        <f t="shared" si="105"/>
        <v>4</v>
      </c>
    </row>
    <row r="1602" spans="46:47" ht="46.5" customHeight="1">
      <c r="AT1602" s="643">
        <f t="shared" si="104"/>
        <v>978</v>
      </c>
      <c r="AU1602" s="643">
        <f t="shared" si="105"/>
        <v>5</v>
      </c>
    </row>
    <row r="1603" spans="46:47" ht="46.5" customHeight="1">
      <c r="AT1603" s="643">
        <f t="shared" si="104"/>
        <v>978</v>
      </c>
      <c r="AU1603" s="643">
        <f t="shared" si="105"/>
        <v>6</v>
      </c>
    </row>
    <row r="1604" spans="46:47" ht="46.5" customHeight="1">
      <c r="AT1604" s="643">
        <f t="shared" si="104"/>
        <v>978</v>
      </c>
      <c r="AU1604" s="643">
        <f t="shared" si="105"/>
        <v>7</v>
      </c>
    </row>
    <row r="1605" spans="46:47" ht="46.5" customHeight="1">
      <c r="AT1605" s="643">
        <f t="shared" si="104"/>
        <v>979</v>
      </c>
      <c r="AU1605" s="643">
        <f t="shared" si="105"/>
        <v>4</v>
      </c>
    </row>
    <row r="1606" spans="46:47" ht="46.5" customHeight="1">
      <c r="AT1606" s="643">
        <f t="shared" si="104"/>
        <v>979</v>
      </c>
      <c r="AU1606" s="643">
        <f t="shared" si="105"/>
        <v>5</v>
      </c>
    </row>
    <row r="1607" spans="46:47" ht="46.5" customHeight="1">
      <c r="AT1607" s="643">
        <f t="shared" si="104"/>
        <v>979</v>
      </c>
      <c r="AU1607" s="643">
        <f t="shared" si="105"/>
        <v>6</v>
      </c>
    </row>
    <row r="1608" spans="46:47" ht="46.5" customHeight="1">
      <c r="AT1608" s="643">
        <f t="shared" si="104"/>
        <v>979</v>
      </c>
      <c r="AU1608" s="643">
        <f t="shared" si="105"/>
        <v>7</v>
      </c>
    </row>
    <row r="1609" spans="46:47" ht="46.5" customHeight="1">
      <c r="AT1609" s="643">
        <f t="shared" si="104"/>
        <v>980</v>
      </c>
      <c r="AU1609" s="643">
        <f t="shared" si="105"/>
        <v>4</v>
      </c>
    </row>
    <row r="1610" spans="46:47" ht="46.5" customHeight="1">
      <c r="AT1610" s="643">
        <f t="shared" si="104"/>
        <v>980</v>
      </c>
      <c r="AU1610" s="643">
        <f t="shared" si="105"/>
        <v>5</v>
      </c>
    </row>
    <row r="1611" spans="46:47" ht="46.5" customHeight="1">
      <c r="AT1611" s="643">
        <f t="shared" si="104"/>
        <v>980</v>
      </c>
      <c r="AU1611" s="643">
        <f t="shared" si="105"/>
        <v>6</v>
      </c>
    </row>
    <row r="1612" spans="46:47" ht="46.5" customHeight="1">
      <c r="AT1612" s="643">
        <f t="shared" si="104"/>
        <v>980</v>
      </c>
      <c r="AU1612" s="643">
        <f t="shared" si="105"/>
        <v>7</v>
      </c>
    </row>
    <row r="1613" spans="46:47" ht="46.5" customHeight="1">
      <c r="AT1613" s="643">
        <f t="shared" si="104"/>
        <v>981</v>
      </c>
      <c r="AU1613" s="643">
        <f t="shared" si="105"/>
        <v>4</v>
      </c>
    </row>
    <row r="1614" spans="46:47" ht="46.5" customHeight="1">
      <c r="AT1614" s="643">
        <f t="shared" si="104"/>
        <v>981</v>
      </c>
      <c r="AU1614" s="643">
        <f t="shared" si="105"/>
        <v>5</v>
      </c>
    </row>
    <row r="1615" spans="46:47" ht="46.5" customHeight="1">
      <c r="AT1615" s="643">
        <f t="shared" si="104"/>
        <v>981</v>
      </c>
      <c r="AU1615" s="643">
        <f t="shared" si="105"/>
        <v>6</v>
      </c>
    </row>
    <row r="1616" spans="46:47" ht="46.5" customHeight="1">
      <c r="AT1616" s="643">
        <f t="shared" si="104"/>
        <v>981</v>
      </c>
      <c r="AU1616" s="643">
        <f t="shared" si="105"/>
        <v>7</v>
      </c>
    </row>
    <row r="1617" spans="46:47" ht="46.5" customHeight="1">
      <c r="AT1617" s="643">
        <f t="shared" si="104"/>
        <v>982</v>
      </c>
      <c r="AU1617" s="643">
        <f t="shared" si="105"/>
        <v>4</v>
      </c>
    </row>
    <row r="1618" spans="46:47" ht="46.5" customHeight="1">
      <c r="AT1618" s="643">
        <f t="shared" si="104"/>
        <v>982</v>
      </c>
      <c r="AU1618" s="643">
        <f t="shared" si="105"/>
        <v>5</v>
      </c>
    </row>
    <row r="1619" spans="46:47" ht="46.5" customHeight="1">
      <c r="AT1619" s="643">
        <f t="shared" si="104"/>
        <v>982</v>
      </c>
      <c r="AU1619" s="643">
        <f t="shared" si="105"/>
        <v>6</v>
      </c>
    </row>
    <row r="1620" spans="46:47" ht="46.5" customHeight="1">
      <c r="AT1620" s="643">
        <f t="shared" ref="AT1620:AT1683" si="106">AT1480+86</f>
        <v>982</v>
      </c>
      <c r="AU1620" s="643">
        <f t="shared" ref="AU1620:AU1683" si="107">AU1480</f>
        <v>7</v>
      </c>
    </row>
    <row r="1621" spans="46:47" ht="46.5" customHeight="1">
      <c r="AT1621" s="643">
        <f t="shared" si="106"/>
        <v>983</v>
      </c>
      <c r="AU1621" s="643">
        <f t="shared" si="107"/>
        <v>4</v>
      </c>
    </row>
    <row r="1622" spans="46:47" ht="46.5" customHeight="1">
      <c r="AT1622" s="643">
        <f t="shared" si="106"/>
        <v>983</v>
      </c>
      <c r="AU1622" s="643">
        <f t="shared" si="107"/>
        <v>5</v>
      </c>
    </row>
    <row r="1623" spans="46:47" ht="46.5" customHeight="1">
      <c r="AT1623" s="643">
        <f t="shared" si="106"/>
        <v>983</v>
      </c>
      <c r="AU1623" s="643">
        <f t="shared" si="107"/>
        <v>6</v>
      </c>
    </row>
    <row r="1624" spans="46:47" ht="46.5" customHeight="1">
      <c r="AT1624" s="643">
        <f t="shared" si="106"/>
        <v>983</v>
      </c>
      <c r="AU1624" s="643">
        <f t="shared" si="107"/>
        <v>7</v>
      </c>
    </row>
    <row r="1625" spans="46:47" ht="46.5" customHeight="1">
      <c r="AT1625" s="643">
        <f t="shared" si="106"/>
        <v>984</v>
      </c>
      <c r="AU1625" s="643">
        <f t="shared" si="107"/>
        <v>4</v>
      </c>
    </row>
    <row r="1626" spans="46:47" ht="46.5" customHeight="1">
      <c r="AT1626" s="643">
        <f t="shared" si="106"/>
        <v>984</v>
      </c>
      <c r="AU1626" s="643">
        <f t="shared" si="107"/>
        <v>5</v>
      </c>
    </row>
    <row r="1627" spans="46:47" ht="46.5" customHeight="1">
      <c r="AT1627" s="643">
        <f t="shared" si="106"/>
        <v>984</v>
      </c>
      <c r="AU1627" s="643">
        <f t="shared" si="107"/>
        <v>6</v>
      </c>
    </row>
    <row r="1628" spans="46:47" ht="46.5" customHeight="1">
      <c r="AT1628" s="643">
        <f t="shared" si="106"/>
        <v>984</v>
      </c>
      <c r="AU1628" s="643">
        <f t="shared" si="107"/>
        <v>7</v>
      </c>
    </row>
    <row r="1629" spans="46:47" ht="46.5" customHeight="1">
      <c r="AT1629" s="643">
        <f t="shared" si="106"/>
        <v>985</v>
      </c>
      <c r="AU1629" s="643">
        <f t="shared" si="107"/>
        <v>4</v>
      </c>
    </row>
    <row r="1630" spans="46:47" ht="46.5" customHeight="1">
      <c r="AT1630" s="643">
        <f t="shared" si="106"/>
        <v>985</v>
      </c>
      <c r="AU1630" s="643">
        <f t="shared" si="107"/>
        <v>5</v>
      </c>
    </row>
    <row r="1631" spans="46:47" ht="46.5" customHeight="1">
      <c r="AT1631" s="643">
        <f t="shared" si="106"/>
        <v>985</v>
      </c>
      <c r="AU1631" s="643">
        <f t="shared" si="107"/>
        <v>6</v>
      </c>
    </row>
    <row r="1632" spans="46:47" ht="46.5" customHeight="1">
      <c r="AT1632" s="643">
        <f t="shared" si="106"/>
        <v>985</v>
      </c>
      <c r="AU1632" s="643">
        <f t="shared" si="107"/>
        <v>7</v>
      </c>
    </row>
    <row r="1633" spans="46:47" ht="46.5" customHeight="1">
      <c r="AT1633" s="643">
        <f t="shared" si="106"/>
        <v>986</v>
      </c>
      <c r="AU1633" s="643">
        <f t="shared" si="107"/>
        <v>4</v>
      </c>
    </row>
    <row r="1634" spans="46:47" ht="46.5" customHeight="1">
      <c r="AT1634" s="643">
        <f t="shared" si="106"/>
        <v>986</v>
      </c>
      <c r="AU1634" s="643">
        <f t="shared" si="107"/>
        <v>5</v>
      </c>
    </row>
    <row r="1635" spans="46:47" ht="46.5" customHeight="1">
      <c r="AT1635" s="643">
        <f t="shared" si="106"/>
        <v>986</v>
      </c>
      <c r="AU1635" s="643">
        <f t="shared" si="107"/>
        <v>6</v>
      </c>
    </row>
    <row r="1636" spans="46:47" ht="46.5" customHeight="1">
      <c r="AT1636" s="643">
        <f t="shared" si="106"/>
        <v>986</v>
      </c>
      <c r="AU1636" s="643">
        <f t="shared" si="107"/>
        <v>7</v>
      </c>
    </row>
    <row r="1637" spans="46:47" ht="46.5" customHeight="1">
      <c r="AT1637" s="643">
        <f t="shared" si="106"/>
        <v>987</v>
      </c>
      <c r="AU1637" s="643">
        <f t="shared" si="107"/>
        <v>4</v>
      </c>
    </row>
    <row r="1638" spans="46:47" ht="46.5" customHeight="1">
      <c r="AT1638" s="643">
        <f t="shared" si="106"/>
        <v>987</v>
      </c>
      <c r="AU1638" s="643">
        <f t="shared" si="107"/>
        <v>5</v>
      </c>
    </row>
    <row r="1639" spans="46:47" ht="46.5" customHeight="1">
      <c r="AT1639" s="643">
        <f t="shared" si="106"/>
        <v>987</v>
      </c>
      <c r="AU1639" s="643">
        <f t="shared" si="107"/>
        <v>6</v>
      </c>
    </row>
    <row r="1640" spans="46:47" ht="46.5" customHeight="1">
      <c r="AT1640" s="643">
        <f t="shared" si="106"/>
        <v>987</v>
      </c>
      <c r="AU1640" s="643">
        <f t="shared" si="107"/>
        <v>7</v>
      </c>
    </row>
    <row r="1641" spans="46:47" ht="46.5" customHeight="1">
      <c r="AT1641" s="643">
        <f t="shared" si="106"/>
        <v>988</v>
      </c>
      <c r="AU1641" s="643">
        <f t="shared" si="107"/>
        <v>4</v>
      </c>
    </row>
    <row r="1642" spans="46:47" ht="46.5" customHeight="1">
      <c r="AT1642" s="643">
        <f t="shared" si="106"/>
        <v>988</v>
      </c>
      <c r="AU1642" s="643">
        <f t="shared" si="107"/>
        <v>5</v>
      </c>
    </row>
    <row r="1643" spans="46:47" ht="46.5" customHeight="1">
      <c r="AT1643" s="643">
        <f t="shared" si="106"/>
        <v>988</v>
      </c>
      <c r="AU1643" s="643">
        <f t="shared" si="107"/>
        <v>6</v>
      </c>
    </row>
    <row r="1644" spans="46:47" ht="46.5" customHeight="1">
      <c r="AT1644" s="643">
        <f t="shared" si="106"/>
        <v>988</v>
      </c>
      <c r="AU1644" s="643">
        <f t="shared" si="107"/>
        <v>7</v>
      </c>
    </row>
    <row r="1645" spans="46:47" ht="46.5" customHeight="1">
      <c r="AT1645" s="643">
        <f t="shared" si="106"/>
        <v>998</v>
      </c>
      <c r="AU1645" s="643">
        <f t="shared" si="107"/>
        <v>11</v>
      </c>
    </row>
    <row r="1646" spans="46:47" ht="46.5" customHeight="1">
      <c r="AT1646" s="643">
        <f t="shared" si="106"/>
        <v>1003</v>
      </c>
      <c r="AU1646" s="643">
        <f t="shared" si="107"/>
        <v>2</v>
      </c>
    </row>
    <row r="1647" spans="46:47" ht="46.5" customHeight="1">
      <c r="AT1647" s="643">
        <f t="shared" si="106"/>
        <v>1003</v>
      </c>
      <c r="AU1647" s="643">
        <f t="shared" si="107"/>
        <v>10</v>
      </c>
    </row>
    <row r="1648" spans="46:47" ht="46.5" customHeight="1">
      <c r="AT1648" s="643">
        <f t="shared" si="106"/>
        <v>1004</v>
      </c>
      <c r="AU1648" s="643">
        <f t="shared" si="107"/>
        <v>2</v>
      </c>
    </row>
    <row r="1649" spans="46:47" ht="46.5" customHeight="1">
      <c r="AT1649" s="643">
        <f t="shared" si="106"/>
        <v>1004</v>
      </c>
      <c r="AU1649" s="643">
        <f t="shared" si="107"/>
        <v>10</v>
      </c>
    </row>
    <row r="1650" spans="46:47" ht="46.5" customHeight="1">
      <c r="AT1650" s="643">
        <f t="shared" si="106"/>
        <v>1005</v>
      </c>
      <c r="AU1650" s="643">
        <f t="shared" si="107"/>
        <v>2</v>
      </c>
    </row>
    <row r="1651" spans="46:47" ht="46.5" customHeight="1">
      <c r="AT1651" s="643">
        <f t="shared" si="106"/>
        <v>1005</v>
      </c>
      <c r="AU1651" s="643">
        <f t="shared" si="107"/>
        <v>10</v>
      </c>
    </row>
    <row r="1652" spans="46:47" ht="46.5" customHeight="1">
      <c r="AT1652" s="643">
        <f t="shared" si="106"/>
        <v>1006</v>
      </c>
      <c r="AU1652" s="643">
        <f t="shared" si="107"/>
        <v>2</v>
      </c>
    </row>
    <row r="1653" spans="46:47" ht="46.5" customHeight="1">
      <c r="AT1653" s="643">
        <f t="shared" si="106"/>
        <v>1006</v>
      </c>
      <c r="AU1653" s="643">
        <f t="shared" si="107"/>
        <v>10</v>
      </c>
    </row>
    <row r="1654" spans="46:47" ht="46.5" customHeight="1">
      <c r="AT1654" s="643">
        <f t="shared" si="106"/>
        <v>1007</v>
      </c>
      <c r="AU1654" s="643">
        <f t="shared" si="107"/>
        <v>2</v>
      </c>
    </row>
    <row r="1655" spans="46:47" ht="46.5" customHeight="1">
      <c r="AT1655" s="643">
        <f t="shared" si="106"/>
        <v>1007</v>
      </c>
      <c r="AU1655" s="643">
        <f t="shared" si="107"/>
        <v>10</v>
      </c>
    </row>
    <row r="1656" spans="46:47" ht="46.5" customHeight="1">
      <c r="AT1656" s="643">
        <f t="shared" si="106"/>
        <v>1008</v>
      </c>
      <c r="AU1656" s="643">
        <f t="shared" si="107"/>
        <v>2</v>
      </c>
    </row>
    <row r="1657" spans="46:47" ht="46.5" customHeight="1">
      <c r="AT1657" s="643">
        <f t="shared" si="106"/>
        <v>1008</v>
      </c>
      <c r="AU1657" s="643">
        <f t="shared" si="107"/>
        <v>10</v>
      </c>
    </row>
    <row r="1658" spans="46:47" ht="46.5" customHeight="1">
      <c r="AT1658" s="643">
        <f t="shared" si="106"/>
        <v>1009</v>
      </c>
      <c r="AU1658" s="643">
        <f t="shared" si="107"/>
        <v>2</v>
      </c>
    </row>
    <row r="1659" spans="46:47" ht="46.5" customHeight="1">
      <c r="AT1659" s="643">
        <f t="shared" si="106"/>
        <v>1009</v>
      </c>
      <c r="AU1659" s="643">
        <f t="shared" si="107"/>
        <v>10</v>
      </c>
    </row>
    <row r="1660" spans="46:47" ht="46.5" customHeight="1">
      <c r="AT1660" s="643">
        <f t="shared" si="106"/>
        <v>1010</v>
      </c>
      <c r="AU1660" s="643">
        <f t="shared" si="107"/>
        <v>2</v>
      </c>
    </row>
    <row r="1661" spans="46:47" ht="46.5" customHeight="1">
      <c r="AT1661" s="643">
        <f t="shared" si="106"/>
        <v>1010</v>
      </c>
      <c r="AU1661" s="643">
        <f t="shared" si="107"/>
        <v>10</v>
      </c>
    </row>
    <row r="1662" spans="46:47" ht="46.5" customHeight="1">
      <c r="AT1662" s="643">
        <f t="shared" si="106"/>
        <v>1011</v>
      </c>
      <c r="AU1662" s="643">
        <f t="shared" si="107"/>
        <v>2</v>
      </c>
    </row>
    <row r="1663" spans="46:47" ht="46.5" customHeight="1">
      <c r="AT1663" s="643">
        <f t="shared" si="106"/>
        <v>1011</v>
      </c>
      <c r="AU1663" s="643">
        <f t="shared" si="107"/>
        <v>10</v>
      </c>
    </row>
    <row r="1664" spans="46:47" ht="46.5" customHeight="1">
      <c r="AT1664" s="643">
        <f t="shared" si="106"/>
        <v>1012</v>
      </c>
      <c r="AU1664" s="643">
        <f t="shared" si="107"/>
        <v>2</v>
      </c>
    </row>
    <row r="1665" spans="46:47" ht="46.5" customHeight="1">
      <c r="AT1665" s="643">
        <f t="shared" si="106"/>
        <v>1012</v>
      </c>
      <c r="AU1665" s="643">
        <f t="shared" si="107"/>
        <v>10</v>
      </c>
    </row>
    <row r="1666" spans="46:47" ht="46.5" customHeight="1">
      <c r="AT1666" s="643">
        <f t="shared" si="106"/>
        <v>1013</v>
      </c>
      <c r="AU1666" s="643">
        <f t="shared" si="107"/>
        <v>2</v>
      </c>
    </row>
    <row r="1667" spans="46:47" ht="46.5" customHeight="1">
      <c r="AT1667" s="643">
        <f t="shared" si="106"/>
        <v>1013</v>
      </c>
      <c r="AU1667" s="643">
        <f t="shared" si="107"/>
        <v>10</v>
      </c>
    </row>
    <row r="1668" spans="46:47" ht="46.5" customHeight="1">
      <c r="AT1668" s="643">
        <f t="shared" si="106"/>
        <v>1014</v>
      </c>
      <c r="AU1668" s="643">
        <f t="shared" si="107"/>
        <v>2</v>
      </c>
    </row>
    <row r="1669" spans="46:47" ht="46.5" customHeight="1">
      <c r="AT1669" s="643">
        <f t="shared" si="106"/>
        <v>1014</v>
      </c>
      <c r="AU1669" s="643">
        <f t="shared" si="107"/>
        <v>10</v>
      </c>
    </row>
    <row r="1670" spans="46:47" ht="46.5" customHeight="1">
      <c r="AT1670" s="643">
        <f t="shared" si="106"/>
        <v>1015</v>
      </c>
      <c r="AU1670" s="643">
        <f t="shared" si="107"/>
        <v>2</v>
      </c>
    </row>
    <row r="1671" spans="46:47" ht="46.5" customHeight="1">
      <c r="AT1671" s="643">
        <f t="shared" si="106"/>
        <v>1015</v>
      </c>
      <c r="AU1671" s="643">
        <f t="shared" si="107"/>
        <v>10</v>
      </c>
    </row>
    <row r="1672" spans="46:47" ht="46.5" customHeight="1">
      <c r="AT1672" s="643">
        <f t="shared" si="106"/>
        <v>1016</v>
      </c>
      <c r="AU1672" s="643">
        <f t="shared" si="107"/>
        <v>2</v>
      </c>
    </row>
    <row r="1673" spans="46:47" ht="46.5" customHeight="1">
      <c r="AT1673" s="643">
        <f t="shared" si="106"/>
        <v>1016</v>
      </c>
      <c r="AU1673" s="643">
        <f t="shared" si="107"/>
        <v>10</v>
      </c>
    </row>
    <row r="1674" spans="46:47" ht="46.5" customHeight="1">
      <c r="AT1674" s="643">
        <f t="shared" si="106"/>
        <v>1017</v>
      </c>
      <c r="AU1674" s="643">
        <f t="shared" si="107"/>
        <v>2</v>
      </c>
    </row>
    <row r="1675" spans="46:47" ht="46.5" customHeight="1">
      <c r="AT1675" s="643">
        <f t="shared" si="106"/>
        <v>1017</v>
      </c>
      <c r="AU1675" s="643">
        <f t="shared" si="107"/>
        <v>10</v>
      </c>
    </row>
    <row r="1676" spans="46:47" ht="46.5" customHeight="1">
      <c r="AT1676" s="643">
        <f t="shared" si="106"/>
        <v>1018</v>
      </c>
      <c r="AU1676" s="643">
        <f t="shared" si="107"/>
        <v>2</v>
      </c>
    </row>
    <row r="1677" spans="46:47" ht="46.5" customHeight="1">
      <c r="AT1677" s="643">
        <f t="shared" si="106"/>
        <v>1018</v>
      </c>
      <c r="AU1677" s="643">
        <f t="shared" si="107"/>
        <v>10</v>
      </c>
    </row>
    <row r="1678" spans="46:47" ht="46.5" customHeight="1">
      <c r="AT1678" s="643">
        <f t="shared" si="106"/>
        <v>1019</v>
      </c>
      <c r="AU1678" s="643">
        <f t="shared" si="107"/>
        <v>2</v>
      </c>
    </row>
    <row r="1679" spans="46:47" ht="46.5" customHeight="1">
      <c r="AT1679" s="643">
        <f t="shared" si="106"/>
        <v>1019</v>
      </c>
      <c r="AU1679" s="643">
        <f t="shared" si="107"/>
        <v>10</v>
      </c>
    </row>
    <row r="1680" spans="46:47" ht="46.5" customHeight="1">
      <c r="AT1680" s="643">
        <f t="shared" si="106"/>
        <v>1020</v>
      </c>
      <c r="AU1680" s="643">
        <f t="shared" si="107"/>
        <v>2</v>
      </c>
    </row>
    <row r="1681" spans="46:47" ht="46.5" customHeight="1">
      <c r="AT1681" s="643">
        <f t="shared" si="106"/>
        <v>1020</v>
      </c>
      <c r="AU1681" s="643">
        <f t="shared" si="107"/>
        <v>10</v>
      </c>
    </row>
    <row r="1682" spans="46:47" ht="46.5" customHeight="1">
      <c r="AT1682" s="643">
        <f t="shared" si="106"/>
        <v>1021</v>
      </c>
      <c r="AU1682" s="643">
        <f t="shared" si="107"/>
        <v>2</v>
      </c>
    </row>
    <row r="1683" spans="46:47" ht="46.5" customHeight="1">
      <c r="AT1683" s="643">
        <f t="shared" si="106"/>
        <v>1021</v>
      </c>
      <c r="AU1683" s="643">
        <f t="shared" si="107"/>
        <v>10</v>
      </c>
    </row>
    <row r="1684" spans="46:47" ht="46.5" customHeight="1">
      <c r="AT1684" s="643">
        <f t="shared" ref="AT1684:AT1747" si="108">AT1544+86</f>
        <v>1022</v>
      </c>
      <c r="AU1684" s="643">
        <f t="shared" ref="AU1684:AU1747" si="109">AU1544</f>
        <v>2</v>
      </c>
    </row>
    <row r="1685" spans="46:47" ht="46.5" customHeight="1">
      <c r="AT1685" s="643">
        <f t="shared" si="108"/>
        <v>1022</v>
      </c>
      <c r="AU1685" s="643">
        <f t="shared" si="109"/>
        <v>10</v>
      </c>
    </row>
    <row r="1686" spans="46:47" ht="46.5" customHeight="1">
      <c r="AT1686" s="643">
        <f t="shared" si="108"/>
        <v>1023</v>
      </c>
      <c r="AU1686" s="643">
        <f t="shared" si="109"/>
        <v>2</v>
      </c>
    </row>
    <row r="1687" spans="46:47" ht="46.5" customHeight="1">
      <c r="AT1687" s="643">
        <f t="shared" si="108"/>
        <v>1023</v>
      </c>
      <c r="AU1687" s="643">
        <f t="shared" si="109"/>
        <v>10</v>
      </c>
    </row>
    <row r="1688" spans="46:47" ht="46.5" customHeight="1">
      <c r="AT1688" s="643">
        <f t="shared" si="108"/>
        <v>1048</v>
      </c>
      <c r="AU1688" s="643">
        <f t="shared" si="109"/>
        <v>4</v>
      </c>
    </row>
    <row r="1689" spans="46:47" ht="46.5" customHeight="1">
      <c r="AT1689" s="643">
        <f t="shared" si="108"/>
        <v>1051</v>
      </c>
      <c r="AU1689" s="643">
        <f t="shared" si="109"/>
        <v>4</v>
      </c>
    </row>
    <row r="1690" spans="46:47" ht="46.5" customHeight="1">
      <c r="AT1690" s="643">
        <f t="shared" si="108"/>
        <v>1051</v>
      </c>
      <c r="AU1690" s="643">
        <f t="shared" si="109"/>
        <v>5</v>
      </c>
    </row>
    <row r="1691" spans="46:47" ht="46.5" customHeight="1">
      <c r="AT1691" s="643">
        <f t="shared" si="108"/>
        <v>1051</v>
      </c>
      <c r="AU1691" s="643">
        <f t="shared" si="109"/>
        <v>6</v>
      </c>
    </row>
    <row r="1692" spans="46:47" ht="46.5" customHeight="1">
      <c r="AT1692" s="643">
        <f t="shared" si="108"/>
        <v>1051</v>
      </c>
      <c r="AU1692" s="643">
        <f t="shared" si="109"/>
        <v>7</v>
      </c>
    </row>
    <row r="1693" spans="46:47" ht="46.5" customHeight="1">
      <c r="AT1693" s="643">
        <f t="shared" si="108"/>
        <v>1052</v>
      </c>
      <c r="AU1693" s="643">
        <f t="shared" si="109"/>
        <v>4</v>
      </c>
    </row>
    <row r="1694" spans="46:47" ht="46.5" customHeight="1">
      <c r="AT1694" s="643">
        <f t="shared" si="108"/>
        <v>1052</v>
      </c>
      <c r="AU1694" s="643">
        <f t="shared" si="109"/>
        <v>5</v>
      </c>
    </row>
    <row r="1695" spans="46:47" ht="46.5" customHeight="1">
      <c r="AT1695" s="643">
        <f t="shared" si="108"/>
        <v>1052</v>
      </c>
      <c r="AU1695" s="643">
        <f t="shared" si="109"/>
        <v>6</v>
      </c>
    </row>
    <row r="1696" spans="46:47" ht="46.5" customHeight="1">
      <c r="AT1696" s="643">
        <f t="shared" si="108"/>
        <v>1052</v>
      </c>
      <c r="AU1696" s="643">
        <f t="shared" si="109"/>
        <v>7</v>
      </c>
    </row>
    <row r="1697" spans="46:47" ht="46.5" customHeight="1">
      <c r="AT1697" s="643">
        <f t="shared" si="108"/>
        <v>1053</v>
      </c>
      <c r="AU1697" s="643">
        <f t="shared" si="109"/>
        <v>4</v>
      </c>
    </row>
    <row r="1698" spans="46:47" ht="46.5" customHeight="1">
      <c r="AT1698" s="643">
        <f t="shared" si="108"/>
        <v>1053</v>
      </c>
      <c r="AU1698" s="643">
        <f t="shared" si="109"/>
        <v>5</v>
      </c>
    </row>
    <row r="1699" spans="46:47" ht="46.5" customHeight="1">
      <c r="AT1699" s="643">
        <f t="shared" si="108"/>
        <v>1053</v>
      </c>
      <c r="AU1699" s="643">
        <f t="shared" si="109"/>
        <v>6</v>
      </c>
    </row>
    <row r="1700" spans="46:47" ht="46.5" customHeight="1">
      <c r="AT1700" s="643">
        <f t="shared" si="108"/>
        <v>1053</v>
      </c>
      <c r="AU1700" s="643">
        <f t="shared" si="109"/>
        <v>7</v>
      </c>
    </row>
    <row r="1701" spans="46:47" ht="46.5" customHeight="1">
      <c r="AT1701" s="643">
        <f t="shared" si="108"/>
        <v>1054</v>
      </c>
      <c r="AU1701" s="643">
        <f t="shared" si="109"/>
        <v>4</v>
      </c>
    </row>
    <row r="1702" spans="46:47" ht="46.5" customHeight="1">
      <c r="AT1702" s="643">
        <f t="shared" si="108"/>
        <v>1054</v>
      </c>
      <c r="AU1702" s="643">
        <f t="shared" si="109"/>
        <v>5</v>
      </c>
    </row>
    <row r="1703" spans="46:47" ht="46.5" customHeight="1">
      <c r="AT1703" s="643">
        <f t="shared" si="108"/>
        <v>1054</v>
      </c>
      <c r="AU1703" s="643">
        <f t="shared" si="109"/>
        <v>6</v>
      </c>
    </row>
    <row r="1704" spans="46:47" ht="46.5" customHeight="1">
      <c r="AT1704" s="643">
        <f t="shared" si="108"/>
        <v>1054</v>
      </c>
      <c r="AU1704" s="643">
        <f t="shared" si="109"/>
        <v>7</v>
      </c>
    </row>
    <row r="1705" spans="46:47" ht="46.5" customHeight="1">
      <c r="AT1705" s="643">
        <f t="shared" si="108"/>
        <v>1055</v>
      </c>
      <c r="AU1705" s="643">
        <f t="shared" si="109"/>
        <v>4</v>
      </c>
    </row>
    <row r="1706" spans="46:47" ht="46.5" customHeight="1">
      <c r="AT1706" s="643">
        <f t="shared" si="108"/>
        <v>1055</v>
      </c>
      <c r="AU1706" s="643">
        <f t="shared" si="109"/>
        <v>5</v>
      </c>
    </row>
    <row r="1707" spans="46:47" ht="46.5" customHeight="1">
      <c r="AT1707" s="643">
        <f t="shared" si="108"/>
        <v>1055</v>
      </c>
      <c r="AU1707" s="643">
        <f t="shared" si="109"/>
        <v>6</v>
      </c>
    </row>
    <row r="1708" spans="46:47" ht="46.5" customHeight="1">
      <c r="AT1708" s="643">
        <f t="shared" si="108"/>
        <v>1055</v>
      </c>
      <c r="AU1708" s="643">
        <f t="shared" si="109"/>
        <v>7</v>
      </c>
    </row>
    <row r="1709" spans="46:47" ht="46.5" customHeight="1">
      <c r="AT1709" s="643">
        <f t="shared" si="108"/>
        <v>1056</v>
      </c>
      <c r="AU1709" s="643">
        <f t="shared" si="109"/>
        <v>4</v>
      </c>
    </row>
    <row r="1710" spans="46:47" ht="46.5" customHeight="1">
      <c r="AT1710" s="643">
        <f t="shared" si="108"/>
        <v>1056</v>
      </c>
      <c r="AU1710" s="643">
        <f t="shared" si="109"/>
        <v>5</v>
      </c>
    </row>
    <row r="1711" spans="46:47" ht="46.5" customHeight="1">
      <c r="AT1711" s="643">
        <f t="shared" si="108"/>
        <v>1056</v>
      </c>
      <c r="AU1711" s="643">
        <f t="shared" si="109"/>
        <v>6</v>
      </c>
    </row>
    <row r="1712" spans="46:47" ht="46.5" customHeight="1">
      <c r="AT1712" s="643">
        <f t="shared" si="108"/>
        <v>1056</v>
      </c>
      <c r="AU1712" s="643">
        <f t="shared" si="109"/>
        <v>7</v>
      </c>
    </row>
    <row r="1713" spans="46:47" ht="46.5" customHeight="1">
      <c r="AT1713" s="643">
        <f t="shared" si="108"/>
        <v>1057</v>
      </c>
      <c r="AU1713" s="643">
        <f t="shared" si="109"/>
        <v>4</v>
      </c>
    </row>
    <row r="1714" spans="46:47" ht="46.5" customHeight="1">
      <c r="AT1714" s="643">
        <f t="shared" si="108"/>
        <v>1057</v>
      </c>
      <c r="AU1714" s="643">
        <f t="shared" si="109"/>
        <v>5</v>
      </c>
    </row>
    <row r="1715" spans="46:47" ht="46.5" customHeight="1">
      <c r="AT1715" s="643">
        <f t="shared" si="108"/>
        <v>1057</v>
      </c>
      <c r="AU1715" s="643">
        <f t="shared" si="109"/>
        <v>6</v>
      </c>
    </row>
    <row r="1716" spans="46:47" ht="46.5" customHeight="1">
      <c r="AT1716" s="643">
        <f t="shared" si="108"/>
        <v>1057</v>
      </c>
      <c r="AU1716" s="643">
        <f t="shared" si="109"/>
        <v>7</v>
      </c>
    </row>
    <row r="1717" spans="46:47" ht="46.5" customHeight="1">
      <c r="AT1717" s="643">
        <f t="shared" si="108"/>
        <v>1058</v>
      </c>
      <c r="AU1717" s="643">
        <f t="shared" si="109"/>
        <v>4</v>
      </c>
    </row>
    <row r="1718" spans="46:47" ht="46.5" customHeight="1">
      <c r="AT1718" s="643">
        <f t="shared" si="108"/>
        <v>1058</v>
      </c>
      <c r="AU1718" s="643">
        <f t="shared" si="109"/>
        <v>5</v>
      </c>
    </row>
    <row r="1719" spans="46:47" ht="46.5" customHeight="1">
      <c r="AT1719" s="643">
        <f t="shared" si="108"/>
        <v>1058</v>
      </c>
      <c r="AU1719" s="643">
        <f t="shared" si="109"/>
        <v>6</v>
      </c>
    </row>
    <row r="1720" spans="46:47" ht="46.5" customHeight="1">
      <c r="AT1720" s="643">
        <f t="shared" si="108"/>
        <v>1058</v>
      </c>
      <c r="AU1720" s="643">
        <f t="shared" si="109"/>
        <v>7</v>
      </c>
    </row>
    <row r="1721" spans="46:47" ht="46.5" customHeight="1">
      <c r="AT1721" s="643">
        <f t="shared" si="108"/>
        <v>1059</v>
      </c>
      <c r="AU1721" s="643">
        <f t="shared" si="109"/>
        <v>4</v>
      </c>
    </row>
    <row r="1722" spans="46:47" ht="46.5" customHeight="1">
      <c r="AT1722" s="643">
        <f t="shared" si="108"/>
        <v>1059</v>
      </c>
      <c r="AU1722" s="643">
        <f t="shared" si="109"/>
        <v>5</v>
      </c>
    </row>
    <row r="1723" spans="46:47" ht="46.5" customHeight="1">
      <c r="AT1723" s="643">
        <f t="shared" si="108"/>
        <v>1059</v>
      </c>
      <c r="AU1723" s="643">
        <f t="shared" si="109"/>
        <v>6</v>
      </c>
    </row>
    <row r="1724" spans="46:47" ht="46.5" customHeight="1">
      <c r="AT1724" s="643">
        <f t="shared" si="108"/>
        <v>1059</v>
      </c>
      <c r="AU1724" s="643">
        <f t="shared" si="109"/>
        <v>7</v>
      </c>
    </row>
    <row r="1725" spans="46:47" ht="46.5" customHeight="1">
      <c r="AT1725" s="643">
        <f t="shared" si="108"/>
        <v>1060</v>
      </c>
      <c r="AU1725" s="643">
        <f t="shared" si="109"/>
        <v>4</v>
      </c>
    </row>
    <row r="1726" spans="46:47" ht="46.5" customHeight="1">
      <c r="AT1726" s="643">
        <f t="shared" si="108"/>
        <v>1060</v>
      </c>
      <c r="AU1726" s="643">
        <f t="shared" si="109"/>
        <v>5</v>
      </c>
    </row>
    <row r="1727" spans="46:47" ht="46.5" customHeight="1">
      <c r="AT1727" s="643">
        <f t="shared" si="108"/>
        <v>1060</v>
      </c>
      <c r="AU1727" s="643">
        <f t="shared" si="109"/>
        <v>6</v>
      </c>
    </row>
    <row r="1728" spans="46:47" ht="46.5" customHeight="1">
      <c r="AT1728" s="643">
        <f t="shared" si="108"/>
        <v>1060</v>
      </c>
      <c r="AU1728" s="643">
        <f t="shared" si="109"/>
        <v>7</v>
      </c>
    </row>
    <row r="1729" spans="46:47" ht="46.5" customHeight="1">
      <c r="AT1729" s="643">
        <f t="shared" si="108"/>
        <v>1061</v>
      </c>
      <c r="AU1729" s="643">
        <f t="shared" si="109"/>
        <v>4</v>
      </c>
    </row>
    <row r="1730" spans="46:47" ht="46.5" customHeight="1">
      <c r="AT1730" s="643">
        <f t="shared" si="108"/>
        <v>1061</v>
      </c>
      <c r="AU1730" s="643">
        <f t="shared" si="109"/>
        <v>5</v>
      </c>
    </row>
    <row r="1731" spans="46:47" ht="46.5" customHeight="1">
      <c r="AT1731" s="643">
        <f t="shared" si="108"/>
        <v>1061</v>
      </c>
      <c r="AU1731" s="643">
        <f t="shared" si="109"/>
        <v>6</v>
      </c>
    </row>
    <row r="1732" spans="46:47" ht="46.5" customHeight="1">
      <c r="AT1732" s="643">
        <f t="shared" si="108"/>
        <v>1061</v>
      </c>
      <c r="AU1732" s="643">
        <f t="shared" si="109"/>
        <v>7</v>
      </c>
    </row>
    <row r="1733" spans="46:47" ht="46.5" customHeight="1">
      <c r="AT1733" s="643">
        <f t="shared" si="108"/>
        <v>1062</v>
      </c>
      <c r="AU1733" s="643">
        <f t="shared" si="109"/>
        <v>4</v>
      </c>
    </row>
    <row r="1734" spans="46:47" ht="46.5" customHeight="1">
      <c r="AT1734" s="643">
        <f t="shared" si="108"/>
        <v>1062</v>
      </c>
      <c r="AU1734" s="643">
        <f t="shared" si="109"/>
        <v>5</v>
      </c>
    </row>
    <row r="1735" spans="46:47" ht="46.5" customHeight="1">
      <c r="AT1735" s="643">
        <f t="shared" si="108"/>
        <v>1062</v>
      </c>
      <c r="AU1735" s="643">
        <f t="shared" si="109"/>
        <v>6</v>
      </c>
    </row>
    <row r="1736" spans="46:47" ht="46.5" customHeight="1">
      <c r="AT1736" s="643">
        <f t="shared" si="108"/>
        <v>1062</v>
      </c>
      <c r="AU1736" s="643">
        <f t="shared" si="109"/>
        <v>7</v>
      </c>
    </row>
    <row r="1737" spans="46:47" ht="46.5" customHeight="1">
      <c r="AT1737" s="643">
        <f t="shared" si="108"/>
        <v>1063</v>
      </c>
      <c r="AU1737" s="643">
        <f t="shared" si="109"/>
        <v>4</v>
      </c>
    </row>
    <row r="1738" spans="46:47" ht="46.5" customHeight="1">
      <c r="AT1738" s="643">
        <f t="shared" si="108"/>
        <v>1063</v>
      </c>
      <c r="AU1738" s="643">
        <f t="shared" si="109"/>
        <v>5</v>
      </c>
    </row>
    <row r="1739" spans="46:47" ht="46.5" customHeight="1">
      <c r="AT1739" s="643">
        <f t="shared" si="108"/>
        <v>1063</v>
      </c>
      <c r="AU1739" s="643">
        <f t="shared" si="109"/>
        <v>6</v>
      </c>
    </row>
    <row r="1740" spans="46:47" ht="46.5" customHeight="1">
      <c r="AT1740" s="643">
        <f t="shared" si="108"/>
        <v>1063</v>
      </c>
      <c r="AU1740" s="643">
        <f t="shared" si="109"/>
        <v>7</v>
      </c>
    </row>
    <row r="1741" spans="46:47" ht="46.5" customHeight="1">
      <c r="AT1741" s="643">
        <f t="shared" si="108"/>
        <v>1064</v>
      </c>
      <c r="AU1741" s="643">
        <f t="shared" si="109"/>
        <v>4</v>
      </c>
    </row>
    <row r="1742" spans="46:47" ht="46.5" customHeight="1">
      <c r="AT1742" s="643">
        <f t="shared" si="108"/>
        <v>1064</v>
      </c>
      <c r="AU1742" s="643">
        <f t="shared" si="109"/>
        <v>5</v>
      </c>
    </row>
    <row r="1743" spans="46:47" ht="46.5" customHeight="1">
      <c r="AT1743" s="643">
        <f t="shared" si="108"/>
        <v>1064</v>
      </c>
      <c r="AU1743" s="643">
        <f t="shared" si="109"/>
        <v>6</v>
      </c>
    </row>
    <row r="1744" spans="46:47" ht="46.5" customHeight="1">
      <c r="AT1744" s="643">
        <f t="shared" si="108"/>
        <v>1064</v>
      </c>
      <c r="AU1744" s="643">
        <f t="shared" si="109"/>
        <v>7</v>
      </c>
    </row>
    <row r="1745" spans="46:47" ht="46.5" customHeight="1">
      <c r="AT1745" s="643">
        <f t="shared" si="108"/>
        <v>1065</v>
      </c>
      <c r="AU1745" s="643">
        <f t="shared" si="109"/>
        <v>4</v>
      </c>
    </row>
    <row r="1746" spans="46:47" ht="46.5" customHeight="1">
      <c r="AT1746" s="643">
        <f t="shared" si="108"/>
        <v>1065</v>
      </c>
      <c r="AU1746" s="643">
        <f t="shared" si="109"/>
        <v>5</v>
      </c>
    </row>
    <row r="1747" spans="46:47" ht="46.5" customHeight="1">
      <c r="AT1747" s="643">
        <f t="shared" si="108"/>
        <v>1065</v>
      </c>
      <c r="AU1747" s="643">
        <f t="shared" si="109"/>
        <v>6</v>
      </c>
    </row>
    <row r="1748" spans="46:47" ht="46.5" customHeight="1">
      <c r="AT1748" s="643">
        <f t="shared" ref="AT1748:AT1811" si="110">AT1608+86</f>
        <v>1065</v>
      </c>
      <c r="AU1748" s="643">
        <f t="shared" ref="AU1748:AU1811" si="111">AU1608</f>
        <v>7</v>
      </c>
    </row>
    <row r="1749" spans="46:47" ht="46.5" customHeight="1">
      <c r="AT1749" s="643">
        <f t="shared" si="110"/>
        <v>1066</v>
      </c>
      <c r="AU1749" s="643">
        <f t="shared" si="111"/>
        <v>4</v>
      </c>
    </row>
    <row r="1750" spans="46:47" ht="46.5" customHeight="1">
      <c r="AT1750" s="643">
        <f t="shared" si="110"/>
        <v>1066</v>
      </c>
      <c r="AU1750" s="643">
        <f t="shared" si="111"/>
        <v>5</v>
      </c>
    </row>
    <row r="1751" spans="46:47" ht="46.5" customHeight="1">
      <c r="AT1751" s="643">
        <f t="shared" si="110"/>
        <v>1066</v>
      </c>
      <c r="AU1751" s="643">
        <f t="shared" si="111"/>
        <v>6</v>
      </c>
    </row>
    <row r="1752" spans="46:47" ht="46.5" customHeight="1">
      <c r="AT1752" s="643">
        <f t="shared" si="110"/>
        <v>1066</v>
      </c>
      <c r="AU1752" s="643">
        <f t="shared" si="111"/>
        <v>7</v>
      </c>
    </row>
    <row r="1753" spans="46:47" ht="46.5" customHeight="1">
      <c r="AT1753" s="643">
        <f t="shared" si="110"/>
        <v>1067</v>
      </c>
      <c r="AU1753" s="643">
        <f t="shared" si="111"/>
        <v>4</v>
      </c>
    </row>
    <row r="1754" spans="46:47" ht="46.5" customHeight="1">
      <c r="AT1754" s="643">
        <f t="shared" si="110"/>
        <v>1067</v>
      </c>
      <c r="AU1754" s="643">
        <f t="shared" si="111"/>
        <v>5</v>
      </c>
    </row>
    <row r="1755" spans="46:47" ht="46.5" customHeight="1">
      <c r="AT1755" s="643">
        <f t="shared" si="110"/>
        <v>1067</v>
      </c>
      <c r="AU1755" s="643">
        <f t="shared" si="111"/>
        <v>6</v>
      </c>
    </row>
    <row r="1756" spans="46:47" ht="46.5" customHeight="1">
      <c r="AT1756" s="643">
        <f t="shared" si="110"/>
        <v>1067</v>
      </c>
      <c r="AU1756" s="643">
        <f t="shared" si="111"/>
        <v>7</v>
      </c>
    </row>
    <row r="1757" spans="46:47" ht="46.5" customHeight="1">
      <c r="AT1757" s="643">
        <f t="shared" si="110"/>
        <v>1068</v>
      </c>
      <c r="AU1757" s="643">
        <f t="shared" si="111"/>
        <v>4</v>
      </c>
    </row>
    <row r="1758" spans="46:47" ht="46.5" customHeight="1">
      <c r="AT1758" s="643">
        <f t="shared" si="110"/>
        <v>1068</v>
      </c>
      <c r="AU1758" s="643">
        <f t="shared" si="111"/>
        <v>5</v>
      </c>
    </row>
    <row r="1759" spans="46:47" ht="46.5" customHeight="1">
      <c r="AT1759" s="643">
        <f t="shared" si="110"/>
        <v>1068</v>
      </c>
      <c r="AU1759" s="643">
        <f t="shared" si="111"/>
        <v>6</v>
      </c>
    </row>
    <row r="1760" spans="46:47" ht="46.5" customHeight="1">
      <c r="AT1760" s="643">
        <f t="shared" si="110"/>
        <v>1068</v>
      </c>
      <c r="AU1760" s="643">
        <f t="shared" si="111"/>
        <v>7</v>
      </c>
    </row>
    <row r="1761" spans="46:47" ht="46.5" customHeight="1">
      <c r="AT1761" s="643">
        <f t="shared" si="110"/>
        <v>1069</v>
      </c>
      <c r="AU1761" s="643">
        <f t="shared" si="111"/>
        <v>4</v>
      </c>
    </row>
    <row r="1762" spans="46:47" ht="46.5" customHeight="1">
      <c r="AT1762" s="643">
        <f t="shared" si="110"/>
        <v>1069</v>
      </c>
      <c r="AU1762" s="643">
        <f t="shared" si="111"/>
        <v>5</v>
      </c>
    </row>
    <row r="1763" spans="46:47" ht="46.5" customHeight="1">
      <c r="AT1763" s="643">
        <f t="shared" si="110"/>
        <v>1069</v>
      </c>
      <c r="AU1763" s="643">
        <f t="shared" si="111"/>
        <v>6</v>
      </c>
    </row>
    <row r="1764" spans="46:47" ht="46.5" customHeight="1">
      <c r="AT1764" s="643">
        <f t="shared" si="110"/>
        <v>1069</v>
      </c>
      <c r="AU1764" s="643">
        <f t="shared" si="111"/>
        <v>7</v>
      </c>
    </row>
    <row r="1765" spans="46:47" ht="46.5" customHeight="1">
      <c r="AT1765" s="643">
        <f t="shared" si="110"/>
        <v>1070</v>
      </c>
      <c r="AU1765" s="643">
        <f t="shared" si="111"/>
        <v>4</v>
      </c>
    </row>
    <row r="1766" spans="46:47" ht="46.5" customHeight="1">
      <c r="AT1766" s="643">
        <f t="shared" si="110"/>
        <v>1070</v>
      </c>
      <c r="AU1766" s="643">
        <f t="shared" si="111"/>
        <v>5</v>
      </c>
    </row>
    <row r="1767" spans="46:47" ht="46.5" customHeight="1">
      <c r="AT1767" s="643">
        <f t="shared" si="110"/>
        <v>1070</v>
      </c>
      <c r="AU1767" s="643">
        <f t="shared" si="111"/>
        <v>6</v>
      </c>
    </row>
    <row r="1768" spans="46:47" ht="46.5" customHeight="1">
      <c r="AT1768" s="643">
        <f t="shared" si="110"/>
        <v>1070</v>
      </c>
      <c r="AU1768" s="643">
        <f t="shared" si="111"/>
        <v>7</v>
      </c>
    </row>
    <row r="1769" spans="46:47" ht="46.5" customHeight="1">
      <c r="AT1769" s="643">
        <f t="shared" si="110"/>
        <v>1071</v>
      </c>
      <c r="AU1769" s="643">
        <f t="shared" si="111"/>
        <v>4</v>
      </c>
    </row>
    <row r="1770" spans="46:47" ht="46.5" customHeight="1">
      <c r="AT1770" s="643">
        <f t="shared" si="110"/>
        <v>1071</v>
      </c>
      <c r="AU1770" s="643">
        <f t="shared" si="111"/>
        <v>5</v>
      </c>
    </row>
    <row r="1771" spans="46:47" ht="46.5" customHeight="1">
      <c r="AT1771" s="643">
        <f t="shared" si="110"/>
        <v>1071</v>
      </c>
      <c r="AU1771" s="643">
        <f t="shared" si="111"/>
        <v>6</v>
      </c>
    </row>
    <row r="1772" spans="46:47" ht="46.5" customHeight="1">
      <c r="AT1772" s="643">
        <f t="shared" si="110"/>
        <v>1071</v>
      </c>
      <c r="AU1772" s="643">
        <f t="shared" si="111"/>
        <v>7</v>
      </c>
    </row>
    <row r="1773" spans="46:47" ht="46.5" customHeight="1">
      <c r="AT1773" s="643">
        <f t="shared" si="110"/>
        <v>1072</v>
      </c>
      <c r="AU1773" s="643">
        <f t="shared" si="111"/>
        <v>4</v>
      </c>
    </row>
    <row r="1774" spans="46:47" ht="46.5" customHeight="1">
      <c r="AT1774" s="643">
        <f t="shared" si="110"/>
        <v>1072</v>
      </c>
      <c r="AU1774" s="643">
        <f t="shared" si="111"/>
        <v>5</v>
      </c>
    </row>
    <row r="1775" spans="46:47" ht="46.5" customHeight="1">
      <c r="AT1775" s="643">
        <f t="shared" si="110"/>
        <v>1072</v>
      </c>
      <c r="AU1775" s="643">
        <f t="shared" si="111"/>
        <v>6</v>
      </c>
    </row>
    <row r="1776" spans="46:47" ht="46.5" customHeight="1">
      <c r="AT1776" s="643">
        <f t="shared" si="110"/>
        <v>1072</v>
      </c>
      <c r="AU1776" s="643">
        <f t="shared" si="111"/>
        <v>7</v>
      </c>
    </row>
    <row r="1777" spans="46:47" ht="46.5" customHeight="1">
      <c r="AT1777" s="643">
        <f t="shared" si="110"/>
        <v>1073</v>
      </c>
      <c r="AU1777" s="643">
        <f t="shared" si="111"/>
        <v>4</v>
      </c>
    </row>
    <row r="1778" spans="46:47" ht="46.5" customHeight="1">
      <c r="AT1778" s="643">
        <f t="shared" si="110"/>
        <v>1073</v>
      </c>
      <c r="AU1778" s="643">
        <f t="shared" si="111"/>
        <v>5</v>
      </c>
    </row>
    <row r="1779" spans="46:47" ht="46.5" customHeight="1">
      <c r="AT1779" s="643">
        <f t="shared" si="110"/>
        <v>1073</v>
      </c>
      <c r="AU1779" s="643">
        <f t="shared" si="111"/>
        <v>6</v>
      </c>
    </row>
    <row r="1780" spans="46:47" ht="46.5" customHeight="1">
      <c r="AT1780" s="643">
        <f t="shared" si="110"/>
        <v>1073</v>
      </c>
      <c r="AU1780" s="643">
        <f t="shared" si="111"/>
        <v>7</v>
      </c>
    </row>
    <row r="1781" spans="46:47" ht="46.5" customHeight="1">
      <c r="AT1781" s="643">
        <f t="shared" si="110"/>
        <v>1074</v>
      </c>
      <c r="AU1781" s="643">
        <f t="shared" si="111"/>
        <v>4</v>
      </c>
    </row>
    <row r="1782" spans="46:47" ht="46.5" customHeight="1">
      <c r="AT1782" s="643">
        <f t="shared" si="110"/>
        <v>1074</v>
      </c>
      <c r="AU1782" s="643">
        <f t="shared" si="111"/>
        <v>5</v>
      </c>
    </row>
    <row r="1783" spans="46:47" ht="46.5" customHeight="1">
      <c r="AT1783" s="643">
        <f t="shared" si="110"/>
        <v>1074</v>
      </c>
      <c r="AU1783" s="643">
        <f t="shared" si="111"/>
        <v>6</v>
      </c>
    </row>
    <row r="1784" spans="46:47" ht="46.5" customHeight="1">
      <c r="AT1784" s="643">
        <f t="shared" si="110"/>
        <v>1074</v>
      </c>
      <c r="AU1784" s="643">
        <f t="shared" si="111"/>
        <v>7</v>
      </c>
    </row>
    <row r="1785" spans="46:47" ht="46.5" customHeight="1">
      <c r="AT1785" s="643">
        <f t="shared" si="110"/>
        <v>1084</v>
      </c>
      <c r="AU1785" s="643">
        <f t="shared" si="111"/>
        <v>11</v>
      </c>
    </row>
    <row r="1786" spans="46:47" ht="46.5" customHeight="1">
      <c r="AT1786" s="643">
        <f t="shared" si="110"/>
        <v>1089</v>
      </c>
      <c r="AU1786" s="643">
        <f t="shared" si="111"/>
        <v>2</v>
      </c>
    </row>
    <row r="1787" spans="46:47" ht="46.5" customHeight="1">
      <c r="AT1787" s="643">
        <f t="shared" si="110"/>
        <v>1089</v>
      </c>
      <c r="AU1787" s="643">
        <f t="shared" si="111"/>
        <v>10</v>
      </c>
    </row>
    <row r="1788" spans="46:47" ht="46.5" customHeight="1">
      <c r="AT1788" s="643">
        <f t="shared" si="110"/>
        <v>1090</v>
      </c>
      <c r="AU1788" s="643">
        <f t="shared" si="111"/>
        <v>2</v>
      </c>
    </row>
    <row r="1789" spans="46:47" ht="46.5" customHeight="1">
      <c r="AT1789" s="643">
        <f t="shared" si="110"/>
        <v>1090</v>
      </c>
      <c r="AU1789" s="643">
        <f t="shared" si="111"/>
        <v>10</v>
      </c>
    </row>
    <row r="1790" spans="46:47" ht="46.5" customHeight="1">
      <c r="AT1790" s="643">
        <f t="shared" si="110"/>
        <v>1091</v>
      </c>
      <c r="AU1790" s="643">
        <f t="shared" si="111"/>
        <v>2</v>
      </c>
    </row>
    <row r="1791" spans="46:47" ht="46.5" customHeight="1">
      <c r="AT1791" s="643">
        <f t="shared" si="110"/>
        <v>1091</v>
      </c>
      <c r="AU1791" s="643">
        <f t="shared" si="111"/>
        <v>10</v>
      </c>
    </row>
    <row r="1792" spans="46:47" ht="46.5" customHeight="1">
      <c r="AT1792" s="643">
        <f t="shared" si="110"/>
        <v>1092</v>
      </c>
      <c r="AU1792" s="643">
        <f t="shared" si="111"/>
        <v>2</v>
      </c>
    </row>
    <row r="1793" spans="46:47" ht="46.5" customHeight="1">
      <c r="AT1793" s="643">
        <f t="shared" si="110"/>
        <v>1092</v>
      </c>
      <c r="AU1793" s="643">
        <f t="shared" si="111"/>
        <v>10</v>
      </c>
    </row>
    <row r="1794" spans="46:47" ht="46.5" customHeight="1">
      <c r="AT1794" s="643">
        <f t="shared" si="110"/>
        <v>1093</v>
      </c>
      <c r="AU1794" s="643">
        <f t="shared" si="111"/>
        <v>2</v>
      </c>
    </row>
    <row r="1795" spans="46:47" ht="46.5" customHeight="1">
      <c r="AT1795" s="643">
        <f t="shared" si="110"/>
        <v>1093</v>
      </c>
      <c r="AU1795" s="643">
        <f t="shared" si="111"/>
        <v>10</v>
      </c>
    </row>
    <row r="1796" spans="46:47" ht="46.5" customHeight="1">
      <c r="AT1796" s="643">
        <f t="shared" si="110"/>
        <v>1094</v>
      </c>
      <c r="AU1796" s="643">
        <f t="shared" si="111"/>
        <v>2</v>
      </c>
    </row>
    <row r="1797" spans="46:47" ht="46.5" customHeight="1">
      <c r="AT1797" s="643">
        <f t="shared" si="110"/>
        <v>1094</v>
      </c>
      <c r="AU1797" s="643">
        <f t="shared" si="111"/>
        <v>10</v>
      </c>
    </row>
    <row r="1798" spans="46:47" ht="46.5" customHeight="1">
      <c r="AT1798" s="643">
        <f t="shared" si="110"/>
        <v>1095</v>
      </c>
      <c r="AU1798" s="643">
        <f t="shared" si="111"/>
        <v>2</v>
      </c>
    </row>
    <row r="1799" spans="46:47" ht="46.5" customHeight="1">
      <c r="AT1799" s="643">
        <f t="shared" si="110"/>
        <v>1095</v>
      </c>
      <c r="AU1799" s="643">
        <f t="shared" si="111"/>
        <v>10</v>
      </c>
    </row>
    <row r="1800" spans="46:47" ht="46.5" customHeight="1">
      <c r="AT1800" s="643">
        <f t="shared" si="110"/>
        <v>1096</v>
      </c>
      <c r="AU1800" s="643">
        <f t="shared" si="111"/>
        <v>2</v>
      </c>
    </row>
    <row r="1801" spans="46:47" ht="46.5" customHeight="1">
      <c r="AT1801" s="643">
        <f t="shared" si="110"/>
        <v>1096</v>
      </c>
      <c r="AU1801" s="643">
        <f t="shared" si="111"/>
        <v>10</v>
      </c>
    </row>
    <row r="1802" spans="46:47" ht="46.5" customHeight="1">
      <c r="AT1802" s="643">
        <f t="shared" si="110"/>
        <v>1097</v>
      </c>
      <c r="AU1802" s="643">
        <f t="shared" si="111"/>
        <v>2</v>
      </c>
    </row>
    <row r="1803" spans="46:47" ht="46.5" customHeight="1">
      <c r="AT1803" s="643">
        <f t="shared" si="110"/>
        <v>1097</v>
      </c>
      <c r="AU1803" s="643">
        <f t="shared" si="111"/>
        <v>10</v>
      </c>
    </row>
    <row r="1804" spans="46:47" ht="46.5" customHeight="1">
      <c r="AT1804" s="643">
        <f t="shared" si="110"/>
        <v>1098</v>
      </c>
      <c r="AU1804" s="643">
        <f t="shared" si="111"/>
        <v>2</v>
      </c>
    </row>
    <row r="1805" spans="46:47" ht="46.5" customHeight="1">
      <c r="AT1805" s="643">
        <f t="shared" si="110"/>
        <v>1098</v>
      </c>
      <c r="AU1805" s="643">
        <f t="shared" si="111"/>
        <v>10</v>
      </c>
    </row>
    <row r="1806" spans="46:47" ht="46.5" customHeight="1">
      <c r="AT1806" s="643">
        <f t="shared" si="110"/>
        <v>1099</v>
      </c>
      <c r="AU1806" s="643">
        <f t="shared" si="111"/>
        <v>2</v>
      </c>
    </row>
    <row r="1807" spans="46:47" ht="46.5" customHeight="1">
      <c r="AT1807" s="643">
        <f t="shared" si="110"/>
        <v>1099</v>
      </c>
      <c r="AU1807" s="643">
        <f t="shared" si="111"/>
        <v>10</v>
      </c>
    </row>
    <row r="1808" spans="46:47" ht="46.5" customHeight="1">
      <c r="AT1808" s="643">
        <f t="shared" si="110"/>
        <v>1100</v>
      </c>
      <c r="AU1808" s="643">
        <f t="shared" si="111"/>
        <v>2</v>
      </c>
    </row>
    <row r="1809" spans="46:47" ht="46.5" customHeight="1">
      <c r="AT1809" s="643">
        <f t="shared" si="110"/>
        <v>1100</v>
      </c>
      <c r="AU1809" s="643">
        <f t="shared" si="111"/>
        <v>10</v>
      </c>
    </row>
    <row r="1810" spans="46:47" ht="46.5" customHeight="1">
      <c r="AT1810" s="643">
        <f t="shared" si="110"/>
        <v>1101</v>
      </c>
      <c r="AU1810" s="643">
        <f t="shared" si="111"/>
        <v>2</v>
      </c>
    </row>
    <row r="1811" spans="46:47" ht="46.5" customHeight="1">
      <c r="AT1811" s="643">
        <f t="shared" si="110"/>
        <v>1101</v>
      </c>
      <c r="AU1811" s="643">
        <f t="shared" si="111"/>
        <v>10</v>
      </c>
    </row>
    <row r="1812" spans="46:47" ht="46.5" customHeight="1">
      <c r="AT1812" s="643">
        <f t="shared" ref="AT1812:AT1875" si="112">AT1672+86</f>
        <v>1102</v>
      </c>
      <c r="AU1812" s="643">
        <f t="shared" ref="AU1812:AU1875" si="113">AU1672</f>
        <v>2</v>
      </c>
    </row>
    <row r="1813" spans="46:47" ht="46.5" customHeight="1">
      <c r="AT1813" s="643">
        <f t="shared" si="112"/>
        <v>1102</v>
      </c>
      <c r="AU1813" s="643">
        <f t="shared" si="113"/>
        <v>10</v>
      </c>
    </row>
    <row r="1814" spans="46:47" ht="46.5" customHeight="1">
      <c r="AT1814" s="643">
        <f t="shared" si="112"/>
        <v>1103</v>
      </c>
      <c r="AU1814" s="643">
        <f t="shared" si="113"/>
        <v>2</v>
      </c>
    </row>
    <row r="1815" spans="46:47" ht="46.5" customHeight="1">
      <c r="AT1815" s="643">
        <f t="shared" si="112"/>
        <v>1103</v>
      </c>
      <c r="AU1815" s="643">
        <f t="shared" si="113"/>
        <v>10</v>
      </c>
    </row>
    <row r="1816" spans="46:47" ht="46.5" customHeight="1">
      <c r="AT1816" s="643">
        <f t="shared" si="112"/>
        <v>1104</v>
      </c>
      <c r="AU1816" s="643">
        <f t="shared" si="113"/>
        <v>2</v>
      </c>
    </row>
    <row r="1817" spans="46:47" ht="46.5" customHeight="1">
      <c r="AT1817" s="643">
        <f t="shared" si="112"/>
        <v>1104</v>
      </c>
      <c r="AU1817" s="643">
        <f t="shared" si="113"/>
        <v>10</v>
      </c>
    </row>
    <row r="1818" spans="46:47" ht="46.5" customHeight="1">
      <c r="AT1818" s="643">
        <f t="shared" si="112"/>
        <v>1105</v>
      </c>
      <c r="AU1818" s="643">
        <f t="shared" si="113"/>
        <v>2</v>
      </c>
    </row>
    <row r="1819" spans="46:47" ht="46.5" customHeight="1">
      <c r="AT1819" s="643">
        <f t="shared" si="112"/>
        <v>1105</v>
      </c>
      <c r="AU1819" s="643">
        <f t="shared" si="113"/>
        <v>10</v>
      </c>
    </row>
    <row r="1820" spans="46:47" ht="46.5" customHeight="1">
      <c r="AT1820" s="643">
        <f t="shared" si="112"/>
        <v>1106</v>
      </c>
      <c r="AU1820" s="643">
        <f t="shared" si="113"/>
        <v>2</v>
      </c>
    </row>
    <row r="1821" spans="46:47" ht="46.5" customHeight="1">
      <c r="AT1821" s="643">
        <f t="shared" si="112"/>
        <v>1106</v>
      </c>
      <c r="AU1821" s="643">
        <f t="shared" si="113"/>
        <v>10</v>
      </c>
    </row>
    <row r="1822" spans="46:47" ht="46.5" customHeight="1">
      <c r="AT1822" s="643">
        <f t="shared" si="112"/>
        <v>1107</v>
      </c>
      <c r="AU1822" s="643">
        <f t="shared" si="113"/>
        <v>2</v>
      </c>
    </row>
    <row r="1823" spans="46:47" ht="46.5" customHeight="1">
      <c r="AT1823" s="643">
        <f t="shared" si="112"/>
        <v>1107</v>
      </c>
      <c r="AU1823" s="643">
        <f t="shared" si="113"/>
        <v>10</v>
      </c>
    </row>
    <row r="1824" spans="46:47" ht="46.5" customHeight="1">
      <c r="AT1824" s="643">
        <f t="shared" si="112"/>
        <v>1108</v>
      </c>
      <c r="AU1824" s="643">
        <f t="shared" si="113"/>
        <v>2</v>
      </c>
    </row>
    <row r="1825" spans="46:47" ht="46.5" customHeight="1">
      <c r="AT1825" s="643">
        <f t="shared" si="112"/>
        <v>1108</v>
      </c>
      <c r="AU1825" s="643">
        <f t="shared" si="113"/>
        <v>10</v>
      </c>
    </row>
    <row r="1826" spans="46:47" ht="46.5" customHeight="1">
      <c r="AT1826" s="643">
        <f t="shared" si="112"/>
        <v>1109</v>
      </c>
      <c r="AU1826" s="643">
        <f t="shared" si="113"/>
        <v>2</v>
      </c>
    </row>
    <row r="1827" spans="46:47" ht="46.5" customHeight="1">
      <c r="AT1827" s="643">
        <f t="shared" si="112"/>
        <v>1109</v>
      </c>
      <c r="AU1827" s="643">
        <f t="shared" si="113"/>
        <v>10</v>
      </c>
    </row>
    <row r="1828" spans="46:47" ht="46.5" customHeight="1">
      <c r="AT1828" s="643">
        <f t="shared" si="112"/>
        <v>1134</v>
      </c>
      <c r="AU1828" s="643">
        <f t="shared" si="113"/>
        <v>4</v>
      </c>
    </row>
    <row r="1829" spans="46:47" ht="46.5" customHeight="1">
      <c r="AT1829" s="643">
        <f t="shared" si="112"/>
        <v>1137</v>
      </c>
      <c r="AU1829" s="643">
        <f t="shared" si="113"/>
        <v>4</v>
      </c>
    </row>
    <row r="1830" spans="46:47" ht="46.5" customHeight="1">
      <c r="AT1830" s="643">
        <f t="shared" si="112"/>
        <v>1137</v>
      </c>
      <c r="AU1830" s="643">
        <f t="shared" si="113"/>
        <v>5</v>
      </c>
    </row>
    <row r="1831" spans="46:47" ht="46.5" customHeight="1">
      <c r="AT1831" s="643">
        <f t="shared" si="112"/>
        <v>1137</v>
      </c>
      <c r="AU1831" s="643">
        <f t="shared" si="113"/>
        <v>6</v>
      </c>
    </row>
    <row r="1832" spans="46:47" ht="46.5" customHeight="1">
      <c r="AT1832" s="643">
        <f t="shared" si="112"/>
        <v>1137</v>
      </c>
      <c r="AU1832" s="643">
        <f t="shared" si="113"/>
        <v>7</v>
      </c>
    </row>
    <row r="1833" spans="46:47" ht="46.5" customHeight="1">
      <c r="AT1833" s="643">
        <f t="shared" si="112"/>
        <v>1138</v>
      </c>
      <c r="AU1833" s="643">
        <f t="shared" si="113"/>
        <v>4</v>
      </c>
    </row>
    <row r="1834" spans="46:47" ht="46.5" customHeight="1">
      <c r="AT1834" s="643">
        <f t="shared" si="112"/>
        <v>1138</v>
      </c>
      <c r="AU1834" s="643">
        <f t="shared" si="113"/>
        <v>5</v>
      </c>
    </row>
    <row r="1835" spans="46:47" ht="46.5" customHeight="1">
      <c r="AT1835" s="643">
        <f t="shared" si="112"/>
        <v>1138</v>
      </c>
      <c r="AU1835" s="643">
        <f t="shared" si="113"/>
        <v>6</v>
      </c>
    </row>
    <row r="1836" spans="46:47" ht="46.5" customHeight="1">
      <c r="AT1836" s="643">
        <f t="shared" si="112"/>
        <v>1138</v>
      </c>
      <c r="AU1836" s="643">
        <f t="shared" si="113"/>
        <v>7</v>
      </c>
    </row>
    <row r="1837" spans="46:47" ht="46.5" customHeight="1">
      <c r="AT1837" s="643">
        <f t="shared" si="112"/>
        <v>1139</v>
      </c>
      <c r="AU1837" s="643">
        <f t="shared" si="113"/>
        <v>4</v>
      </c>
    </row>
    <row r="1838" spans="46:47" ht="46.5" customHeight="1">
      <c r="AT1838" s="643">
        <f t="shared" si="112"/>
        <v>1139</v>
      </c>
      <c r="AU1838" s="643">
        <f t="shared" si="113"/>
        <v>5</v>
      </c>
    </row>
    <row r="1839" spans="46:47" ht="46.5" customHeight="1">
      <c r="AT1839" s="643">
        <f t="shared" si="112"/>
        <v>1139</v>
      </c>
      <c r="AU1839" s="643">
        <f t="shared" si="113"/>
        <v>6</v>
      </c>
    </row>
    <row r="1840" spans="46:47" ht="46.5" customHeight="1">
      <c r="AT1840" s="643">
        <f t="shared" si="112"/>
        <v>1139</v>
      </c>
      <c r="AU1840" s="643">
        <f t="shared" si="113"/>
        <v>7</v>
      </c>
    </row>
    <row r="1841" spans="46:47" ht="46.5" customHeight="1">
      <c r="AT1841" s="643">
        <f t="shared" si="112"/>
        <v>1140</v>
      </c>
      <c r="AU1841" s="643">
        <f t="shared" si="113"/>
        <v>4</v>
      </c>
    </row>
    <row r="1842" spans="46:47" ht="46.5" customHeight="1">
      <c r="AT1842" s="643">
        <f t="shared" si="112"/>
        <v>1140</v>
      </c>
      <c r="AU1842" s="643">
        <f t="shared" si="113"/>
        <v>5</v>
      </c>
    </row>
    <row r="1843" spans="46:47" ht="46.5" customHeight="1">
      <c r="AT1843" s="643">
        <f t="shared" si="112"/>
        <v>1140</v>
      </c>
      <c r="AU1843" s="643">
        <f t="shared" si="113"/>
        <v>6</v>
      </c>
    </row>
    <row r="1844" spans="46:47" ht="46.5" customHeight="1">
      <c r="AT1844" s="643">
        <f t="shared" si="112"/>
        <v>1140</v>
      </c>
      <c r="AU1844" s="643">
        <f t="shared" si="113"/>
        <v>7</v>
      </c>
    </row>
    <row r="1845" spans="46:47" ht="46.5" customHeight="1">
      <c r="AT1845" s="643">
        <f t="shared" si="112"/>
        <v>1141</v>
      </c>
      <c r="AU1845" s="643">
        <f t="shared" si="113"/>
        <v>4</v>
      </c>
    </row>
    <row r="1846" spans="46:47" ht="46.5" customHeight="1">
      <c r="AT1846" s="643">
        <f t="shared" si="112"/>
        <v>1141</v>
      </c>
      <c r="AU1846" s="643">
        <f t="shared" si="113"/>
        <v>5</v>
      </c>
    </row>
    <row r="1847" spans="46:47" ht="46.5" customHeight="1">
      <c r="AT1847" s="643">
        <f t="shared" si="112"/>
        <v>1141</v>
      </c>
      <c r="AU1847" s="643">
        <f t="shared" si="113"/>
        <v>6</v>
      </c>
    </row>
    <row r="1848" spans="46:47" ht="46.5" customHeight="1">
      <c r="AT1848" s="643">
        <f t="shared" si="112"/>
        <v>1141</v>
      </c>
      <c r="AU1848" s="643">
        <f t="shared" si="113"/>
        <v>7</v>
      </c>
    </row>
    <row r="1849" spans="46:47" ht="46.5" customHeight="1">
      <c r="AT1849" s="643">
        <f t="shared" si="112"/>
        <v>1142</v>
      </c>
      <c r="AU1849" s="643">
        <f t="shared" si="113"/>
        <v>4</v>
      </c>
    </row>
    <row r="1850" spans="46:47" ht="46.5" customHeight="1">
      <c r="AT1850" s="643">
        <f t="shared" si="112"/>
        <v>1142</v>
      </c>
      <c r="AU1850" s="643">
        <f t="shared" si="113"/>
        <v>5</v>
      </c>
    </row>
    <row r="1851" spans="46:47" ht="46.5" customHeight="1">
      <c r="AT1851" s="643">
        <f t="shared" si="112"/>
        <v>1142</v>
      </c>
      <c r="AU1851" s="643">
        <f t="shared" si="113"/>
        <v>6</v>
      </c>
    </row>
    <row r="1852" spans="46:47" ht="46.5" customHeight="1">
      <c r="AT1852" s="643">
        <f t="shared" si="112"/>
        <v>1142</v>
      </c>
      <c r="AU1852" s="643">
        <f t="shared" si="113"/>
        <v>7</v>
      </c>
    </row>
    <row r="1853" spans="46:47" ht="46.5" customHeight="1">
      <c r="AT1853" s="643">
        <f t="shared" si="112"/>
        <v>1143</v>
      </c>
      <c r="AU1853" s="643">
        <f t="shared" si="113"/>
        <v>4</v>
      </c>
    </row>
    <row r="1854" spans="46:47" ht="46.5" customHeight="1">
      <c r="AT1854" s="643">
        <f t="shared" si="112"/>
        <v>1143</v>
      </c>
      <c r="AU1854" s="643">
        <f t="shared" si="113"/>
        <v>5</v>
      </c>
    </row>
    <row r="1855" spans="46:47" ht="46.5" customHeight="1">
      <c r="AT1855" s="643">
        <f t="shared" si="112"/>
        <v>1143</v>
      </c>
      <c r="AU1855" s="643">
        <f t="shared" si="113"/>
        <v>6</v>
      </c>
    </row>
    <row r="1856" spans="46:47" ht="46.5" customHeight="1">
      <c r="AT1856" s="643">
        <f t="shared" si="112"/>
        <v>1143</v>
      </c>
      <c r="AU1856" s="643">
        <f t="shared" si="113"/>
        <v>7</v>
      </c>
    </row>
    <row r="1857" spans="46:47" ht="46.5" customHeight="1">
      <c r="AT1857" s="643">
        <f t="shared" si="112"/>
        <v>1144</v>
      </c>
      <c r="AU1857" s="643">
        <f t="shared" si="113"/>
        <v>4</v>
      </c>
    </row>
    <row r="1858" spans="46:47" ht="46.5" customHeight="1">
      <c r="AT1858" s="643">
        <f t="shared" si="112"/>
        <v>1144</v>
      </c>
      <c r="AU1858" s="643">
        <f t="shared" si="113"/>
        <v>5</v>
      </c>
    </row>
    <row r="1859" spans="46:47" ht="46.5" customHeight="1">
      <c r="AT1859" s="643">
        <f t="shared" si="112"/>
        <v>1144</v>
      </c>
      <c r="AU1859" s="643">
        <f t="shared" si="113"/>
        <v>6</v>
      </c>
    </row>
    <row r="1860" spans="46:47" ht="46.5" customHeight="1">
      <c r="AT1860" s="643">
        <f t="shared" si="112"/>
        <v>1144</v>
      </c>
      <c r="AU1860" s="643">
        <f t="shared" si="113"/>
        <v>7</v>
      </c>
    </row>
    <row r="1861" spans="46:47" ht="46.5" customHeight="1">
      <c r="AT1861" s="643">
        <f t="shared" si="112"/>
        <v>1145</v>
      </c>
      <c r="AU1861" s="643">
        <f t="shared" si="113"/>
        <v>4</v>
      </c>
    </row>
    <row r="1862" spans="46:47" ht="46.5" customHeight="1">
      <c r="AT1862" s="643">
        <f t="shared" si="112"/>
        <v>1145</v>
      </c>
      <c r="AU1862" s="643">
        <f t="shared" si="113"/>
        <v>5</v>
      </c>
    </row>
    <row r="1863" spans="46:47" ht="46.5" customHeight="1">
      <c r="AT1863" s="643">
        <f t="shared" si="112"/>
        <v>1145</v>
      </c>
      <c r="AU1863" s="643">
        <f t="shared" si="113"/>
        <v>6</v>
      </c>
    </row>
    <row r="1864" spans="46:47" ht="46.5" customHeight="1">
      <c r="AT1864" s="643">
        <f t="shared" si="112"/>
        <v>1145</v>
      </c>
      <c r="AU1864" s="643">
        <f t="shared" si="113"/>
        <v>7</v>
      </c>
    </row>
    <row r="1865" spans="46:47" ht="46.5" customHeight="1">
      <c r="AT1865" s="643">
        <f t="shared" si="112"/>
        <v>1146</v>
      </c>
      <c r="AU1865" s="643">
        <f t="shared" si="113"/>
        <v>4</v>
      </c>
    </row>
    <row r="1866" spans="46:47" ht="46.5" customHeight="1">
      <c r="AT1866" s="643">
        <f t="shared" si="112"/>
        <v>1146</v>
      </c>
      <c r="AU1866" s="643">
        <f t="shared" si="113"/>
        <v>5</v>
      </c>
    </row>
    <row r="1867" spans="46:47" ht="46.5" customHeight="1">
      <c r="AT1867" s="643">
        <f t="shared" si="112"/>
        <v>1146</v>
      </c>
      <c r="AU1867" s="643">
        <f t="shared" si="113"/>
        <v>6</v>
      </c>
    </row>
    <row r="1868" spans="46:47" ht="46.5" customHeight="1">
      <c r="AT1868" s="643">
        <f t="shared" si="112"/>
        <v>1146</v>
      </c>
      <c r="AU1868" s="643">
        <f t="shared" si="113"/>
        <v>7</v>
      </c>
    </row>
    <row r="1869" spans="46:47" ht="46.5" customHeight="1">
      <c r="AT1869" s="643">
        <f t="shared" si="112"/>
        <v>1147</v>
      </c>
      <c r="AU1869" s="643">
        <f t="shared" si="113"/>
        <v>4</v>
      </c>
    </row>
    <row r="1870" spans="46:47" ht="46.5" customHeight="1">
      <c r="AT1870" s="643">
        <f t="shared" si="112"/>
        <v>1147</v>
      </c>
      <c r="AU1870" s="643">
        <f t="shared" si="113"/>
        <v>5</v>
      </c>
    </row>
    <row r="1871" spans="46:47" ht="46.5" customHeight="1">
      <c r="AT1871" s="643">
        <f t="shared" si="112"/>
        <v>1147</v>
      </c>
      <c r="AU1871" s="643">
        <f t="shared" si="113"/>
        <v>6</v>
      </c>
    </row>
    <row r="1872" spans="46:47" ht="46.5" customHeight="1">
      <c r="AT1872" s="643">
        <f t="shared" si="112"/>
        <v>1147</v>
      </c>
      <c r="AU1872" s="643">
        <f t="shared" si="113"/>
        <v>7</v>
      </c>
    </row>
    <row r="1873" spans="46:47" ht="46.5" customHeight="1">
      <c r="AT1873" s="643">
        <f t="shared" si="112"/>
        <v>1148</v>
      </c>
      <c r="AU1873" s="643">
        <f t="shared" si="113"/>
        <v>4</v>
      </c>
    </row>
    <row r="1874" spans="46:47" ht="46.5" customHeight="1">
      <c r="AT1874" s="643">
        <f t="shared" si="112"/>
        <v>1148</v>
      </c>
      <c r="AU1874" s="643">
        <f t="shared" si="113"/>
        <v>5</v>
      </c>
    </row>
    <row r="1875" spans="46:47" ht="46.5" customHeight="1">
      <c r="AT1875" s="643">
        <f t="shared" si="112"/>
        <v>1148</v>
      </c>
      <c r="AU1875" s="643">
        <f t="shared" si="113"/>
        <v>6</v>
      </c>
    </row>
    <row r="1876" spans="46:47" ht="46.5" customHeight="1">
      <c r="AT1876" s="643">
        <f t="shared" ref="AT1876:AT1939" si="114">AT1736+86</f>
        <v>1148</v>
      </c>
      <c r="AU1876" s="643">
        <f t="shared" ref="AU1876:AU1939" si="115">AU1736</f>
        <v>7</v>
      </c>
    </row>
    <row r="1877" spans="46:47" ht="46.5" customHeight="1">
      <c r="AT1877" s="643">
        <f t="shared" si="114"/>
        <v>1149</v>
      </c>
      <c r="AU1877" s="643">
        <f t="shared" si="115"/>
        <v>4</v>
      </c>
    </row>
    <row r="1878" spans="46:47" ht="46.5" customHeight="1">
      <c r="AT1878" s="643">
        <f t="shared" si="114"/>
        <v>1149</v>
      </c>
      <c r="AU1878" s="643">
        <f t="shared" si="115"/>
        <v>5</v>
      </c>
    </row>
    <row r="1879" spans="46:47" ht="46.5" customHeight="1">
      <c r="AT1879" s="643">
        <f t="shared" si="114"/>
        <v>1149</v>
      </c>
      <c r="AU1879" s="643">
        <f t="shared" si="115"/>
        <v>6</v>
      </c>
    </row>
    <row r="1880" spans="46:47" ht="46.5" customHeight="1">
      <c r="AT1880" s="643">
        <f t="shared" si="114"/>
        <v>1149</v>
      </c>
      <c r="AU1880" s="643">
        <f t="shared" si="115"/>
        <v>7</v>
      </c>
    </row>
    <row r="1881" spans="46:47" ht="46.5" customHeight="1">
      <c r="AT1881" s="643">
        <f t="shared" si="114"/>
        <v>1150</v>
      </c>
      <c r="AU1881" s="643">
        <f t="shared" si="115"/>
        <v>4</v>
      </c>
    </row>
    <row r="1882" spans="46:47" ht="46.5" customHeight="1">
      <c r="AT1882" s="643">
        <f t="shared" si="114"/>
        <v>1150</v>
      </c>
      <c r="AU1882" s="643">
        <f t="shared" si="115"/>
        <v>5</v>
      </c>
    </row>
    <row r="1883" spans="46:47" ht="46.5" customHeight="1">
      <c r="AT1883" s="643">
        <f t="shared" si="114"/>
        <v>1150</v>
      </c>
      <c r="AU1883" s="643">
        <f t="shared" si="115"/>
        <v>6</v>
      </c>
    </row>
    <row r="1884" spans="46:47" ht="46.5" customHeight="1">
      <c r="AT1884" s="643">
        <f t="shared" si="114"/>
        <v>1150</v>
      </c>
      <c r="AU1884" s="643">
        <f t="shared" si="115"/>
        <v>7</v>
      </c>
    </row>
    <row r="1885" spans="46:47" ht="46.5" customHeight="1">
      <c r="AT1885" s="643">
        <f t="shared" si="114"/>
        <v>1151</v>
      </c>
      <c r="AU1885" s="643">
        <f t="shared" si="115"/>
        <v>4</v>
      </c>
    </row>
    <row r="1886" spans="46:47" ht="46.5" customHeight="1">
      <c r="AT1886" s="643">
        <f t="shared" si="114"/>
        <v>1151</v>
      </c>
      <c r="AU1886" s="643">
        <f t="shared" si="115"/>
        <v>5</v>
      </c>
    </row>
    <row r="1887" spans="46:47" ht="46.5" customHeight="1">
      <c r="AT1887" s="643">
        <f t="shared" si="114"/>
        <v>1151</v>
      </c>
      <c r="AU1887" s="643">
        <f t="shared" si="115"/>
        <v>6</v>
      </c>
    </row>
    <row r="1888" spans="46:47" ht="46.5" customHeight="1">
      <c r="AT1888" s="643">
        <f t="shared" si="114"/>
        <v>1151</v>
      </c>
      <c r="AU1888" s="643">
        <f t="shared" si="115"/>
        <v>7</v>
      </c>
    </row>
    <row r="1889" spans="46:47" ht="46.5" customHeight="1">
      <c r="AT1889" s="643">
        <f t="shared" si="114"/>
        <v>1152</v>
      </c>
      <c r="AU1889" s="643">
        <f t="shared" si="115"/>
        <v>4</v>
      </c>
    </row>
    <row r="1890" spans="46:47" ht="46.5" customHeight="1">
      <c r="AT1890" s="643">
        <f t="shared" si="114"/>
        <v>1152</v>
      </c>
      <c r="AU1890" s="643">
        <f t="shared" si="115"/>
        <v>5</v>
      </c>
    </row>
    <row r="1891" spans="46:47" ht="46.5" customHeight="1">
      <c r="AT1891" s="643">
        <f t="shared" si="114"/>
        <v>1152</v>
      </c>
      <c r="AU1891" s="643">
        <f t="shared" si="115"/>
        <v>6</v>
      </c>
    </row>
    <row r="1892" spans="46:47" ht="46.5" customHeight="1">
      <c r="AT1892" s="643">
        <f t="shared" si="114"/>
        <v>1152</v>
      </c>
      <c r="AU1892" s="643">
        <f t="shared" si="115"/>
        <v>7</v>
      </c>
    </row>
    <row r="1893" spans="46:47" ht="46.5" customHeight="1">
      <c r="AT1893" s="643">
        <f t="shared" si="114"/>
        <v>1153</v>
      </c>
      <c r="AU1893" s="643">
        <f t="shared" si="115"/>
        <v>4</v>
      </c>
    </row>
    <row r="1894" spans="46:47" ht="46.5" customHeight="1">
      <c r="AT1894" s="643">
        <f t="shared" si="114"/>
        <v>1153</v>
      </c>
      <c r="AU1894" s="643">
        <f t="shared" si="115"/>
        <v>5</v>
      </c>
    </row>
    <row r="1895" spans="46:47" ht="46.5" customHeight="1">
      <c r="AT1895" s="643">
        <f t="shared" si="114"/>
        <v>1153</v>
      </c>
      <c r="AU1895" s="643">
        <f t="shared" si="115"/>
        <v>6</v>
      </c>
    </row>
    <row r="1896" spans="46:47" ht="46.5" customHeight="1">
      <c r="AT1896" s="643">
        <f t="shared" si="114"/>
        <v>1153</v>
      </c>
      <c r="AU1896" s="643">
        <f t="shared" si="115"/>
        <v>7</v>
      </c>
    </row>
    <row r="1897" spans="46:47" ht="46.5" customHeight="1">
      <c r="AT1897" s="643">
        <f t="shared" si="114"/>
        <v>1154</v>
      </c>
      <c r="AU1897" s="643">
        <f t="shared" si="115"/>
        <v>4</v>
      </c>
    </row>
    <row r="1898" spans="46:47" ht="46.5" customHeight="1">
      <c r="AT1898" s="643">
        <f t="shared" si="114"/>
        <v>1154</v>
      </c>
      <c r="AU1898" s="643">
        <f t="shared" si="115"/>
        <v>5</v>
      </c>
    </row>
    <row r="1899" spans="46:47" ht="46.5" customHeight="1">
      <c r="AT1899" s="643">
        <f t="shared" si="114"/>
        <v>1154</v>
      </c>
      <c r="AU1899" s="643">
        <f t="shared" si="115"/>
        <v>6</v>
      </c>
    </row>
    <row r="1900" spans="46:47" ht="46.5" customHeight="1">
      <c r="AT1900" s="643">
        <f t="shared" si="114"/>
        <v>1154</v>
      </c>
      <c r="AU1900" s="643">
        <f t="shared" si="115"/>
        <v>7</v>
      </c>
    </row>
    <row r="1901" spans="46:47" ht="46.5" customHeight="1">
      <c r="AT1901" s="643">
        <f t="shared" si="114"/>
        <v>1155</v>
      </c>
      <c r="AU1901" s="643">
        <f t="shared" si="115"/>
        <v>4</v>
      </c>
    </row>
    <row r="1902" spans="46:47" ht="46.5" customHeight="1">
      <c r="AT1902" s="643">
        <f t="shared" si="114"/>
        <v>1155</v>
      </c>
      <c r="AU1902" s="643">
        <f t="shared" si="115"/>
        <v>5</v>
      </c>
    </row>
    <row r="1903" spans="46:47" ht="46.5" customHeight="1">
      <c r="AT1903" s="643">
        <f t="shared" si="114"/>
        <v>1155</v>
      </c>
      <c r="AU1903" s="643">
        <f t="shared" si="115"/>
        <v>6</v>
      </c>
    </row>
    <row r="1904" spans="46:47" ht="46.5" customHeight="1">
      <c r="AT1904" s="643">
        <f t="shared" si="114"/>
        <v>1155</v>
      </c>
      <c r="AU1904" s="643">
        <f t="shared" si="115"/>
        <v>7</v>
      </c>
    </row>
    <row r="1905" spans="46:47" ht="46.5" customHeight="1">
      <c r="AT1905" s="643">
        <f t="shared" si="114"/>
        <v>1156</v>
      </c>
      <c r="AU1905" s="643">
        <f t="shared" si="115"/>
        <v>4</v>
      </c>
    </row>
    <row r="1906" spans="46:47" ht="46.5" customHeight="1">
      <c r="AT1906" s="643">
        <f t="shared" si="114"/>
        <v>1156</v>
      </c>
      <c r="AU1906" s="643">
        <f t="shared" si="115"/>
        <v>5</v>
      </c>
    </row>
    <row r="1907" spans="46:47" ht="46.5" customHeight="1">
      <c r="AT1907" s="643">
        <f t="shared" si="114"/>
        <v>1156</v>
      </c>
      <c r="AU1907" s="643">
        <f t="shared" si="115"/>
        <v>6</v>
      </c>
    </row>
    <row r="1908" spans="46:47" ht="46.5" customHeight="1">
      <c r="AT1908" s="643">
        <f t="shared" si="114"/>
        <v>1156</v>
      </c>
      <c r="AU1908" s="643">
        <f t="shared" si="115"/>
        <v>7</v>
      </c>
    </row>
    <row r="1909" spans="46:47" ht="46.5" customHeight="1">
      <c r="AT1909" s="643">
        <f t="shared" si="114"/>
        <v>1157</v>
      </c>
      <c r="AU1909" s="643">
        <f t="shared" si="115"/>
        <v>4</v>
      </c>
    </row>
    <row r="1910" spans="46:47" ht="46.5" customHeight="1">
      <c r="AT1910" s="643">
        <f t="shared" si="114"/>
        <v>1157</v>
      </c>
      <c r="AU1910" s="643">
        <f t="shared" si="115"/>
        <v>5</v>
      </c>
    </row>
    <row r="1911" spans="46:47" ht="46.5" customHeight="1">
      <c r="AT1911" s="643">
        <f t="shared" si="114"/>
        <v>1157</v>
      </c>
      <c r="AU1911" s="643">
        <f t="shared" si="115"/>
        <v>6</v>
      </c>
    </row>
    <row r="1912" spans="46:47" ht="46.5" customHeight="1">
      <c r="AT1912" s="643">
        <f t="shared" si="114"/>
        <v>1157</v>
      </c>
      <c r="AU1912" s="643">
        <f t="shared" si="115"/>
        <v>7</v>
      </c>
    </row>
    <row r="1913" spans="46:47" ht="46.5" customHeight="1">
      <c r="AT1913" s="643">
        <f t="shared" si="114"/>
        <v>1158</v>
      </c>
      <c r="AU1913" s="643">
        <f t="shared" si="115"/>
        <v>4</v>
      </c>
    </row>
    <row r="1914" spans="46:47" ht="46.5" customHeight="1">
      <c r="AT1914" s="643">
        <f t="shared" si="114"/>
        <v>1158</v>
      </c>
      <c r="AU1914" s="643">
        <f t="shared" si="115"/>
        <v>5</v>
      </c>
    </row>
    <row r="1915" spans="46:47" ht="46.5" customHeight="1">
      <c r="AT1915" s="643">
        <f t="shared" si="114"/>
        <v>1158</v>
      </c>
      <c r="AU1915" s="643">
        <f t="shared" si="115"/>
        <v>6</v>
      </c>
    </row>
    <row r="1916" spans="46:47" ht="46.5" customHeight="1">
      <c r="AT1916" s="643">
        <f t="shared" si="114"/>
        <v>1158</v>
      </c>
      <c r="AU1916" s="643">
        <f t="shared" si="115"/>
        <v>7</v>
      </c>
    </row>
    <row r="1917" spans="46:47" ht="46.5" customHeight="1">
      <c r="AT1917" s="643">
        <f t="shared" si="114"/>
        <v>1159</v>
      </c>
      <c r="AU1917" s="643">
        <f t="shared" si="115"/>
        <v>4</v>
      </c>
    </row>
    <row r="1918" spans="46:47" ht="46.5" customHeight="1">
      <c r="AT1918" s="643">
        <f t="shared" si="114"/>
        <v>1159</v>
      </c>
      <c r="AU1918" s="643">
        <f t="shared" si="115"/>
        <v>5</v>
      </c>
    </row>
    <row r="1919" spans="46:47" ht="46.5" customHeight="1">
      <c r="AT1919" s="643">
        <f t="shared" si="114"/>
        <v>1159</v>
      </c>
      <c r="AU1919" s="643">
        <f t="shared" si="115"/>
        <v>6</v>
      </c>
    </row>
    <row r="1920" spans="46:47" ht="46.5" customHeight="1">
      <c r="AT1920" s="643">
        <f t="shared" si="114"/>
        <v>1159</v>
      </c>
      <c r="AU1920" s="643">
        <f t="shared" si="115"/>
        <v>7</v>
      </c>
    </row>
    <row r="1921" spans="46:47" ht="46.5" customHeight="1">
      <c r="AT1921" s="643">
        <f t="shared" si="114"/>
        <v>1160</v>
      </c>
      <c r="AU1921" s="643">
        <f t="shared" si="115"/>
        <v>4</v>
      </c>
    </row>
    <row r="1922" spans="46:47" ht="46.5" customHeight="1">
      <c r="AT1922" s="643">
        <f t="shared" si="114"/>
        <v>1160</v>
      </c>
      <c r="AU1922" s="643">
        <f t="shared" si="115"/>
        <v>5</v>
      </c>
    </row>
    <row r="1923" spans="46:47" ht="46.5" customHeight="1">
      <c r="AT1923" s="643">
        <f t="shared" si="114"/>
        <v>1160</v>
      </c>
      <c r="AU1923" s="643">
        <f t="shared" si="115"/>
        <v>6</v>
      </c>
    </row>
    <row r="1924" spans="46:47" ht="46.5" customHeight="1">
      <c r="AT1924" s="643">
        <f t="shared" si="114"/>
        <v>1160</v>
      </c>
      <c r="AU1924" s="643">
        <f t="shared" si="115"/>
        <v>7</v>
      </c>
    </row>
    <row r="1925" spans="46:47" ht="46.5" customHeight="1">
      <c r="AT1925" s="643">
        <f t="shared" si="114"/>
        <v>1170</v>
      </c>
      <c r="AU1925" s="643">
        <f t="shared" si="115"/>
        <v>11</v>
      </c>
    </row>
    <row r="1926" spans="46:47" ht="46.5" customHeight="1">
      <c r="AT1926" s="643">
        <f t="shared" si="114"/>
        <v>1175</v>
      </c>
      <c r="AU1926" s="643">
        <f t="shared" si="115"/>
        <v>2</v>
      </c>
    </row>
    <row r="1927" spans="46:47" ht="46.5" customHeight="1">
      <c r="AT1927" s="643">
        <f t="shared" si="114"/>
        <v>1175</v>
      </c>
      <c r="AU1927" s="643">
        <f t="shared" si="115"/>
        <v>10</v>
      </c>
    </row>
    <row r="1928" spans="46:47" ht="46.5" customHeight="1">
      <c r="AT1928" s="643">
        <f t="shared" si="114"/>
        <v>1176</v>
      </c>
      <c r="AU1928" s="643">
        <f t="shared" si="115"/>
        <v>2</v>
      </c>
    </row>
    <row r="1929" spans="46:47" ht="46.5" customHeight="1">
      <c r="AT1929" s="643">
        <f t="shared" si="114"/>
        <v>1176</v>
      </c>
      <c r="AU1929" s="643">
        <f t="shared" si="115"/>
        <v>10</v>
      </c>
    </row>
    <row r="1930" spans="46:47" ht="46.5" customHeight="1">
      <c r="AT1930" s="643">
        <f t="shared" si="114"/>
        <v>1177</v>
      </c>
      <c r="AU1930" s="643">
        <f t="shared" si="115"/>
        <v>2</v>
      </c>
    </row>
    <row r="1931" spans="46:47" ht="46.5" customHeight="1">
      <c r="AT1931" s="643">
        <f t="shared" si="114"/>
        <v>1177</v>
      </c>
      <c r="AU1931" s="643">
        <f t="shared" si="115"/>
        <v>10</v>
      </c>
    </row>
    <row r="1932" spans="46:47" ht="46.5" customHeight="1">
      <c r="AT1932" s="643">
        <f t="shared" si="114"/>
        <v>1178</v>
      </c>
      <c r="AU1932" s="643">
        <f t="shared" si="115"/>
        <v>2</v>
      </c>
    </row>
    <row r="1933" spans="46:47" ht="46.5" customHeight="1">
      <c r="AT1933" s="643">
        <f t="shared" si="114"/>
        <v>1178</v>
      </c>
      <c r="AU1933" s="643">
        <f t="shared" si="115"/>
        <v>10</v>
      </c>
    </row>
    <row r="1934" spans="46:47" ht="46.5" customHeight="1">
      <c r="AT1934" s="643">
        <f t="shared" si="114"/>
        <v>1179</v>
      </c>
      <c r="AU1934" s="643">
        <f t="shared" si="115"/>
        <v>2</v>
      </c>
    </row>
    <row r="1935" spans="46:47" ht="46.5" customHeight="1">
      <c r="AT1935" s="643">
        <f t="shared" si="114"/>
        <v>1179</v>
      </c>
      <c r="AU1935" s="643">
        <f t="shared" si="115"/>
        <v>10</v>
      </c>
    </row>
    <row r="1936" spans="46:47" ht="46.5" customHeight="1">
      <c r="AT1936" s="643">
        <f t="shared" si="114"/>
        <v>1180</v>
      </c>
      <c r="AU1936" s="643">
        <f t="shared" si="115"/>
        <v>2</v>
      </c>
    </row>
    <row r="1937" spans="46:47" ht="46.5" customHeight="1">
      <c r="AT1937" s="643">
        <f t="shared" si="114"/>
        <v>1180</v>
      </c>
      <c r="AU1937" s="643">
        <f t="shared" si="115"/>
        <v>10</v>
      </c>
    </row>
    <row r="1938" spans="46:47" ht="46.5" customHeight="1">
      <c r="AT1938" s="643">
        <f t="shared" si="114"/>
        <v>1181</v>
      </c>
      <c r="AU1938" s="643">
        <f t="shared" si="115"/>
        <v>2</v>
      </c>
    </row>
    <row r="1939" spans="46:47" ht="46.5" customHeight="1">
      <c r="AT1939" s="643">
        <f t="shared" si="114"/>
        <v>1181</v>
      </c>
      <c r="AU1939" s="643">
        <f t="shared" si="115"/>
        <v>10</v>
      </c>
    </row>
    <row r="1940" spans="46:47" ht="46.5" customHeight="1">
      <c r="AT1940" s="643">
        <f t="shared" ref="AT1940:AT2003" si="116">AT1800+86</f>
        <v>1182</v>
      </c>
      <c r="AU1940" s="643">
        <f t="shared" ref="AU1940:AU2003" si="117">AU1800</f>
        <v>2</v>
      </c>
    </row>
    <row r="1941" spans="46:47" ht="46.5" customHeight="1">
      <c r="AT1941" s="643">
        <f t="shared" si="116"/>
        <v>1182</v>
      </c>
      <c r="AU1941" s="643">
        <f t="shared" si="117"/>
        <v>10</v>
      </c>
    </row>
    <row r="1942" spans="46:47" ht="46.5" customHeight="1">
      <c r="AT1942" s="643">
        <f t="shared" si="116"/>
        <v>1183</v>
      </c>
      <c r="AU1942" s="643">
        <f t="shared" si="117"/>
        <v>2</v>
      </c>
    </row>
    <row r="1943" spans="46:47" ht="46.5" customHeight="1">
      <c r="AT1943" s="643">
        <f t="shared" si="116"/>
        <v>1183</v>
      </c>
      <c r="AU1943" s="643">
        <f t="shared" si="117"/>
        <v>10</v>
      </c>
    </row>
    <row r="1944" spans="46:47" ht="46.5" customHeight="1">
      <c r="AT1944" s="643">
        <f t="shared" si="116"/>
        <v>1184</v>
      </c>
      <c r="AU1944" s="643">
        <f t="shared" si="117"/>
        <v>2</v>
      </c>
    </row>
    <row r="1945" spans="46:47" ht="46.5" customHeight="1">
      <c r="AT1945" s="643">
        <f t="shared" si="116"/>
        <v>1184</v>
      </c>
      <c r="AU1945" s="643">
        <f t="shared" si="117"/>
        <v>10</v>
      </c>
    </row>
    <row r="1946" spans="46:47" ht="46.5" customHeight="1">
      <c r="AT1946" s="643">
        <f t="shared" si="116"/>
        <v>1185</v>
      </c>
      <c r="AU1946" s="643">
        <f t="shared" si="117"/>
        <v>2</v>
      </c>
    </row>
    <row r="1947" spans="46:47" ht="46.5" customHeight="1">
      <c r="AT1947" s="643">
        <f t="shared" si="116"/>
        <v>1185</v>
      </c>
      <c r="AU1947" s="643">
        <f t="shared" si="117"/>
        <v>10</v>
      </c>
    </row>
    <row r="1948" spans="46:47" ht="46.5" customHeight="1">
      <c r="AT1948" s="643">
        <f t="shared" si="116"/>
        <v>1186</v>
      </c>
      <c r="AU1948" s="643">
        <f t="shared" si="117"/>
        <v>2</v>
      </c>
    </row>
    <row r="1949" spans="46:47" ht="46.5" customHeight="1">
      <c r="AT1949" s="643">
        <f t="shared" si="116"/>
        <v>1186</v>
      </c>
      <c r="AU1949" s="643">
        <f t="shared" si="117"/>
        <v>10</v>
      </c>
    </row>
    <row r="1950" spans="46:47" ht="46.5" customHeight="1">
      <c r="AT1950" s="643">
        <f t="shared" si="116"/>
        <v>1187</v>
      </c>
      <c r="AU1950" s="643">
        <f t="shared" si="117"/>
        <v>2</v>
      </c>
    </row>
    <row r="1951" spans="46:47" ht="46.5" customHeight="1">
      <c r="AT1951" s="643">
        <f t="shared" si="116"/>
        <v>1187</v>
      </c>
      <c r="AU1951" s="643">
        <f t="shared" si="117"/>
        <v>10</v>
      </c>
    </row>
    <row r="1952" spans="46:47" ht="46.5" customHeight="1">
      <c r="AT1952" s="643">
        <f t="shared" si="116"/>
        <v>1188</v>
      </c>
      <c r="AU1952" s="643">
        <f t="shared" si="117"/>
        <v>2</v>
      </c>
    </row>
    <row r="1953" spans="46:47" ht="46.5" customHeight="1">
      <c r="AT1953" s="643">
        <f t="shared" si="116"/>
        <v>1188</v>
      </c>
      <c r="AU1953" s="643">
        <f t="shared" si="117"/>
        <v>10</v>
      </c>
    </row>
    <row r="1954" spans="46:47" ht="46.5" customHeight="1">
      <c r="AT1954" s="643">
        <f t="shared" si="116"/>
        <v>1189</v>
      </c>
      <c r="AU1954" s="643">
        <f t="shared" si="117"/>
        <v>2</v>
      </c>
    </row>
    <row r="1955" spans="46:47" ht="46.5" customHeight="1">
      <c r="AT1955" s="643">
        <f t="shared" si="116"/>
        <v>1189</v>
      </c>
      <c r="AU1955" s="643">
        <f t="shared" si="117"/>
        <v>10</v>
      </c>
    </row>
    <row r="1956" spans="46:47" ht="46.5" customHeight="1">
      <c r="AT1956" s="643">
        <f t="shared" si="116"/>
        <v>1190</v>
      </c>
      <c r="AU1956" s="643">
        <f t="shared" si="117"/>
        <v>2</v>
      </c>
    </row>
    <row r="1957" spans="46:47" ht="46.5" customHeight="1">
      <c r="AT1957" s="643">
        <f t="shared" si="116"/>
        <v>1190</v>
      </c>
      <c r="AU1957" s="643">
        <f t="shared" si="117"/>
        <v>10</v>
      </c>
    </row>
    <row r="1958" spans="46:47" ht="46.5" customHeight="1">
      <c r="AT1958" s="643">
        <f t="shared" si="116"/>
        <v>1191</v>
      </c>
      <c r="AU1958" s="643">
        <f t="shared" si="117"/>
        <v>2</v>
      </c>
    </row>
    <row r="1959" spans="46:47" ht="46.5" customHeight="1">
      <c r="AT1959" s="643">
        <f t="shared" si="116"/>
        <v>1191</v>
      </c>
      <c r="AU1959" s="643">
        <f t="shared" si="117"/>
        <v>10</v>
      </c>
    </row>
    <row r="1960" spans="46:47" ht="46.5" customHeight="1">
      <c r="AT1960" s="643">
        <f t="shared" si="116"/>
        <v>1192</v>
      </c>
      <c r="AU1960" s="643">
        <f t="shared" si="117"/>
        <v>2</v>
      </c>
    </row>
    <row r="1961" spans="46:47" ht="46.5" customHeight="1">
      <c r="AT1961" s="643">
        <f t="shared" si="116"/>
        <v>1192</v>
      </c>
      <c r="AU1961" s="643">
        <f t="shared" si="117"/>
        <v>10</v>
      </c>
    </row>
    <row r="1962" spans="46:47" ht="46.5" customHeight="1">
      <c r="AT1962" s="643">
        <f t="shared" si="116"/>
        <v>1193</v>
      </c>
      <c r="AU1962" s="643">
        <f t="shared" si="117"/>
        <v>2</v>
      </c>
    </row>
    <row r="1963" spans="46:47" ht="46.5" customHeight="1">
      <c r="AT1963" s="643">
        <f t="shared" si="116"/>
        <v>1193</v>
      </c>
      <c r="AU1963" s="643">
        <f t="shared" si="117"/>
        <v>10</v>
      </c>
    </row>
    <row r="1964" spans="46:47" ht="46.5" customHeight="1">
      <c r="AT1964" s="643">
        <f t="shared" si="116"/>
        <v>1194</v>
      </c>
      <c r="AU1964" s="643">
        <f t="shared" si="117"/>
        <v>2</v>
      </c>
    </row>
    <row r="1965" spans="46:47" ht="46.5" customHeight="1">
      <c r="AT1965" s="643">
        <f t="shared" si="116"/>
        <v>1194</v>
      </c>
      <c r="AU1965" s="643">
        <f t="shared" si="117"/>
        <v>10</v>
      </c>
    </row>
    <row r="1966" spans="46:47" ht="46.5" customHeight="1">
      <c r="AT1966" s="643">
        <f t="shared" si="116"/>
        <v>1195</v>
      </c>
      <c r="AU1966" s="643">
        <f t="shared" si="117"/>
        <v>2</v>
      </c>
    </row>
    <row r="1967" spans="46:47" ht="46.5" customHeight="1">
      <c r="AT1967" s="643">
        <f t="shared" si="116"/>
        <v>1195</v>
      </c>
      <c r="AU1967" s="643">
        <f t="shared" si="117"/>
        <v>10</v>
      </c>
    </row>
    <row r="1968" spans="46:47" ht="46.5" customHeight="1">
      <c r="AT1968" s="643">
        <f t="shared" si="116"/>
        <v>1220</v>
      </c>
      <c r="AU1968" s="643">
        <f t="shared" si="117"/>
        <v>4</v>
      </c>
    </row>
    <row r="1969" spans="46:47" ht="46.5" customHeight="1">
      <c r="AT1969" s="643">
        <f t="shared" si="116"/>
        <v>1223</v>
      </c>
      <c r="AU1969" s="643">
        <f t="shared" si="117"/>
        <v>4</v>
      </c>
    </row>
    <row r="1970" spans="46:47" ht="46.5" customHeight="1">
      <c r="AT1970" s="643">
        <f t="shared" si="116"/>
        <v>1223</v>
      </c>
      <c r="AU1970" s="643">
        <f t="shared" si="117"/>
        <v>5</v>
      </c>
    </row>
    <row r="1971" spans="46:47" ht="46.5" customHeight="1">
      <c r="AT1971" s="643">
        <f t="shared" si="116"/>
        <v>1223</v>
      </c>
      <c r="AU1971" s="643">
        <f t="shared" si="117"/>
        <v>6</v>
      </c>
    </row>
    <row r="1972" spans="46:47" ht="46.5" customHeight="1">
      <c r="AT1972" s="643">
        <f t="shared" si="116"/>
        <v>1223</v>
      </c>
      <c r="AU1972" s="643">
        <f t="shared" si="117"/>
        <v>7</v>
      </c>
    </row>
    <row r="1973" spans="46:47" ht="46.5" customHeight="1">
      <c r="AT1973" s="643">
        <f t="shared" si="116"/>
        <v>1224</v>
      </c>
      <c r="AU1973" s="643">
        <f t="shared" si="117"/>
        <v>4</v>
      </c>
    </row>
    <row r="1974" spans="46:47" ht="46.5" customHeight="1">
      <c r="AT1974" s="643">
        <f t="shared" si="116"/>
        <v>1224</v>
      </c>
      <c r="AU1974" s="643">
        <f t="shared" si="117"/>
        <v>5</v>
      </c>
    </row>
    <row r="1975" spans="46:47" ht="46.5" customHeight="1">
      <c r="AT1975" s="643">
        <f t="shared" si="116"/>
        <v>1224</v>
      </c>
      <c r="AU1975" s="643">
        <f t="shared" si="117"/>
        <v>6</v>
      </c>
    </row>
    <row r="1976" spans="46:47" ht="46.5" customHeight="1">
      <c r="AT1976" s="643">
        <f t="shared" si="116"/>
        <v>1224</v>
      </c>
      <c r="AU1976" s="643">
        <f t="shared" si="117"/>
        <v>7</v>
      </c>
    </row>
    <row r="1977" spans="46:47" ht="46.5" customHeight="1">
      <c r="AT1977" s="643">
        <f t="shared" si="116"/>
        <v>1225</v>
      </c>
      <c r="AU1977" s="643">
        <f t="shared" si="117"/>
        <v>4</v>
      </c>
    </row>
    <row r="1978" spans="46:47" ht="46.5" customHeight="1">
      <c r="AT1978" s="643">
        <f t="shared" si="116"/>
        <v>1225</v>
      </c>
      <c r="AU1978" s="643">
        <f t="shared" si="117"/>
        <v>5</v>
      </c>
    </row>
    <row r="1979" spans="46:47" ht="46.5" customHeight="1">
      <c r="AT1979" s="643">
        <f t="shared" si="116"/>
        <v>1225</v>
      </c>
      <c r="AU1979" s="643">
        <f t="shared" si="117"/>
        <v>6</v>
      </c>
    </row>
    <row r="1980" spans="46:47" ht="46.5" customHeight="1">
      <c r="AT1980" s="643">
        <f t="shared" si="116"/>
        <v>1225</v>
      </c>
      <c r="AU1980" s="643">
        <f t="shared" si="117"/>
        <v>7</v>
      </c>
    </row>
    <row r="1981" spans="46:47" ht="46.5" customHeight="1">
      <c r="AT1981" s="643">
        <f t="shared" si="116"/>
        <v>1226</v>
      </c>
      <c r="AU1981" s="643">
        <f t="shared" si="117"/>
        <v>4</v>
      </c>
    </row>
    <row r="1982" spans="46:47" ht="46.5" customHeight="1">
      <c r="AT1982" s="643">
        <f t="shared" si="116"/>
        <v>1226</v>
      </c>
      <c r="AU1982" s="643">
        <f t="shared" si="117"/>
        <v>5</v>
      </c>
    </row>
    <row r="1983" spans="46:47" ht="46.5" customHeight="1">
      <c r="AT1983" s="643">
        <f t="shared" si="116"/>
        <v>1226</v>
      </c>
      <c r="AU1983" s="643">
        <f t="shared" si="117"/>
        <v>6</v>
      </c>
    </row>
    <row r="1984" spans="46:47" ht="46.5" customHeight="1">
      <c r="AT1984" s="643">
        <f t="shared" si="116"/>
        <v>1226</v>
      </c>
      <c r="AU1984" s="643">
        <f t="shared" si="117"/>
        <v>7</v>
      </c>
    </row>
    <row r="1985" spans="46:47" ht="46.5" customHeight="1">
      <c r="AT1985" s="643">
        <f t="shared" si="116"/>
        <v>1227</v>
      </c>
      <c r="AU1985" s="643">
        <f t="shared" si="117"/>
        <v>4</v>
      </c>
    </row>
    <row r="1986" spans="46:47" ht="46.5" customHeight="1">
      <c r="AT1986" s="643">
        <f t="shared" si="116"/>
        <v>1227</v>
      </c>
      <c r="AU1986" s="643">
        <f t="shared" si="117"/>
        <v>5</v>
      </c>
    </row>
    <row r="1987" spans="46:47" ht="46.5" customHeight="1">
      <c r="AT1987" s="643">
        <f t="shared" si="116"/>
        <v>1227</v>
      </c>
      <c r="AU1987" s="643">
        <f t="shared" si="117"/>
        <v>6</v>
      </c>
    </row>
    <row r="1988" spans="46:47" ht="46.5" customHeight="1">
      <c r="AT1988" s="643">
        <f t="shared" si="116"/>
        <v>1227</v>
      </c>
      <c r="AU1988" s="643">
        <f t="shared" si="117"/>
        <v>7</v>
      </c>
    </row>
    <row r="1989" spans="46:47" ht="46.5" customHeight="1">
      <c r="AT1989" s="643">
        <f t="shared" si="116"/>
        <v>1228</v>
      </c>
      <c r="AU1989" s="643">
        <f t="shared" si="117"/>
        <v>4</v>
      </c>
    </row>
    <row r="1990" spans="46:47" ht="46.5" customHeight="1">
      <c r="AT1990" s="643">
        <f t="shared" si="116"/>
        <v>1228</v>
      </c>
      <c r="AU1990" s="643">
        <f t="shared" si="117"/>
        <v>5</v>
      </c>
    </row>
    <row r="1991" spans="46:47" ht="46.5" customHeight="1">
      <c r="AT1991" s="643">
        <f t="shared" si="116"/>
        <v>1228</v>
      </c>
      <c r="AU1991" s="643">
        <f t="shared" si="117"/>
        <v>6</v>
      </c>
    </row>
    <row r="1992" spans="46:47" ht="46.5" customHeight="1">
      <c r="AT1992" s="643">
        <f t="shared" si="116"/>
        <v>1228</v>
      </c>
      <c r="AU1992" s="643">
        <f t="shared" si="117"/>
        <v>7</v>
      </c>
    </row>
    <row r="1993" spans="46:47" ht="46.5" customHeight="1">
      <c r="AT1993" s="643">
        <f t="shared" si="116"/>
        <v>1229</v>
      </c>
      <c r="AU1993" s="643">
        <f t="shared" si="117"/>
        <v>4</v>
      </c>
    </row>
    <row r="1994" spans="46:47" ht="46.5" customHeight="1">
      <c r="AT1994" s="643">
        <f t="shared" si="116"/>
        <v>1229</v>
      </c>
      <c r="AU1994" s="643">
        <f t="shared" si="117"/>
        <v>5</v>
      </c>
    </row>
    <row r="1995" spans="46:47" ht="46.5" customHeight="1">
      <c r="AT1995" s="643">
        <f t="shared" si="116"/>
        <v>1229</v>
      </c>
      <c r="AU1995" s="643">
        <f t="shared" si="117"/>
        <v>6</v>
      </c>
    </row>
    <row r="1996" spans="46:47" ht="46.5" customHeight="1">
      <c r="AT1996" s="643">
        <f t="shared" si="116"/>
        <v>1229</v>
      </c>
      <c r="AU1996" s="643">
        <f t="shared" si="117"/>
        <v>7</v>
      </c>
    </row>
    <row r="1997" spans="46:47" ht="46.5" customHeight="1">
      <c r="AT1997" s="643">
        <f t="shared" si="116"/>
        <v>1230</v>
      </c>
      <c r="AU1997" s="643">
        <f t="shared" si="117"/>
        <v>4</v>
      </c>
    </row>
    <row r="1998" spans="46:47" ht="46.5" customHeight="1">
      <c r="AT1998" s="643">
        <f t="shared" si="116"/>
        <v>1230</v>
      </c>
      <c r="AU1998" s="643">
        <f t="shared" si="117"/>
        <v>5</v>
      </c>
    </row>
    <row r="1999" spans="46:47" ht="46.5" customHeight="1">
      <c r="AT1999" s="643">
        <f t="shared" si="116"/>
        <v>1230</v>
      </c>
      <c r="AU1999" s="643">
        <f t="shared" si="117"/>
        <v>6</v>
      </c>
    </row>
    <row r="2000" spans="46:47" ht="46.5" customHeight="1">
      <c r="AT2000" s="643">
        <f t="shared" si="116"/>
        <v>1230</v>
      </c>
      <c r="AU2000" s="643">
        <f t="shared" si="117"/>
        <v>7</v>
      </c>
    </row>
    <row r="2001" spans="46:47" ht="46.5" customHeight="1">
      <c r="AT2001" s="643">
        <f t="shared" si="116"/>
        <v>1231</v>
      </c>
      <c r="AU2001" s="643">
        <f t="shared" si="117"/>
        <v>4</v>
      </c>
    </row>
    <row r="2002" spans="46:47" ht="46.5" customHeight="1">
      <c r="AT2002" s="643">
        <f t="shared" si="116"/>
        <v>1231</v>
      </c>
      <c r="AU2002" s="643">
        <f t="shared" si="117"/>
        <v>5</v>
      </c>
    </row>
    <row r="2003" spans="46:47" ht="46.5" customHeight="1">
      <c r="AT2003" s="643">
        <f t="shared" si="116"/>
        <v>1231</v>
      </c>
      <c r="AU2003" s="643">
        <f t="shared" si="117"/>
        <v>6</v>
      </c>
    </row>
    <row r="2004" spans="46:47" ht="46.5" customHeight="1">
      <c r="AT2004" s="643">
        <f t="shared" ref="AT2004:AT2067" si="118">AT1864+86</f>
        <v>1231</v>
      </c>
      <c r="AU2004" s="643">
        <f t="shared" ref="AU2004:AU2067" si="119">AU1864</f>
        <v>7</v>
      </c>
    </row>
    <row r="2005" spans="46:47" ht="46.5" customHeight="1">
      <c r="AT2005" s="643">
        <f t="shared" si="118"/>
        <v>1232</v>
      </c>
      <c r="AU2005" s="643">
        <f t="shared" si="119"/>
        <v>4</v>
      </c>
    </row>
    <row r="2006" spans="46:47" ht="46.5" customHeight="1">
      <c r="AT2006" s="643">
        <f t="shared" si="118"/>
        <v>1232</v>
      </c>
      <c r="AU2006" s="643">
        <f t="shared" si="119"/>
        <v>5</v>
      </c>
    </row>
    <row r="2007" spans="46:47" ht="46.5" customHeight="1">
      <c r="AT2007" s="643">
        <f t="shared" si="118"/>
        <v>1232</v>
      </c>
      <c r="AU2007" s="643">
        <f t="shared" si="119"/>
        <v>6</v>
      </c>
    </row>
    <row r="2008" spans="46:47" ht="46.5" customHeight="1">
      <c r="AT2008" s="643">
        <f t="shared" si="118"/>
        <v>1232</v>
      </c>
      <c r="AU2008" s="643">
        <f t="shared" si="119"/>
        <v>7</v>
      </c>
    </row>
    <row r="2009" spans="46:47" ht="46.5" customHeight="1">
      <c r="AT2009" s="643">
        <f t="shared" si="118"/>
        <v>1233</v>
      </c>
      <c r="AU2009" s="643">
        <f t="shared" si="119"/>
        <v>4</v>
      </c>
    </row>
    <row r="2010" spans="46:47" ht="46.5" customHeight="1">
      <c r="AT2010" s="643">
        <f t="shared" si="118"/>
        <v>1233</v>
      </c>
      <c r="AU2010" s="643">
        <f t="shared" si="119"/>
        <v>5</v>
      </c>
    </row>
    <row r="2011" spans="46:47" ht="46.5" customHeight="1">
      <c r="AT2011" s="643">
        <f t="shared" si="118"/>
        <v>1233</v>
      </c>
      <c r="AU2011" s="643">
        <f t="shared" si="119"/>
        <v>6</v>
      </c>
    </row>
    <row r="2012" spans="46:47" ht="46.5" customHeight="1">
      <c r="AT2012" s="643">
        <f t="shared" si="118"/>
        <v>1233</v>
      </c>
      <c r="AU2012" s="643">
        <f t="shared" si="119"/>
        <v>7</v>
      </c>
    </row>
    <row r="2013" spans="46:47" ht="46.5" customHeight="1">
      <c r="AT2013" s="643">
        <f t="shared" si="118"/>
        <v>1234</v>
      </c>
      <c r="AU2013" s="643">
        <f t="shared" si="119"/>
        <v>4</v>
      </c>
    </row>
    <row r="2014" spans="46:47" ht="46.5" customHeight="1">
      <c r="AT2014" s="643">
        <f t="shared" si="118"/>
        <v>1234</v>
      </c>
      <c r="AU2014" s="643">
        <f t="shared" si="119"/>
        <v>5</v>
      </c>
    </row>
    <row r="2015" spans="46:47" ht="46.5" customHeight="1">
      <c r="AT2015" s="643">
        <f t="shared" si="118"/>
        <v>1234</v>
      </c>
      <c r="AU2015" s="643">
        <f t="shared" si="119"/>
        <v>6</v>
      </c>
    </row>
    <row r="2016" spans="46:47" ht="46.5" customHeight="1">
      <c r="AT2016" s="643">
        <f t="shared" si="118"/>
        <v>1234</v>
      </c>
      <c r="AU2016" s="643">
        <f t="shared" si="119"/>
        <v>7</v>
      </c>
    </row>
    <row r="2017" spans="46:47" ht="46.5" customHeight="1">
      <c r="AT2017" s="643">
        <f t="shared" si="118"/>
        <v>1235</v>
      </c>
      <c r="AU2017" s="643">
        <f t="shared" si="119"/>
        <v>4</v>
      </c>
    </row>
    <row r="2018" spans="46:47" ht="46.5" customHeight="1">
      <c r="AT2018" s="643">
        <f t="shared" si="118"/>
        <v>1235</v>
      </c>
      <c r="AU2018" s="643">
        <f t="shared" si="119"/>
        <v>5</v>
      </c>
    </row>
    <row r="2019" spans="46:47" ht="46.5" customHeight="1">
      <c r="AT2019" s="643">
        <f t="shared" si="118"/>
        <v>1235</v>
      </c>
      <c r="AU2019" s="643">
        <f t="shared" si="119"/>
        <v>6</v>
      </c>
    </row>
    <row r="2020" spans="46:47" ht="46.5" customHeight="1">
      <c r="AT2020" s="643">
        <f t="shared" si="118"/>
        <v>1235</v>
      </c>
      <c r="AU2020" s="643">
        <f t="shared" si="119"/>
        <v>7</v>
      </c>
    </row>
    <row r="2021" spans="46:47" ht="46.5" customHeight="1">
      <c r="AT2021" s="643">
        <f t="shared" si="118"/>
        <v>1236</v>
      </c>
      <c r="AU2021" s="643">
        <f t="shared" si="119"/>
        <v>4</v>
      </c>
    </row>
    <row r="2022" spans="46:47" ht="46.5" customHeight="1">
      <c r="AT2022" s="643">
        <f t="shared" si="118"/>
        <v>1236</v>
      </c>
      <c r="AU2022" s="643">
        <f t="shared" si="119"/>
        <v>5</v>
      </c>
    </row>
    <row r="2023" spans="46:47" ht="46.5" customHeight="1">
      <c r="AT2023" s="643">
        <f t="shared" si="118"/>
        <v>1236</v>
      </c>
      <c r="AU2023" s="643">
        <f t="shared" si="119"/>
        <v>6</v>
      </c>
    </row>
    <row r="2024" spans="46:47" ht="46.5" customHeight="1">
      <c r="AT2024" s="643">
        <f t="shared" si="118"/>
        <v>1236</v>
      </c>
      <c r="AU2024" s="643">
        <f t="shared" si="119"/>
        <v>7</v>
      </c>
    </row>
    <row r="2025" spans="46:47" ht="46.5" customHeight="1">
      <c r="AT2025" s="643">
        <f t="shared" si="118"/>
        <v>1237</v>
      </c>
      <c r="AU2025" s="643">
        <f t="shared" si="119"/>
        <v>4</v>
      </c>
    </row>
    <row r="2026" spans="46:47" ht="46.5" customHeight="1">
      <c r="AT2026" s="643">
        <f t="shared" si="118"/>
        <v>1237</v>
      </c>
      <c r="AU2026" s="643">
        <f t="shared" si="119"/>
        <v>5</v>
      </c>
    </row>
    <row r="2027" spans="46:47" ht="46.5" customHeight="1">
      <c r="AT2027" s="643">
        <f t="shared" si="118"/>
        <v>1237</v>
      </c>
      <c r="AU2027" s="643">
        <f t="shared" si="119"/>
        <v>6</v>
      </c>
    </row>
    <row r="2028" spans="46:47" ht="46.5" customHeight="1">
      <c r="AT2028" s="643">
        <f t="shared" si="118"/>
        <v>1237</v>
      </c>
      <c r="AU2028" s="643">
        <f t="shared" si="119"/>
        <v>7</v>
      </c>
    </row>
    <row r="2029" spans="46:47" ht="46.5" customHeight="1">
      <c r="AT2029" s="643">
        <f t="shared" si="118"/>
        <v>1238</v>
      </c>
      <c r="AU2029" s="643">
        <f t="shared" si="119"/>
        <v>4</v>
      </c>
    </row>
    <row r="2030" spans="46:47" ht="46.5" customHeight="1">
      <c r="AT2030" s="643">
        <f t="shared" si="118"/>
        <v>1238</v>
      </c>
      <c r="AU2030" s="643">
        <f t="shared" si="119"/>
        <v>5</v>
      </c>
    </row>
    <row r="2031" spans="46:47" ht="46.5" customHeight="1">
      <c r="AT2031" s="643">
        <f t="shared" si="118"/>
        <v>1238</v>
      </c>
      <c r="AU2031" s="643">
        <f t="shared" si="119"/>
        <v>6</v>
      </c>
    </row>
    <row r="2032" spans="46:47" ht="46.5" customHeight="1">
      <c r="AT2032" s="643">
        <f t="shared" si="118"/>
        <v>1238</v>
      </c>
      <c r="AU2032" s="643">
        <f t="shared" si="119"/>
        <v>7</v>
      </c>
    </row>
    <row r="2033" spans="46:47" ht="46.5" customHeight="1">
      <c r="AT2033" s="643">
        <f t="shared" si="118"/>
        <v>1239</v>
      </c>
      <c r="AU2033" s="643">
        <f t="shared" si="119"/>
        <v>4</v>
      </c>
    </row>
    <row r="2034" spans="46:47" ht="46.5" customHeight="1">
      <c r="AT2034" s="643">
        <f t="shared" si="118"/>
        <v>1239</v>
      </c>
      <c r="AU2034" s="643">
        <f t="shared" si="119"/>
        <v>5</v>
      </c>
    </row>
    <row r="2035" spans="46:47" ht="46.5" customHeight="1">
      <c r="AT2035" s="643">
        <f t="shared" si="118"/>
        <v>1239</v>
      </c>
      <c r="AU2035" s="643">
        <f t="shared" si="119"/>
        <v>6</v>
      </c>
    </row>
    <row r="2036" spans="46:47" ht="46.5" customHeight="1">
      <c r="AT2036" s="643">
        <f t="shared" si="118"/>
        <v>1239</v>
      </c>
      <c r="AU2036" s="643">
        <f t="shared" si="119"/>
        <v>7</v>
      </c>
    </row>
    <row r="2037" spans="46:47" ht="46.5" customHeight="1">
      <c r="AT2037" s="643">
        <f t="shared" si="118"/>
        <v>1240</v>
      </c>
      <c r="AU2037" s="643">
        <f t="shared" si="119"/>
        <v>4</v>
      </c>
    </row>
    <row r="2038" spans="46:47" ht="46.5" customHeight="1">
      <c r="AT2038" s="643">
        <f t="shared" si="118"/>
        <v>1240</v>
      </c>
      <c r="AU2038" s="643">
        <f t="shared" si="119"/>
        <v>5</v>
      </c>
    </row>
    <row r="2039" spans="46:47" ht="46.5" customHeight="1">
      <c r="AT2039" s="643">
        <f t="shared" si="118"/>
        <v>1240</v>
      </c>
      <c r="AU2039" s="643">
        <f t="shared" si="119"/>
        <v>6</v>
      </c>
    </row>
    <row r="2040" spans="46:47" ht="46.5" customHeight="1">
      <c r="AT2040" s="643">
        <f t="shared" si="118"/>
        <v>1240</v>
      </c>
      <c r="AU2040" s="643">
        <f t="shared" si="119"/>
        <v>7</v>
      </c>
    </row>
    <row r="2041" spans="46:47" ht="46.5" customHeight="1">
      <c r="AT2041" s="643">
        <f t="shared" si="118"/>
        <v>1241</v>
      </c>
      <c r="AU2041" s="643">
        <f t="shared" si="119"/>
        <v>4</v>
      </c>
    </row>
    <row r="2042" spans="46:47" ht="46.5" customHeight="1">
      <c r="AT2042" s="643">
        <f t="shared" si="118"/>
        <v>1241</v>
      </c>
      <c r="AU2042" s="643">
        <f t="shared" si="119"/>
        <v>5</v>
      </c>
    </row>
    <row r="2043" spans="46:47" ht="46.5" customHeight="1">
      <c r="AT2043" s="643">
        <f t="shared" si="118"/>
        <v>1241</v>
      </c>
      <c r="AU2043" s="643">
        <f t="shared" si="119"/>
        <v>6</v>
      </c>
    </row>
    <row r="2044" spans="46:47" ht="46.5" customHeight="1">
      <c r="AT2044" s="643">
        <f t="shared" si="118"/>
        <v>1241</v>
      </c>
      <c r="AU2044" s="643">
        <f t="shared" si="119"/>
        <v>7</v>
      </c>
    </row>
    <row r="2045" spans="46:47" ht="46.5" customHeight="1">
      <c r="AT2045" s="643">
        <f t="shared" si="118"/>
        <v>1242</v>
      </c>
      <c r="AU2045" s="643">
        <f t="shared" si="119"/>
        <v>4</v>
      </c>
    </row>
    <row r="2046" spans="46:47" ht="46.5" customHeight="1">
      <c r="AT2046" s="643">
        <f t="shared" si="118"/>
        <v>1242</v>
      </c>
      <c r="AU2046" s="643">
        <f t="shared" si="119"/>
        <v>5</v>
      </c>
    </row>
    <row r="2047" spans="46:47" ht="46.5" customHeight="1">
      <c r="AT2047" s="643">
        <f t="shared" si="118"/>
        <v>1242</v>
      </c>
      <c r="AU2047" s="643">
        <f t="shared" si="119"/>
        <v>6</v>
      </c>
    </row>
    <row r="2048" spans="46:47" ht="46.5" customHeight="1">
      <c r="AT2048" s="643">
        <f t="shared" si="118"/>
        <v>1242</v>
      </c>
      <c r="AU2048" s="643">
        <f t="shared" si="119"/>
        <v>7</v>
      </c>
    </row>
    <row r="2049" spans="46:47" ht="46.5" customHeight="1">
      <c r="AT2049" s="643">
        <f t="shared" si="118"/>
        <v>1243</v>
      </c>
      <c r="AU2049" s="643">
        <f t="shared" si="119"/>
        <v>4</v>
      </c>
    </row>
    <row r="2050" spans="46:47" ht="46.5" customHeight="1">
      <c r="AT2050" s="643">
        <f t="shared" si="118"/>
        <v>1243</v>
      </c>
      <c r="AU2050" s="643">
        <f t="shared" si="119"/>
        <v>5</v>
      </c>
    </row>
    <row r="2051" spans="46:47" ht="46.5" customHeight="1">
      <c r="AT2051" s="643">
        <f t="shared" si="118"/>
        <v>1243</v>
      </c>
      <c r="AU2051" s="643">
        <f t="shared" si="119"/>
        <v>6</v>
      </c>
    </row>
    <row r="2052" spans="46:47" ht="46.5" customHeight="1">
      <c r="AT2052" s="643">
        <f t="shared" si="118"/>
        <v>1243</v>
      </c>
      <c r="AU2052" s="643">
        <f t="shared" si="119"/>
        <v>7</v>
      </c>
    </row>
    <row r="2053" spans="46:47" ht="46.5" customHeight="1">
      <c r="AT2053" s="643">
        <f t="shared" si="118"/>
        <v>1244</v>
      </c>
      <c r="AU2053" s="643">
        <f t="shared" si="119"/>
        <v>4</v>
      </c>
    </row>
    <row r="2054" spans="46:47" ht="46.5" customHeight="1">
      <c r="AT2054" s="643">
        <f t="shared" si="118"/>
        <v>1244</v>
      </c>
      <c r="AU2054" s="643">
        <f t="shared" si="119"/>
        <v>5</v>
      </c>
    </row>
    <row r="2055" spans="46:47" ht="46.5" customHeight="1">
      <c r="AT2055" s="643">
        <f t="shared" si="118"/>
        <v>1244</v>
      </c>
      <c r="AU2055" s="643">
        <f t="shared" si="119"/>
        <v>6</v>
      </c>
    </row>
    <row r="2056" spans="46:47" ht="46.5" customHeight="1">
      <c r="AT2056" s="643">
        <f t="shared" si="118"/>
        <v>1244</v>
      </c>
      <c r="AU2056" s="643">
        <f t="shared" si="119"/>
        <v>7</v>
      </c>
    </row>
    <row r="2057" spans="46:47" ht="46.5" customHeight="1">
      <c r="AT2057" s="643">
        <f t="shared" si="118"/>
        <v>1245</v>
      </c>
      <c r="AU2057" s="643">
        <f t="shared" si="119"/>
        <v>4</v>
      </c>
    </row>
    <row r="2058" spans="46:47" ht="46.5" customHeight="1">
      <c r="AT2058" s="643">
        <f t="shared" si="118"/>
        <v>1245</v>
      </c>
      <c r="AU2058" s="643">
        <f t="shared" si="119"/>
        <v>5</v>
      </c>
    </row>
    <row r="2059" spans="46:47" ht="46.5" customHeight="1">
      <c r="AT2059" s="643">
        <f t="shared" si="118"/>
        <v>1245</v>
      </c>
      <c r="AU2059" s="643">
        <f t="shared" si="119"/>
        <v>6</v>
      </c>
    </row>
    <row r="2060" spans="46:47" ht="46.5" customHeight="1">
      <c r="AT2060" s="643">
        <f t="shared" si="118"/>
        <v>1245</v>
      </c>
      <c r="AU2060" s="643">
        <f t="shared" si="119"/>
        <v>7</v>
      </c>
    </row>
    <row r="2061" spans="46:47" ht="46.5" customHeight="1">
      <c r="AT2061" s="643">
        <f t="shared" si="118"/>
        <v>1246</v>
      </c>
      <c r="AU2061" s="643">
        <f t="shared" si="119"/>
        <v>4</v>
      </c>
    </row>
    <row r="2062" spans="46:47" ht="46.5" customHeight="1">
      <c r="AT2062" s="643">
        <f t="shared" si="118"/>
        <v>1246</v>
      </c>
      <c r="AU2062" s="643">
        <f t="shared" si="119"/>
        <v>5</v>
      </c>
    </row>
    <row r="2063" spans="46:47" ht="46.5" customHeight="1">
      <c r="AT2063" s="643">
        <f t="shared" si="118"/>
        <v>1246</v>
      </c>
      <c r="AU2063" s="643">
        <f t="shared" si="119"/>
        <v>6</v>
      </c>
    </row>
    <row r="2064" spans="46:47" ht="46.5" customHeight="1">
      <c r="AT2064" s="643">
        <f t="shared" si="118"/>
        <v>1246</v>
      </c>
      <c r="AU2064" s="643">
        <f t="shared" si="119"/>
        <v>7</v>
      </c>
    </row>
    <row r="2065" spans="46:47" ht="46.5" customHeight="1">
      <c r="AT2065" s="643">
        <f t="shared" si="118"/>
        <v>1256</v>
      </c>
      <c r="AU2065" s="643">
        <f t="shared" si="119"/>
        <v>11</v>
      </c>
    </row>
    <row r="2066" spans="46:47" ht="46.5" customHeight="1">
      <c r="AT2066" s="643">
        <f t="shared" si="118"/>
        <v>1261</v>
      </c>
      <c r="AU2066" s="643">
        <f t="shared" si="119"/>
        <v>2</v>
      </c>
    </row>
    <row r="2067" spans="46:47" ht="46.5" customHeight="1">
      <c r="AT2067" s="643">
        <f t="shared" si="118"/>
        <v>1261</v>
      </c>
      <c r="AU2067" s="643">
        <f t="shared" si="119"/>
        <v>10</v>
      </c>
    </row>
    <row r="2068" spans="46:47" ht="46.5" customHeight="1">
      <c r="AT2068" s="643">
        <f t="shared" ref="AT2068:AT2131" si="120">AT1928+86</f>
        <v>1262</v>
      </c>
      <c r="AU2068" s="643">
        <f t="shared" ref="AU2068:AU2131" si="121">AU1928</f>
        <v>2</v>
      </c>
    </row>
    <row r="2069" spans="46:47" ht="46.5" customHeight="1">
      <c r="AT2069" s="643">
        <f t="shared" si="120"/>
        <v>1262</v>
      </c>
      <c r="AU2069" s="643">
        <f t="shared" si="121"/>
        <v>10</v>
      </c>
    </row>
    <row r="2070" spans="46:47" ht="46.5" customHeight="1">
      <c r="AT2070" s="643">
        <f t="shared" si="120"/>
        <v>1263</v>
      </c>
      <c r="AU2070" s="643">
        <f t="shared" si="121"/>
        <v>2</v>
      </c>
    </row>
    <row r="2071" spans="46:47" ht="46.5" customHeight="1">
      <c r="AT2071" s="643">
        <f t="shared" si="120"/>
        <v>1263</v>
      </c>
      <c r="AU2071" s="643">
        <f t="shared" si="121"/>
        <v>10</v>
      </c>
    </row>
    <row r="2072" spans="46:47" ht="46.5" customHeight="1">
      <c r="AT2072" s="643">
        <f t="shared" si="120"/>
        <v>1264</v>
      </c>
      <c r="AU2072" s="643">
        <f t="shared" si="121"/>
        <v>2</v>
      </c>
    </row>
    <row r="2073" spans="46:47" ht="46.5" customHeight="1">
      <c r="AT2073" s="643">
        <f t="shared" si="120"/>
        <v>1264</v>
      </c>
      <c r="AU2073" s="643">
        <f t="shared" si="121"/>
        <v>10</v>
      </c>
    </row>
    <row r="2074" spans="46:47" ht="46.5" customHeight="1">
      <c r="AT2074" s="643">
        <f t="shared" si="120"/>
        <v>1265</v>
      </c>
      <c r="AU2074" s="643">
        <f t="shared" si="121"/>
        <v>2</v>
      </c>
    </row>
    <row r="2075" spans="46:47" ht="46.5" customHeight="1">
      <c r="AT2075" s="643">
        <f t="shared" si="120"/>
        <v>1265</v>
      </c>
      <c r="AU2075" s="643">
        <f t="shared" si="121"/>
        <v>10</v>
      </c>
    </row>
    <row r="2076" spans="46:47" ht="46.5" customHeight="1">
      <c r="AT2076" s="643">
        <f t="shared" si="120"/>
        <v>1266</v>
      </c>
      <c r="AU2076" s="643">
        <f t="shared" si="121"/>
        <v>2</v>
      </c>
    </row>
    <row r="2077" spans="46:47" ht="46.5" customHeight="1">
      <c r="AT2077" s="643">
        <f t="shared" si="120"/>
        <v>1266</v>
      </c>
      <c r="AU2077" s="643">
        <f t="shared" si="121"/>
        <v>10</v>
      </c>
    </row>
    <row r="2078" spans="46:47" ht="46.5" customHeight="1">
      <c r="AT2078" s="643">
        <f t="shared" si="120"/>
        <v>1267</v>
      </c>
      <c r="AU2078" s="643">
        <f t="shared" si="121"/>
        <v>2</v>
      </c>
    </row>
    <row r="2079" spans="46:47" ht="46.5" customHeight="1">
      <c r="AT2079" s="643">
        <f t="shared" si="120"/>
        <v>1267</v>
      </c>
      <c r="AU2079" s="643">
        <f t="shared" si="121"/>
        <v>10</v>
      </c>
    </row>
    <row r="2080" spans="46:47" ht="46.5" customHeight="1">
      <c r="AT2080" s="643">
        <f t="shared" si="120"/>
        <v>1268</v>
      </c>
      <c r="AU2080" s="643">
        <f t="shared" si="121"/>
        <v>2</v>
      </c>
    </row>
    <row r="2081" spans="46:47" ht="46.5" customHeight="1">
      <c r="AT2081" s="643">
        <f t="shared" si="120"/>
        <v>1268</v>
      </c>
      <c r="AU2081" s="643">
        <f t="shared" si="121"/>
        <v>10</v>
      </c>
    </row>
    <row r="2082" spans="46:47" ht="46.5" customHeight="1">
      <c r="AT2082" s="643">
        <f t="shared" si="120"/>
        <v>1269</v>
      </c>
      <c r="AU2082" s="643">
        <f t="shared" si="121"/>
        <v>2</v>
      </c>
    </row>
    <row r="2083" spans="46:47" ht="46.5" customHeight="1">
      <c r="AT2083" s="643">
        <f t="shared" si="120"/>
        <v>1269</v>
      </c>
      <c r="AU2083" s="643">
        <f t="shared" si="121"/>
        <v>10</v>
      </c>
    </row>
    <row r="2084" spans="46:47" ht="46.5" customHeight="1">
      <c r="AT2084" s="643">
        <f t="shared" si="120"/>
        <v>1270</v>
      </c>
      <c r="AU2084" s="643">
        <f t="shared" si="121"/>
        <v>2</v>
      </c>
    </row>
    <row r="2085" spans="46:47" ht="46.5" customHeight="1">
      <c r="AT2085" s="643">
        <f t="shared" si="120"/>
        <v>1270</v>
      </c>
      <c r="AU2085" s="643">
        <f t="shared" si="121"/>
        <v>10</v>
      </c>
    </row>
    <row r="2086" spans="46:47" ht="46.5" customHeight="1">
      <c r="AT2086" s="643">
        <f t="shared" si="120"/>
        <v>1271</v>
      </c>
      <c r="AU2086" s="643">
        <f t="shared" si="121"/>
        <v>2</v>
      </c>
    </row>
    <row r="2087" spans="46:47" ht="46.5" customHeight="1">
      <c r="AT2087" s="643">
        <f t="shared" si="120"/>
        <v>1271</v>
      </c>
      <c r="AU2087" s="643">
        <f t="shared" si="121"/>
        <v>10</v>
      </c>
    </row>
    <row r="2088" spans="46:47" ht="46.5" customHeight="1">
      <c r="AT2088" s="643">
        <f t="shared" si="120"/>
        <v>1272</v>
      </c>
      <c r="AU2088" s="643">
        <f t="shared" si="121"/>
        <v>2</v>
      </c>
    </row>
    <row r="2089" spans="46:47" ht="46.5" customHeight="1">
      <c r="AT2089" s="643">
        <f t="shared" si="120"/>
        <v>1272</v>
      </c>
      <c r="AU2089" s="643">
        <f t="shared" si="121"/>
        <v>10</v>
      </c>
    </row>
    <row r="2090" spans="46:47" ht="46.5" customHeight="1">
      <c r="AT2090" s="643">
        <f t="shared" si="120"/>
        <v>1273</v>
      </c>
      <c r="AU2090" s="643">
        <f t="shared" si="121"/>
        <v>2</v>
      </c>
    </row>
    <row r="2091" spans="46:47" ht="46.5" customHeight="1">
      <c r="AT2091" s="643">
        <f t="shared" si="120"/>
        <v>1273</v>
      </c>
      <c r="AU2091" s="643">
        <f t="shared" si="121"/>
        <v>10</v>
      </c>
    </row>
    <row r="2092" spans="46:47" ht="46.5" customHeight="1">
      <c r="AT2092" s="643">
        <f t="shared" si="120"/>
        <v>1274</v>
      </c>
      <c r="AU2092" s="643">
        <f t="shared" si="121"/>
        <v>2</v>
      </c>
    </row>
    <row r="2093" spans="46:47" ht="46.5" customHeight="1">
      <c r="AT2093" s="643">
        <f t="shared" si="120"/>
        <v>1274</v>
      </c>
      <c r="AU2093" s="643">
        <f t="shared" si="121"/>
        <v>10</v>
      </c>
    </row>
    <row r="2094" spans="46:47" ht="46.5" customHeight="1">
      <c r="AT2094" s="643">
        <f t="shared" si="120"/>
        <v>1275</v>
      </c>
      <c r="AU2094" s="643">
        <f t="shared" si="121"/>
        <v>2</v>
      </c>
    </row>
    <row r="2095" spans="46:47" ht="46.5" customHeight="1">
      <c r="AT2095" s="643">
        <f t="shared" si="120"/>
        <v>1275</v>
      </c>
      <c r="AU2095" s="643">
        <f t="shared" si="121"/>
        <v>10</v>
      </c>
    </row>
    <row r="2096" spans="46:47" ht="46.5" customHeight="1">
      <c r="AT2096" s="643">
        <f t="shared" si="120"/>
        <v>1276</v>
      </c>
      <c r="AU2096" s="643">
        <f t="shared" si="121"/>
        <v>2</v>
      </c>
    </row>
    <row r="2097" spans="46:47" ht="46.5" customHeight="1">
      <c r="AT2097" s="643">
        <f t="shared" si="120"/>
        <v>1276</v>
      </c>
      <c r="AU2097" s="643">
        <f t="shared" si="121"/>
        <v>10</v>
      </c>
    </row>
    <row r="2098" spans="46:47" ht="46.5" customHeight="1">
      <c r="AT2098" s="643">
        <f t="shared" si="120"/>
        <v>1277</v>
      </c>
      <c r="AU2098" s="643">
        <f t="shared" si="121"/>
        <v>2</v>
      </c>
    </row>
    <row r="2099" spans="46:47" ht="46.5" customHeight="1">
      <c r="AT2099" s="643">
        <f t="shared" si="120"/>
        <v>1277</v>
      </c>
      <c r="AU2099" s="643">
        <f t="shared" si="121"/>
        <v>10</v>
      </c>
    </row>
    <row r="2100" spans="46:47" ht="46.5" customHeight="1">
      <c r="AT2100" s="643">
        <f t="shared" si="120"/>
        <v>1278</v>
      </c>
      <c r="AU2100" s="643">
        <f t="shared" si="121"/>
        <v>2</v>
      </c>
    </row>
    <row r="2101" spans="46:47" ht="46.5" customHeight="1">
      <c r="AT2101" s="643">
        <f t="shared" si="120"/>
        <v>1278</v>
      </c>
      <c r="AU2101" s="643">
        <f t="shared" si="121"/>
        <v>10</v>
      </c>
    </row>
    <row r="2102" spans="46:47" ht="46.5" customHeight="1">
      <c r="AT2102" s="643">
        <f t="shared" si="120"/>
        <v>1279</v>
      </c>
      <c r="AU2102" s="643">
        <f t="shared" si="121"/>
        <v>2</v>
      </c>
    </row>
    <row r="2103" spans="46:47" ht="46.5" customHeight="1">
      <c r="AT2103" s="643">
        <f t="shared" si="120"/>
        <v>1279</v>
      </c>
      <c r="AU2103" s="643">
        <f t="shared" si="121"/>
        <v>10</v>
      </c>
    </row>
    <row r="2104" spans="46:47" ht="46.5" customHeight="1">
      <c r="AT2104" s="643">
        <f t="shared" si="120"/>
        <v>1280</v>
      </c>
      <c r="AU2104" s="643">
        <f t="shared" si="121"/>
        <v>2</v>
      </c>
    </row>
    <row r="2105" spans="46:47" ht="46.5" customHeight="1">
      <c r="AT2105" s="643">
        <f t="shared" si="120"/>
        <v>1280</v>
      </c>
      <c r="AU2105" s="643">
        <f t="shared" si="121"/>
        <v>10</v>
      </c>
    </row>
    <row r="2106" spans="46:47" ht="46.5" customHeight="1">
      <c r="AT2106" s="643">
        <f t="shared" si="120"/>
        <v>1281</v>
      </c>
      <c r="AU2106" s="643">
        <f t="shared" si="121"/>
        <v>2</v>
      </c>
    </row>
    <row r="2107" spans="46:47" ht="46.5" customHeight="1">
      <c r="AT2107" s="643">
        <f t="shared" si="120"/>
        <v>1281</v>
      </c>
      <c r="AU2107" s="643">
        <f t="shared" si="121"/>
        <v>10</v>
      </c>
    </row>
    <row r="2108" spans="46:47" ht="46.5" customHeight="1">
      <c r="AT2108" s="643">
        <f t="shared" si="120"/>
        <v>1306</v>
      </c>
      <c r="AU2108" s="643">
        <f t="shared" si="121"/>
        <v>4</v>
      </c>
    </row>
    <row r="2109" spans="46:47" ht="46.5" customHeight="1">
      <c r="AT2109" s="643">
        <f t="shared" si="120"/>
        <v>1309</v>
      </c>
      <c r="AU2109" s="643">
        <f t="shared" si="121"/>
        <v>4</v>
      </c>
    </row>
    <row r="2110" spans="46:47" ht="46.5" customHeight="1">
      <c r="AT2110" s="643">
        <f t="shared" si="120"/>
        <v>1309</v>
      </c>
      <c r="AU2110" s="643">
        <f t="shared" si="121"/>
        <v>5</v>
      </c>
    </row>
    <row r="2111" spans="46:47" ht="46.5" customHeight="1">
      <c r="AT2111" s="643">
        <f t="shared" si="120"/>
        <v>1309</v>
      </c>
      <c r="AU2111" s="643">
        <f t="shared" si="121"/>
        <v>6</v>
      </c>
    </row>
    <row r="2112" spans="46:47" ht="46.5" customHeight="1">
      <c r="AT2112" s="643">
        <f t="shared" si="120"/>
        <v>1309</v>
      </c>
      <c r="AU2112" s="643">
        <f t="shared" si="121"/>
        <v>7</v>
      </c>
    </row>
    <row r="2113" spans="46:47" ht="46.5" customHeight="1">
      <c r="AT2113" s="643">
        <f t="shared" si="120"/>
        <v>1310</v>
      </c>
      <c r="AU2113" s="643">
        <f t="shared" si="121"/>
        <v>4</v>
      </c>
    </row>
    <row r="2114" spans="46:47" ht="46.5" customHeight="1">
      <c r="AT2114" s="643">
        <f t="shared" si="120"/>
        <v>1310</v>
      </c>
      <c r="AU2114" s="643">
        <f t="shared" si="121"/>
        <v>5</v>
      </c>
    </row>
    <row r="2115" spans="46:47" ht="46.5" customHeight="1">
      <c r="AT2115" s="643">
        <f t="shared" si="120"/>
        <v>1310</v>
      </c>
      <c r="AU2115" s="643">
        <f t="shared" si="121"/>
        <v>6</v>
      </c>
    </row>
    <row r="2116" spans="46:47" ht="46.5" customHeight="1">
      <c r="AT2116" s="643">
        <f t="shared" si="120"/>
        <v>1310</v>
      </c>
      <c r="AU2116" s="643">
        <f t="shared" si="121"/>
        <v>7</v>
      </c>
    </row>
    <row r="2117" spans="46:47" ht="46.5" customHeight="1">
      <c r="AT2117" s="643">
        <f t="shared" si="120"/>
        <v>1311</v>
      </c>
      <c r="AU2117" s="643">
        <f t="shared" si="121"/>
        <v>4</v>
      </c>
    </row>
    <row r="2118" spans="46:47" ht="46.5" customHeight="1">
      <c r="AT2118" s="643">
        <f t="shared" si="120"/>
        <v>1311</v>
      </c>
      <c r="AU2118" s="643">
        <f t="shared" si="121"/>
        <v>5</v>
      </c>
    </row>
    <row r="2119" spans="46:47" ht="46.5" customHeight="1">
      <c r="AT2119" s="643">
        <f t="shared" si="120"/>
        <v>1311</v>
      </c>
      <c r="AU2119" s="643">
        <f t="shared" si="121"/>
        <v>6</v>
      </c>
    </row>
    <row r="2120" spans="46:47" ht="46.5" customHeight="1">
      <c r="AT2120" s="643">
        <f t="shared" si="120"/>
        <v>1311</v>
      </c>
      <c r="AU2120" s="643">
        <f t="shared" si="121"/>
        <v>7</v>
      </c>
    </row>
    <row r="2121" spans="46:47" ht="46.5" customHeight="1">
      <c r="AT2121" s="643">
        <f t="shared" si="120"/>
        <v>1312</v>
      </c>
      <c r="AU2121" s="643">
        <f t="shared" si="121"/>
        <v>4</v>
      </c>
    </row>
    <row r="2122" spans="46:47" ht="46.5" customHeight="1">
      <c r="AT2122" s="643">
        <f t="shared" si="120"/>
        <v>1312</v>
      </c>
      <c r="AU2122" s="643">
        <f t="shared" si="121"/>
        <v>5</v>
      </c>
    </row>
    <row r="2123" spans="46:47" ht="46.5" customHeight="1">
      <c r="AT2123" s="643">
        <f t="shared" si="120"/>
        <v>1312</v>
      </c>
      <c r="AU2123" s="643">
        <f t="shared" si="121"/>
        <v>6</v>
      </c>
    </row>
    <row r="2124" spans="46:47" ht="46.5" customHeight="1">
      <c r="AT2124" s="643">
        <f t="shared" si="120"/>
        <v>1312</v>
      </c>
      <c r="AU2124" s="643">
        <f t="shared" si="121"/>
        <v>7</v>
      </c>
    </row>
    <row r="2125" spans="46:47" ht="46.5" customHeight="1">
      <c r="AT2125" s="643">
        <f t="shared" si="120"/>
        <v>1313</v>
      </c>
      <c r="AU2125" s="643">
        <f t="shared" si="121"/>
        <v>4</v>
      </c>
    </row>
    <row r="2126" spans="46:47" ht="46.5" customHeight="1">
      <c r="AT2126" s="643">
        <f t="shared" si="120"/>
        <v>1313</v>
      </c>
      <c r="AU2126" s="643">
        <f t="shared" si="121"/>
        <v>5</v>
      </c>
    </row>
    <row r="2127" spans="46:47" ht="46.5" customHeight="1">
      <c r="AT2127" s="643">
        <f t="shared" si="120"/>
        <v>1313</v>
      </c>
      <c r="AU2127" s="643">
        <f t="shared" si="121"/>
        <v>6</v>
      </c>
    </row>
    <row r="2128" spans="46:47" ht="46.5" customHeight="1">
      <c r="AT2128" s="643">
        <f t="shared" si="120"/>
        <v>1313</v>
      </c>
      <c r="AU2128" s="643">
        <f t="shared" si="121"/>
        <v>7</v>
      </c>
    </row>
    <row r="2129" spans="46:47" ht="46.5" customHeight="1">
      <c r="AT2129" s="643">
        <f t="shared" si="120"/>
        <v>1314</v>
      </c>
      <c r="AU2129" s="643">
        <f t="shared" si="121"/>
        <v>4</v>
      </c>
    </row>
    <row r="2130" spans="46:47" ht="46.5" customHeight="1">
      <c r="AT2130" s="643">
        <f t="shared" si="120"/>
        <v>1314</v>
      </c>
      <c r="AU2130" s="643">
        <f t="shared" si="121"/>
        <v>5</v>
      </c>
    </row>
    <row r="2131" spans="46:47" ht="46.5" customHeight="1">
      <c r="AT2131" s="643">
        <f t="shared" si="120"/>
        <v>1314</v>
      </c>
      <c r="AU2131" s="643">
        <f t="shared" si="121"/>
        <v>6</v>
      </c>
    </row>
    <row r="2132" spans="46:47" ht="46.5" customHeight="1">
      <c r="AT2132" s="643">
        <f t="shared" ref="AT2132:AT2195" si="122">AT1992+86</f>
        <v>1314</v>
      </c>
      <c r="AU2132" s="643">
        <f t="shared" ref="AU2132:AU2195" si="123">AU1992</f>
        <v>7</v>
      </c>
    </row>
    <row r="2133" spans="46:47" ht="46.5" customHeight="1">
      <c r="AT2133" s="643">
        <f t="shared" si="122"/>
        <v>1315</v>
      </c>
      <c r="AU2133" s="643">
        <f t="shared" si="123"/>
        <v>4</v>
      </c>
    </row>
    <row r="2134" spans="46:47" ht="46.5" customHeight="1">
      <c r="AT2134" s="643">
        <f t="shared" si="122"/>
        <v>1315</v>
      </c>
      <c r="AU2134" s="643">
        <f t="shared" si="123"/>
        <v>5</v>
      </c>
    </row>
    <row r="2135" spans="46:47" ht="46.5" customHeight="1">
      <c r="AT2135" s="643">
        <f t="shared" si="122"/>
        <v>1315</v>
      </c>
      <c r="AU2135" s="643">
        <f t="shared" si="123"/>
        <v>6</v>
      </c>
    </row>
    <row r="2136" spans="46:47" ht="46.5" customHeight="1">
      <c r="AT2136" s="643">
        <f t="shared" si="122"/>
        <v>1315</v>
      </c>
      <c r="AU2136" s="643">
        <f t="shared" si="123"/>
        <v>7</v>
      </c>
    </row>
    <row r="2137" spans="46:47" ht="46.5" customHeight="1">
      <c r="AT2137" s="643">
        <f t="shared" si="122"/>
        <v>1316</v>
      </c>
      <c r="AU2137" s="643">
        <f t="shared" si="123"/>
        <v>4</v>
      </c>
    </row>
    <row r="2138" spans="46:47" ht="46.5" customHeight="1">
      <c r="AT2138" s="643">
        <f t="shared" si="122"/>
        <v>1316</v>
      </c>
      <c r="AU2138" s="643">
        <f t="shared" si="123"/>
        <v>5</v>
      </c>
    </row>
    <row r="2139" spans="46:47" ht="46.5" customHeight="1">
      <c r="AT2139" s="643">
        <f t="shared" si="122"/>
        <v>1316</v>
      </c>
      <c r="AU2139" s="643">
        <f t="shared" si="123"/>
        <v>6</v>
      </c>
    </row>
    <row r="2140" spans="46:47" ht="46.5" customHeight="1">
      <c r="AT2140" s="643">
        <f t="shared" si="122"/>
        <v>1316</v>
      </c>
      <c r="AU2140" s="643">
        <f t="shared" si="123"/>
        <v>7</v>
      </c>
    </row>
    <row r="2141" spans="46:47" ht="46.5" customHeight="1">
      <c r="AT2141" s="643">
        <f t="shared" si="122"/>
        <v>1317</v>
      </c>
      <c r="AU2141" s="643">
        <f t="shared" si="123"/>
        <v>4</v>
      </c>
    </row>
    <row r="2142" spans="46:47" ht="46.5" customHeight="1">
      <c r="AT2142" s="643">
        <f t="shared" si="122"/>
        <v>1317</v>
      </c>
      <c r="AU2142" s="643">
        <f t="shared" si="123"/>
        <v>5</v>
      </c>
    </row>
    <row r="2143" spans="46:47" ht="46.5" customHeight="1">
      <c r="AT2143" s="643">
        <f t="shared" si="122"/>
        <v>1317</v>
      </c>
      <c r="AU2143" s="643">
        <f t="shared" si="123"/>
        <v>6</v>
      </c>
    </row>
    <row r="2144" spans="46:47" ht="46.5" customHeight="1">
      <c r="AT2144" s="643">
        <f t="shared" si="122"/>
        <v>1317</v>
      </c>
      <c r="AU2144" s="643">
        <f t="shared" si="123"/>
        <v>7</v>
      </c>
    </row>
    <row r="2145" spans="46:47" ht="46.5" customHeight="1">
      <c r="AT2145" s="643">
        <f t="shared" si="122"/>
        <v>1318</v>
      </c>
      <c r="AU2145" s="643">
        <f t="shared" si="123"/>
        <v>4</v>
      </c>
    </row>
    <row r="2146" spans="46:47" ht="46.5" customHeight="1">
      <c r="AT2146" s="643">
        <f t="shared" si="122"/>
        <v>1318</v>
      </c>
      <c r="AU2146" s="643">
        <f t="shared" si="123"/>
        <v>5</v>
      </c>
    </row>
    <row r="2147" spans="46:47" ht="46.5" customHeight="1">
      <c r="AT2147" s="643">
        <f t="shared" si="122"/>
        <v>1318</v>
      </c>
      <c r="AU2147" s="643">
        <f t="shared" si="123"/>
        <v>6</v>
      </c>
    </row>
    <row r="2148" spans="46:47" ht="46.5" customHeight="1">
      <c r="AT2148" s="643">
        <f t="shared" si="122"/>
        <v>1318</v>
      </c>
      <c r="AU2148" s="643">
        <f t="shared" si="123"/>
        <v>7</v>
      </c>
    </row>
    <row r="2149" spans="46:47" ht="46.5" customHeight="1">
      <c r="AT2149" s="643">
        <f t="shared" si="122"/>
        <v>1319</v>
      </c>
      <c r="AU2149" s="643">
        <f t="shared" si="123"/>
        <v>4</v>
      </c>
    </row>
    <row r="2150" spans="46:47" ht="46.5" customHeight="1">
      <c r="AT2150" s="643">
        <f t="shared" si="122"/>
        <v>1319</v>
      </c>
      <c r="AU2150" s="643">
        <f t="shared" si="123"/>
        <v>5</v>
      </c>
    </row>
    <row r="2151" spans="46:47" ht="46.5" customHeight="1">
      <c r="AT2151" s="643">
        <f t="shared" si="122"/>
        <v>1319</v>
      </c>
      <c r="AU2151" s="643">
        <f t="shared" si="123"/>
        <v>6</v>
      </c>
    </row>
    <row r="2152" spans="46:47" ht="46.5" customHeight="1">
      <c r="AT2152" s="643">
        <f t="shared" si="122"/>
        <v>1319</v>
      </c>
      <c r="AU2152" s="643">
        <f t="shared" si="123"/>
        <v>7</v>
      </c>
    </row>
    <row r="2153" spans="46:47" ht="46.5" customHeight="1">
      <c r="AT2153" s="643">
        <f t="shared" si="122"/>
        <v>1320</v>
      </c>
      <c r="AU2153" s="643">
        <f t="shared" si="123"/>
        <v>4</v>
      </c>
    </row>
    <row r="2154" spans="46:47" ht="46.5" customHeight="1">
      <c r="AT2154" s="643">
        <f t="shared" si="122"/>
        <v>1320</v>
      </c>
      <c r="AU2154" s="643">
        <f t="shared" si="123"/>
        <v>5</v>
      </c>
    </row>
    <row r="2155" spans="46:47" ht="46.5" customHeight="1">
      <c r="AT2155" s="643">
        <f t="shared" si="122"/>
        <v>1320</v>
      </c>
      <c r="AU2155" s="643">
        <f t="shared" si="123"/>
        <v>6</v>
      </c>
    </row>
    <row r="2156" spans="46:47" ht="46.5" customHeight="1">
      <c r="AT2156" s="643">
        <f t="shared" si="122"/>
        <v>1320</v>
      </c>
      <c r="AU2156" s="643">
        <f t="shared" si="123"/>
        <v>7</v>
      </c>
    </row>
    <row r="2157" spans="46:47" ht="46.5" customHeight="1">
      <c r="AT2157" s="643">
        <f t="shared" si="122"/>
        <v>1321</v>
      </c>
      <c r="AU2157" s="643">
        <f t="shared" si="123"/>
        <v>4</v>
      </c>
    </row>
    <row r="2158" spans="46:47" ht="46.5" customHeight="1">
      <c r="AT2158" s="643">
        <f t="shared" si="122"/>
        <v>1321</v>
      </c>
      <c r="AU2158" s="643">
        <f t="shared" si="123"/>
        <v>5</v>
      </c>
    </row>
    <row r="2159" spans="46:47" ht="46.5" customHeight="1">
      <c r="AT2159" s="643">
        <f t="shared" si="122"/>
        <v>1321</v>
      </c>
      <c r="AU2159" s="643">
        <f t="shared" si="123"/>
        <v>6</v>
      </c>
    </row>
    <row r="2160" spans="46:47" ht="46.5" customHeight="1">
      <c r="AT2160" s="643">
        <f t="shared" si="122"/>
        <v>1321</v>
      </c>
      <c r="AU2160" s="643">
        <f t="shared" si="123"/>
        <v>7</v>
      </c>
    </row>
    <row r="2161" spans="46:47" ht="46.5" customHeight="1">
      <c r="AT2161" s="643">
        <f t="shared" si="122"/>
        <v>1322</v>
      </c>
      <c r="AU2161" s="643">
        <f t="shared" si="123"/>
        <v>4</v>
      </c>
    </row>
    <row r="2162" spans="46:47" ht="46.5" customHeight="1">
      <c r="AT2162" s="643">
        <f t="shared" si="122"/>
        <v>1322</v>
      </c>
      <c r="AU2162" s="643">
        <f t="shared" si="123"/>
        <v>5</v>
      </c>
    </row>
    <row r="2163" spans="46:47" ht="46.5" customHeight="1">
      <c r="AT2163" s="643">
        <f t="shared" si="122"/>
        <v>1322</v>
      </c>
      <c r="AU2163" s="643">
        <f t="shared" si="123"/>
        <v>6</v>
      </c>
    </row>
    <row r="2164" spans="46:47" ht="46.5" customHeight="1">
      <c r="AT2164" s="643">
        <f t="shared" si="122"/>
        <v>1322</v>
      </c>
      <c r="AU2164" s="643">
        <f t="shared" si="123"/>
        <v>7</v>
      </c>
    </row>
    <row r="2165" spans="46:47" ht="46.5" customHeight="1">
      <c r="AT2165" s="643">
        <f t="shared" si="122"/>
        <v>1323</v>
      </c>
      <c r="AU2165" s="643">
        <f t="shared" si="123"/>
        <v>4</v>
      </c>
    </row>
    <row r="2166" spans="46:47" ht="46.5" customHeight="1">
      <c r="AT2166" s="643">
        <f t="shared" si="122"/>
        <v>1323</v>
      </c>
      <c r="AU2166" s="643">
        <f t="shared" si="123"/>
        <v>5</v>
      </c>
    </row>
    <row r="2167" spans="46:47" ht="46.5" customHeight="1">
      <c r="AT2167" s="643">
        <f t="shared" si="122"/>
        <v>1323</v>
      </c>
      <c r="AU2167" s="643">
        <f t="shared" si="123"/>
        <v>6</v>
      </c>
    </row>
    <row r="2168" spans="46:47" ht="46.5" customHeight="1">
      <c r="AT2168" s="643">
        <f t="shared" si="122"/>
        <v>1323</v>
      </c>
      <c r="AU2168" s="643">
        <f t="shared" si="123"/>
        <v>7</v>
      </c>
    </row>
    <row r="2169" spans="46:47" ht="46.5" customHeight="1">
      <c r="AT2169" s="643">
        <f t="shared" si="122"/>
        <v>1324</v>
      </c>
      <c r="AU2169" s="643">
        <f t="shared" si="123"/>
        <v>4</v>
      </c>
    </row>
    <row r="2170" spans="46:47" ht="46.5" customHeight="1">
      <c r="AT2170" s="643">
        <f t="shared" si="122"/>
        <v>1324</v>
      </c>
      <c r="AU2170" s="643">
        <f t="shared" si="123"/>
        <v>5</v>
      </c>
    </row>
    <row r="2171" spans="46:47" ht="46.5" customHeight="1">
      <c r="AT2171" s="643">
        <f t="shared" si="122"/>
        <v>1324</v>
      </c>
      <c r="AU2171" s="643">
        <f t="shared" si="123"/>
        <v>6</v>
      </c>
    </row>
    <row r="2172" spans="46:47" ht="46.5" customHeight="1">
      <c r="AT2172" s="643">
        <f t="shared" si="122"/>
        <v>1324</v>
      </c>
      <c r="AU2172" s="643">
        <f t="shared" si="123"/>
        <v>7</v>
      </c>
    </row>
    <row r="2173" spans="46:47" ht="46.5" customHeight="1">
      <c r="AT2173" s="643">
        <f t="shared" si="122"/>
        <v>1325</v>
      </c>
      <c r="AU2173" s="643">
        <f t="shared" si="123"/>
        <v>4</v>
      </c>
    </row>
    <row r="2174" spans="46:47" ht="46.5" customHeight="1">
      <c r="AT2174" s="643">
        <f t="shared" si="122"/>
        <v>1325</v>
      </c>
      <c r="AU2174" s="643">
        <f t="shared" si="123"/>
        <v>5</v>
      </c>
    </row>
    <row r="2175" spans="46:47" ht="46.5" customHeight="1">
      <c r="AT2175" s="643">
        <f t="shared" si="122"/>
        <v>1325</v>
      </c>
      <c r="AU2175" s="643">
        <f t="shared" si="123"/>
        <v>6</v>
      </c>
    </row>
    <row r="2176" spans="46:47" ht="46.5" customHeight="1">
      <c r="AT2176" s="643">
        <f t="shared" si="122"/>
        <v>1325</v>
      </c>
      <c r="AU2176" s="643">
        <f t="shared" si="123"/>
        <v>7</v>
      </c>
    </row>
    <row r="2177" spans="46:47" ht="46.5" customHeight="1">
      <c r="AT2177" s="643">
        <f t="shared" si="122"/>
        <v>1326</v>
      </c>
      <c r="AU2177" s="643">
        <f t="shared" si="123"/>
        <v>4</v>
      </c>
    </row>
    <row r="2178" spans="46:47" ht="46.5" customHeight="1">
      <c r="AT2178" s="643">
        <f t="shared" si="122"/>
        <v>1326</v>
      </c>
      <c r="AU2178" s="643">
        <f t="shared" si="123"/>
        <v>5</v>
      </c>
    </row>
    <row r="2179" spans="46:47" ht="46.5" customHeight="1">
      <c r="AT2179" s="643">
        <f t="shared" si="122"/>
        <v>1326</v>
      </c>
      <c r="AU2179" s="643">
        <f t="shared" si="123"/>
        <v>6</v>
      </c>
    </row>
    <row r="2180" spans="46:47" ht="46.5" customHeight="1">
      <c r="AT2180" s="643">
        <f t="shared" si="122"/>
        <v>1326</v>
      </c>
      <c r="AU2180" s="643">
        <f t="shared" si="123"/>
        <v>7</v>
      </c>
    </row>
    <row r="2181" spans="46:47" ht="46.5" customHeight="1">
      <c r="AT2181" s="643">
        <f t="shared" si="122"/>
        <v>1327</v>
      </c>
      <c r="AU2181" s="643">
        <f t="shared" si="123"/>
        <v>4</v>
      </c>
    </row>
    <row r="2182" spans="46:47" ht="46.5" customHeight="1">
      <c r="AT2182" s="643">
        <f t="shared" si="122"/>
        <v>1327</v>
      </c>
      <c r="AU2182" s="643">
        <f t="shared" si="123"/>
        <v>5</v>
      </c>
    </row>
    <row r="2183" spans="46:47" ht="46.5" customHeight="1">
      <c r="AT2183" s="643">
        <f t="shared" si="122"/>
        <v>1327</v>
      </c>
      <c r="AU2183" s="643">
        <f t="shared" si="123"/>
        <v>6</v>
      </c>
    </row>
    <row r="2184" spans="46:47" ht="46.5" customHeight="1">
      <c r="AT2184" s="643">
        <f t="shared" si="122"/>
        <v>1327</v>
      </c>
      <c r="AU2184" s="643">
        <f t="shared" si="123"/>
        <v>7</v>
      </c>
    </row>
    <row r="2185" spans="46:47" ht="46.5" customHeight="1">
      <c r="AT2185" s="643">
        <f t="shared" si="122"/>
        <v>1328</v>
      </c>
      <c r="AU2185" s="643">
        <f t="shared" si="123"/>
        <v>4</v>
      </c>
    </row>
    <row r="2186" spans="46:47" ht="46.5" customHeight="1">
      <c r="AT2186" s="643">
        <f t="shared" si="122"/>
        <v>1328</v>
      </c>
      <c r="AU2186" s="643">
        <f t="shared" si="123"/>
        <v>5</v>
      </c>
    </row>
    <row r="2187" spans="46:47" ht="46.5" customHeight="1">
      <c r="AT2187" s="643">
        <f t="shared" si="122"/>
        <v>1328</v>
      </c>
      <c r="AU2187" s="643">
        <f t="shared" si="123"/>
        <v>6</v>
      </c>
    </row>
    <row r="2188" spans="46:47" ht="46.5" customHeight="1">
      <c r="AT2188" s="643">
        <f t="shared" si="122"/>
        <v>1328</v>
      </c>
      <c r="AU2188" s="643">
        <f t="shared" si="123"/>
        <v>7</v>
      </c>
    </row>
    <row r="2189" spans="46:47" ht="46.5" customHeight="1">
      <c r="AT2189" s="643">
        <f t="shared" si="122"/>
        <v>1329</v>
      </c>
      <c r="AU2189" s="643">
        <f t="shared" si="123"/>
        <v>4</v>
      </c>
    </row>
    <row r="2190" spans="46:47" ht="46.5" customHeight="1">
      <c r="AT2190" s="643">
        <f t="shared" si="122"/>
        <v>1329</v>
      </c>
      <c r="AU2190" s="643">
        <f t="shared" si="123"/>
        <v>5</v>
      </c>
    </row>
    <row r="2191" spans="46:47" ht="46.5" customHeight="1">
      <c r="AT2191" s="643">
        <f t="shared" si="122"/>
        <v>1329</v>
      </c>
      <c r="AU2191" s="643">
        <f t="shared" si="123"/>
        <v>6</v>
      </c>
    </row>
    <row r="2192" spans="46:47" ht="46.5" customHeight="1">
      <c r="AT2192" s="643">
        <f t="shared" si="122"/>
        <v>1329</v>
      </c>
      <c r="AU2192" s="643">
        <f t="shared" si="123"/>
        <v>7</v>
      </c>
    </row>
    <row r="2193" spans="46:47" ht="46.5" customHeight="1">
      <c r="AT2193" s="643">
        <f t="shared" si="122"/>
        <v>1330</v>
      </c>
      <c r="AU2193" s="643">
        <f t="shared" si="123"/>
        <v>4</v>
      </c>
    </row>
    <row r="2194" spans="46:47" ht="46.5" customHeight="1">
      <c r="AT2194" s="643">
        <f t="shared" si="122"/>
        <v>1330</v>
      </c>
      <c r="AU2194" s="643">
        <f t="shared" si="123"/>
        <v>5</v>
      </c>
    </row>
    <row r="2195" spans="46:47" ht="46.5" customHeight="1">
      <c r="AT2195" s="643">
        <f t="shared" si="122"/>
        <v>1330</v>
      </c>
      <c r="AU2195" s="643">
        <f t="shared" si="123"/>
        <v>6</v>
      </c>
    </row>
    <row r="2196" spans="46:47" ht="46.5" customHeight="1">
      <c r="AT2196" s="643">
        <f t="shared" ref="AT2196:AT2259" si="124">AT2056+86</f>
        <v>1330</v>
      </c>
      <c r="AU2196" s="643">
        <f t="shared" ref="AU2196:AU2259" si="125">AU2056</f>
        <v>7</v>
      </c>
    </row>
    <row r="2197" spans="46:47" ht="46.5" customHeight="1">
      <c r="AT2197" s="643">
        <f t="shared" si="124"/>
        <v>1331</v>
      </c>
      <c r="AU2197" s="643">
        <f t="shared" si="125"/>
        <v>4</v>
      </c>
    </row>
    <row r="2198" spans="46:47" ht="46.5" customHeight="1">
      <c r="AT2198" s="643">
        <f t="shared" si="124"/>
        <v>1331</v>
      </c>
      <c r="AU2198" s="643">
        <f t="shared" si="125"/>
        <v>5</v>
      </c>
    </row>
    <row r="2199" spans="46:47" ht="46.5" customHeight="1">
      <c r="AT2199" s="643">
        <f t="shared" si="124"/>
        <v>1331</v>
      </c>
      <c r="AU2199" s="643">
        <f t="shared" si="125"/>
        <v>6</v>
      </c>
    </row>
    <row r="2200" spans="46:47" ht="46.5" customHeight="1">
      <c r="AT2200" s="643">
        <f t="shared" si="124"/>
        <v>1331</v>
      </c>
      <c r="AU2200" s="643">
        <f t="shared" si="125"/>
        <v>7</v>
      </c>
    </row>
    <row r="2201" spans="46:47" ht="46.5" customHeight="1">
      <c r="AT2201" s="643">
        <f t="shared" si="124"/>
        <v>1332</v>
      </c>
      <c r="AU2201" s="643">
        <f t="shared" si="125"/>
        <v>4</v>
      </c>
    </row>
    <row r="2202" spans="46:47" ht="46.5" customHeight="1">
      <c r="AT2202" s="643">
        <f t="shared" si="124"/>
        <v>1332</v>
      </c>
      <c r="AU2202" s="643">
        <f t="shared" si="125"/>
        <v>5</v>
      </c>
    </row>
    <row r="2203" spans="46:47" ht="46.5" customHeight="1">
      <c r="AT2203" s="643">
        <f t="shared" si="124"/>
        <v>1332</v>
      </c>
      <c r="AU2203" s="643">
        <f t="shared" si="125"/>
        <v>6</v>
      </c>
    </row>
    <row r="2204" spans="46:47" ht="46.5" customHeight="1">
      <c r="AT2204" s="643">
        <f t="shared" si="124"/>
        <v>1332</v>
      </c>
      <c r="AU2204" s="643">
        <f t="shared" si="125"/>
        <v>7</v>
      </c>
    </row>
    <row r="2205" spans="46:47" ht="46.5" customHeight="1">
      <c r="AT2205" s="643">
        <f t="shared" si="124"/>
        <v>1342</v>
      </c>
      <c r="AU2205" s="643">
        <f t="shared" si="125"/>
        <v>11</v>
      </c>
    </row>
    <row r="2206" spans="46:47" ht="46.5" customHeight="1">
      <c r="AT2206" s="643">
        <f t="shared" si="124"/>
        <v>1347</v>
      </c>
      <c r="AU2206" s="643">
        <f t="shared" si="125"/>
        <v>2</v>
      </c>
    </row>
    <row r="2207" spans="46:47" ht="46.5" customHeight="1">
      <c r="AT2207" s="643">
        <f t="shared" si="124"/>
        <v>1347</v>
      </c>
      <c r="AU2207" s="643">
        <f t="shared" si="125"/>
        <v>10</v>
      </c>
    </row>
    <row r="2208" spans="46:47" ht="46.5" customHeight="1">
      <c r="AT2208" s="643">
        <f t="shared" si="124"/>
        <v>1348</v>
      </c>
      <c r="AU2208" s="643">
        <f t="shared" si="125"/>
        <v>2</v>
      </c>
    </row>
    <row r="2209" spans="46:47" ht="46.5" customHeight="1">
      <c r="AT2209" s="643">
        <f t="shared" si="124"/>
        <v>1348</v>
      </c>
      <c r="AU2209" s="643">
        <f t="shared" si="125"/>
        <v>10</v>
      </c>
    </row>
    <row r="2210" spans="46:47" ht="46.5" customHeight="1">
      <c r="AT2210" s="643">
        <f t="shared" si="124"/>
        <v>1349</v>
      </c>
      <c r="AU2210" s="643">
        <f t="shared" si="125"/>
        <v>2</v>
      </c>
    </row>
    <row r="2211" spans="46:47" ht="46.5" customHeight="1">
      <c r="AT2211" s="643">
        <f t="shared" si="124"/>
        <v>1349</v>
      </c>
      <c r="AU2211" s="643">
        <f t="shared" si="125"/>
        <v>10</v>
      </c>
    </row>
    <row r="2212" spans="46:47" ht="46.5" customHeight="1">
      <c r="AT2212" s="643">
        <f t="shared" si="124"/>
        <v>1350</v>
      </c>
      <c r="AU2212" s="643">
        <f t="shared" si="125"/>
        <v>2</v>
      </c>
    </row>
    <row r="2213" spans="46:47" ht="46.5" customHeight="1">
      <c r="AT2213" s="643">
        <f t="shared" si="124"/>
        <v>1350</v>
      </c>
      <c r="AU2213" s="643">
        <f t="shared" si="125"/>
        <v>10</v>
      </c>
    </row>
    <row r="2214" spans="46:47" ht="46.5" customHeight="1">
      <c r="AT2214" s="643">
        <f t="shared" si="124"/>
        <v>1351</v>
      </c>
      <c r="AU2214" s="643">
        <f t="shared" si="125"/>
        <v>2</v>
      </c>
    </row>
    <row r="2215" spans="46:47" ht="46.5" customHeight="1">
      <c r="AT2215" s="643">
        <f t="shared" si="124"/>
        <v>1351</v>
      </c>
      <c r="AU2215" s="643">
        <f t="shared" si="125"/>
        <v>10</v>
      </c>
    </row>
    <row r="2216" spans="46:47" ht="46.5" customHeight="1">
      <c r="AT2216" s="643">
        <f t="shared" si="124"/>
        <v>1352</v>
      </c>
      <c r="AU2216" s="643">
        <f t="shared" si="125"/>
        <v>2</v>
      </c>
    </row>
    <row r="2217" spans="46:47" ht="46.5" customHeight="1">
      <c r="AT2217" s="643">
        <f t="shared" si="124"/>
        <v>1352</v>
      </c>
      <c r="AU2217" s="643">
        <f t="shared" si="125"/>
        <v>10</v>
      </c>
    </row>
    <row r="2218" spans="46:47" ht="46.5" customHeight="1">
      <c r="AT2218" s="643">
        <f t="shared" si="124"/>
        <v>1353</v>
      </c>
      <c r="AU2218" s="643">
        <f t="shared" si="125"/>
        <v>2</v>
      </c>
    </row>
    <row r="2219" spans="46:47" ht="46.5" customHeight="1">
      <c r="AT2219" s="643">
        <f t="shared" si="124"/>
        <v>1353</v>
      </c>
      <c r="AU2219" s="643">
        <f t="shared" si="125"/>
        <v>10</v>
      </c>
    </row>
    <row r="2220" spans="46:47" ht="46.5" customHeight="1">
      <c r="AT2220" s="643">
        <f t="shared" si="124"/>
        <v>1354</v>
      </c>
      <c r="AU2220" s="643">
        <f t="shared" si="125"/>
        <v>2</v>
      </c>
    </row>
    <row r="2221" spans="46:47" ht="46.5" customHeight="1">
      <c r="AT2221" s="643">
        <f t="shared" si="124"/>
        <v>1354</v>
      </c>
      <c r="AU2221" s="643">
        <f t="shared" si="125"/>
        <v>10</v>
      </c>
    </row>
    <row r="2222" spans="46:47" ht="46.5" customHeight="1">
      <c r="AT2222" s="643">
        <f t="shared" si="124"/>
        <v>1355</v>
      </c>
      <c r="AU2222" s="643">
        <f t="shared" si="125"/>
        <v>2</v>
      </c>
    </row>
    <row r="2223" spans="46:47" ht="46.5" customHeight="1">
      <c r="AT2223" s="643">
        <f t="shared" si="124"/>
        <v>1355</v>
      </c>
      <c r="AU2223" s="643">
        <f t="shared" si="125"/>
        <v>10</v>
      </c>
    </row>
    <row r="2224" spans="46:47" ht="46.5" customHeight="1">
      <c r="AT2224" s="643">
        <f t="shared" si="124"/>
        <v>1356</v>
      </c>
      <c r="AU2224" s="643">
        <f t="shared" si="125"/>
        <v>2</v>
      </c>
    </row>
    <row r="2225" spans="46:47" ht="46.5" customHeight="1">
      <c r="AT2225" s="643">
        <f t="shared" si="124"/>
        <v>1356</v>
      </c>
      <c r="AU2225" s="643">
        <f t="shared" si="125"/>
        <v>10</v>
      </c>
    </row>
    <row r="2226" spans="46:47" ht="46.5" customHeight="1">
      <c r="AT2226" s="643">
        <f t="shared" si="124"/>
        <v>1357</v>
      </c>
      <c r="AU2226" s="643">
        <f t="shared" si="125"/>
        <v>2</v>
      </c>
    </row>
    <row r="2227" spans="46:47" ht="46.5" customHeight="1">
      <c r="AT2227" s="643">
        <f t="shared" si="124"/>
        <v>1357</v>
      </c>
      <c r="AU2227" s="643">
        <f t="shared" si="125"/>
        <v>10</v>
      </c>
    </row>
    <row r="2228" spans="46:47" ht="46.5" customHeight="1">
      <c r="AT2228" s="643">
        <f t="shared" si="124"/>
        <v>1358</v>
      </c>
      <c r="AU2228" s="643">
        <f t="shared" si="125"/>
        <v>2</v>
      </c>
    </row>
    <row r="2229" spans="46:47" ht="46.5" customHeight="1">
      <c r="AT2229" s="643">
        <f t="shared" si="124"/>
        <v>1358</v>
      </c>
      <c r="AU2229" s="643">
        <f t="shared" si="125"/>
        <v>10</v>
      </c>
    </row>
    <row r="2230" spans="46:47" ht="46.5" customHeight="1">
      <c r="AT2230" s="643">
        <f t="shared" si="124"/>
        <v>1359</v>
      </c>
      <c r="AU2230" s="643">
        <f t="shared" si="125"/>
        <v>2</v>
      </c>
    </row>
    <row r="2231" spans="46:47" ht="46.5" customHeight="1">
      <c r="AT2231" s="643">
        <f t="shared" si="124"/>
        <v>1359</v>
      </c>
      <c r="AU2231" s="643">
        <f t="shared" si="125"/>
        <v>10</v>
      </c>
    </row>
    <row r="2232" spans="46:47" ht="46.5" customHeight="1">
      <c r="AT2232" s="643">
        <f t="shared" si="124"/>
        <v>1360</v>
      </c>
      <c r="AU2232" s="643">
        <f t="shared" si="125"/>
        <v>2</v>
      </c>
    </row>
    <row r="2233" spans="46:47" ht="46.5" customHeight="1">
      <c r="AT2233" s="643">
        <f t="shared" si="124"/>
        <v>1360</v>
      </c>
      <c r="AU2233" s="643">
        <f t="shared" si="125"/>
        <v>10</v>
      </c>
    </row>
    <row r="2234" spans="46:47" ht="46.5" customHeight="1">
      <c r="AT2234" s="643">
        <f t="shared" si="124"/>
        <v>1361</v>
      </c>
      <c r="AU2234" s="643">
        <f t="shared" si="125"/>
        <v>2</v>
      </c>
    </row>
    <row r="2235" spans="46:47" ht="46.5" customHeight="1">
      <c r="AT2235" s="643">
        <f t="shared" si="124"/>
        <v>1361</v>
      </c>
      <c r="AU2235" s="643">
        <f t="shared" si="125"/>
        <v>10</v>
      </c>
    </row>
    <row r="2236" spans="46:47" ht="46.5" customHeight="1">
      <c r="AT2236" s="643">
        <f t="shared" si="124"/>
        <v>1362</v>
      </c>
      <c r="AU2236" s="643">
        <f t="shared" si="125"/>
        <v>2</v>
      </c>
    </row>
    <row r="2237" spans="46:47" ht="46.5" customHeight="1">
      <c r="AT2237" s="643">
        <f t="shared" si="124"/>
        <v>1362</v>
      </c>
      <c r="AU2237" s="643">
        <f t="shared" si="125"/>
        <v>10</v>
      </c>
    </row>
    <row r="2238" spans="46:47" ht="46.5" customHeight="1">
      <c r="AT2238" s="643">
        <f t="shared" si="124"/>
        <v>1363</v>
      </c>
      <c r="AU2238" s="643">
        <f t="shared" si="125"/>
        <v>2</v>
      </c>
    </row>
    <row r="2239" spans="46:47" ht="46.5" customHeight="1">
      <c r="AT2239" s="643">
        <f t="shared" si="124"/>
        <v>1363</v>
      </c>
      <c r="AU2239" s="643">
        <f t="shared" si="125"/>
        <v>10</v>
      </c>
    </row>
    <row r="2240" spans="46:47" ht="46.5" customHeight="1">
      <c r="AT2240" s="643">
        <f t="shared" si="124"/>
        <v>1364</v>
      </c>
      <c r="AU2240" s="643">
        <f t="shared" si="125"/>
        <v>2</v>
      </c>
    </row>
    <row r="2241" spans="46:47" ht="46.5" customHeight="1">
      <c r="AT2241" s="643">
        <f t="shared" si="124"/>
        <v>1364</v>
      </c>
      <c r="AU2241" s="643">
        <f t="shared" si="125"/>
        <v>10</v>
      </c>
    </row>
    <row r="2242" spans="46:47" ht="46.5" customHeight="1">
      <c r="AT2242" s="643">
        <f t="shared" si="124"/>
        <v>1365</v>
      </c>
      <c r="AU2242" s="643">
        <f t="shared" si="125"/>
        <v>2</v>
      </c>
    </row>
    <row r="2243" spans="46:47" ht="46.5" customHeight="1">
      <c r="AT2243" s="643">
        <f t="shared" si="124"/>
        <v>1365</v>
      </c>
      <c r="AU2243" s="643">
        <f t="shared" si="125"/>
        <v>10</v>
      </c>
    </row>
    <row r="2244" spans="46:47" ht="46.5" customHeight="1">
      <c r="AT2244" s="643">
        <f t="shared" si="124"/>
        <v>1366</v>
      </c>
      <c r="AU2244" s="643">
        <f t="shared" si="125"/>
        <v>2</v>
      </c>
    </row>
    <row r="2245" spans="46:47" ht="46.5" customHeight="1">
      <c r="AT2245" s="643">
        <f t="shared" si="124"/>
        <v>1366</v>
      </c>
      <c r="AU2245" s="643">
        <f t="shared" si="125"/>
        <v>10</v>
      </c>
    </row>
    <row r="2246" spans="46:47" ht="46.5" customHeight="1">
      <c r="AT2246" s="643">
        <f t="shared" si="124"/>
        <v>1367</v>
      </c>
      <c r="AU2246" s="643">
        <f t="shared" si="125"/>
        <v>2</v>
      </c>
    </row>
    <row r="2247" spans="46:47" ht="46.5" customHeight="1">
      <c r="AT2247" s="643">
        <f t="shared" si="124"/>
        <v>1367</v>
      </c>
      <c r="AU2247" s="643">
        <f t="shared" si="125"/>
        <v>10</v>
      </c>
    </row>
    <row r="2248" spans="46:47" ht="46.5" customHeight="1">
      <c r="AT2248" s="643">
        <f t="shared" si="124"/>
        <v>1392</v>
      </c>
      <c r="AU2248" s="643">
        <f t="shared" si="125"/>
        <v>4</v>
      </c>
    </row>
    <row r="2249" spans="46:47" ht="46.5" customHeight="1">
      <c r="AT2249" s="643">
        <f t="shared" si="124"/>
        <v>1395</v>
      </c>
      <c r="AU2249" s="643">
        <f t="shared" si="125"/>
        <v>4</v>
      </c>
    </row>
    <row r="2250" spans="46:47" ht="46.5" customHeight="1">
      <c r="AT2250" s="643">
        <f t="shared" si="124"/>
        <v>1395</v>
      </c>
      <c r="AU2250" s="643">
        <f t="shared" si="125"/>
        <v>5</v>
      </c>
    </row>
    <row r="2251" spans="46:47" ht="46.5" customHeight="1">
      <c r="AT2251" s="643">
        <f t="shared" si="124"/>
        <v>1395</v>
      </c>
      <c r="AU2251" s="643">
        <f t="shared" si="125"/>
        <v>6</v>
      </c>
    </row>
    <row r="2252" spans="46:47" ht="46.5" customHeight="1">
      <c r="AT2252" s="643">
        <f t="shared" si="124"/>
        <v>1395</v>
      </c>
      <c r="AU2252" s="643">
        <f t="shared" si="125"/>
        <v>7</v>
      </c>
    </row>
    <row r="2253" spans="46:47" ht="46.5" customHeight="1">
      <c r="AT2253" s="643">
        <f t="shared" si="124"/>
        <v>1396</v>
      </c>
      <c r="AU2253" s="643">
        <f t="shared" si="125"/>
        <v>4</v>
      </c>
    </row>
    <row r="2254" spans="46:47" ht="46.5" customHeight="1">
      <c r="AT2254" s="643">
        <f t="shared" si="124"/>
        <v>1396</v>
      </c>
      <c r="AU2254" s="643">
        <f t="shared" si="125"/>
        <v>5</v>
      </c>
    </row>
    <row r="2255" spans="46:47" ht="46.5" customHeight="1">
      <c r="AT2255" s="643">
        <f t="shared" si="124"/>
        <v>1396</v>
      </c>
      <c r="AU2255" s="643">
        <f t="shared" si="125"/>
        <v>6</v>
      </c>
    </row>
    <row r="2256" spans="46:47" ht="46.5" customHeight="1">
      <c r="AT2256" s="643">
        <f t="shared" si="124"/>
        <v>1396</v>
      </c>
      <c r="AU2256" s="643">
        <f t="shared" si="125"/>
        <v>7</v>
      </c>
    </row>
    <row r="2257" spans="46:47" ht="46.5" customHeight="1">
      <c r="AT2257" s="643">
        <f t="shared" si="124"/>
        <v>1397</v>
      </c>
      <c r="AU2257" s="643">
        <f t="shared" si="125"/>
        <v>4</v>
      </c>
    </row>
    <row r="2258" spans="46:47" ht="46.5" customHeight="1">
      <c r="AT2258" s="643">
        <f t="shared" si="124"/>
        <v>1397</v>
      </c>
      <c r="AU2258" s="643">
        <f t="shared" si="125"/>
        <v>5</v>
      </c>
    </row>
    <row r="2259" spans="46:47" ht="46.5" customHeight="1">
      <c r="AT2259" s="643">
        <f t="shared" si="124"/>
        <v>1397</v>
      </c>
      <c r="AU2259" s="643">
        <f t="shared" si="125"/>
        <v>6</v>
      </c>
    </row>
    <row r="2260" spans="46:47" ht="46.5" customHeight="1">
      <c r="AT2260" s="643">
        <f t="shared" ref="AT2260:AT2323" si="126">AT2120+86</f>
        <v>1397</v>
      </c>
      <c r="AU2260" s="643">
        <f t="shared" ref="AU2260:AU2323" si="127">AU2120</f>
        <v>7</v>
      </c>
    </row>
    <row r="2261" spans="46:47" ht="46.5" customHeight="1">
      <c r="AT2261" s="643">
        <f t="shared" si="126"/>
        <v>1398</v>
      </c>
      <c r="AU2261" s="643">
        <f t="shared" si="127"/>
        <v>4</v>
      </c>
    </row>
    <row r="2262" spans="46:47" ht="46.5" customHeight="1">
      <c r="AT2262" s="643">
        <f t="shared" si="126"/>
        <v>1398</v>
      </c>
      <c r="AU2262" s="643">
        <f t="shared" si="127"/>
        <v>5</v>
      </c>
    </row>
    <row r="2263" spans="46:47" ht="46.5" customHeight="1">
      <c r="AT2263" s="643">
        <f t="shared" si="126"/>
        <v>1398</v>
      </c>
      <c r="AU2263" s="643">
        <f t="shared" si="127"/>
        <v>6</v>
      </c>
    </row>
    <row r="2264" spans="46:47" ht="46.5" customHeight="1">
      <c r="AT2264" s="643">
        <f t="shared" si="126"/>
        <v>1398</v>
      </c>
      <c r="AU2264" s="643">
        <f t="shared" si="127"/>
        <v>7</v>
      </c>
    </row>
    <row r="2265" spans="46:47" ht="46.5" customHeight="1">
      <c r="AT2265" s="643">
        <f t="shared" si="126"/>
        <v>1399</v>
      </c>
      <c r="AU2265" s="643">
        <f t="shared" si="127"/>
        <v>4</v>
      </c>
    </row>
    <row r="2266" spans="46:47" ht="46.5" customHeight="1">
      <c r="AT2266" s="643">
        <f t="shared" si="126"/>
        <v>1399</v>
      </c>
      <c r="AU2266" s="643">
        <f t="shared" si="127"/>
        <v>5</v>
      </c>
    </row>
    <row r="2267" spans="46:47" ht="46.5" customHeight="1">
      <c r="AT2267" s="643">
        <f t="shared" si="126"/>
        <v>1399</v>
      </c>
      <c r="AU2267" s="643">
        <f t="shared" si="127"/>
        <v>6</v>
      </c>
    </row>
    <row r="2268" spans="46:47" ht="46.5" customHeight="1">
      <c r="AT2268" s="643">
        <f t="shared" si="126"/>
        <v>1399</v>
      </c>
      <c r="AU2268" s="643">
        <f t="shared" si="127"/>
        <v>7</v>
      </c>
    </row>
    <row r="2269" spans="46:47" ht="46.5" customHeight="1">
      <c r="AT2269" s="643">
        <f t="shared" si="126"/>
        <v>1400</v>
      </c>
      <c r="AU2269" s="643">
        <f t="shared" si="127"/>
        <v>4</v>
      </c>
    </row>
    <row r="2270" spans="46:47" ht="46.5" customHeight="1">
      <c r="AT2270" s="643">
        <f t="shared" si="126"/>
        <v>1400</v>
      </c>
      <c r="AU2270" s="643">
        <f t="shared" si="127"/>
        <v>5</v>
      </c>
    </row>
    <row r="2271" spans="46:47" ht="46.5" customHeight="1">
      <c r="AT2271" s="643">
        <f t="shared" si="126"/>
        <v>1400</v>
      </c>
      <c r="AU2271" s="643">
        <f t="shared" si="127"/>
        <v>6</v>
      </c>
    </row>
    <row r="2272" spans="46:47" ht="46.5" customHeight="1">
      <c r="AT2272" s="643">
        <f t="shared" si="126"/>
        <v>1400</v>
      </c>
      <c r="AU2272" s="643">
        <f t="shared" si="127"/>
        <v>7</v>
      </c>
    </row>
    <row r="2273" spans="46:47" ht="46.5" customHeight="1">
      <c r="AT2273" s="643">
        <f t="shared" si="126"/>
        <v>1401</v>
      </c>
      <c r="AU2273" s="643">
        <f t="shared" si="127"/>
        <v>4</v>
      </c>
    </row>
    <row r="2274" spans="46:47" ht="46.5" customHeight="1">
      <c r="AT2274" s="643">
        <f t="shared" si="126"/>
        <v>1401</v>
      </c>
      <c r="AU2274" s="643">
        <f t="shared" si="127"/>
        <v>5</v>
      </c>
    </row>
    <row r="2275" spans="46:47" ht="46.5" customHeight="1">
      <c r="AT2275" s="643">
        <f t="shared" si="126"/>
        <v>1401</v>
      </c>
      <c r="AU2275" s="643">
        <f t="shared" si="127"/>
        <v>6</v>
      </c>
    </row>
    <row r="2276" spans="46:47" ht="46.5" customHeight="1">
      <c r="AT2276" s="643">
        <f t="shared" si="126"/>
        <v>1401</v>
      </c>
      <c r="AU2276" s="643">
        <f t="shared" si="127"/>
        <v>7</v>
      </c>
    </row>
    <row r="2277" spans="46:47" ht="46.5" customHeight="1">
      <c r="AT2277" s="643">
        <f t="shared" si="126"/>
        <v>1402</v>
      </c>
      <c r="AU2277" s="643">
        <f t="shared" si="127"/>
        <v>4</v>
      </c>
    </row>
    <row r="2278" spans="46:47" ht="46.5" customHeight="1">
      <c r="AT2278" s="643">
        <f t="shared" si="126"/>
        <v>1402</v>
      </c>
      <c r="AU2278" s="643">
        <f t="shared" si="127"/>
        <v>5</v>
      </c>
    </row>
    <row r="2279" spans="46:47" ht="46.5" customHeight="1">
      <c r="AT2279" s="643">
        <f t="shared" si="126"/>
        <v>1402</v>
      </c>
      <c r="AU2279" s="643">
        <f t="shared" si="127"/>
        <v>6</v>
      </c>
    </row>
    <row r="2280" spans="46:47" ht="46.5" customHeight="1">
      <c r="AT2280" s="643">
        <f t="shared" si="126"/>
        <v>1402</v>
      </c>
      <c r="AU2280" s="643">
        <f t="shared" si="127"/>
        <v>7</v>
      </c>
    </row>
    <row r="2281" spans="46:47" ht="46.5" customHeight="1">
      <c r="AT2281" s="643">
        <f t="shared" si="126"/>
        <v>1403</v>
      </c>
      <c r="AU2281" s="643">
        <f t="shared" si="127"/>
        <v>4</v>
      </c>
    </row>
    <row r="2282" spans="46:47" ht="46.5" customHeight="1">
      <c r="AT2282" s="643">
        <f t="shared" si="126"/>
        <v>1403</v>
      </c>
      <c r="AU2282" s="643">
        <f t="shared" si="127"/>
        <v>5</v>
      </c>
    </row>
    <row r="2283" spans="46:47" ht="46.5" customHeight="1">
      <c r="AT2283" s="643">
        <f t="shared" si="126"/>
        <v>1403</v>
      </c>
      <c r="AU2283" s="643">
        <f t="shared" si="127"/>
        <v>6</v>
      </c>
    </row>
    <row r="2284" spans="46:47" ht="46.5" customHeight="1">
      <c r="AT2284" s="643">
        <f t="shared" si="126"/>
        <v>1403</v>
      </c>
      <c r="AU2284" s="643">
        <f t="shared" si="127"/>
        <v>7</v>
      </c>
    </row>
    <row r="2285" spans="46:47" ht="46.5" customHeight="1">
      <c r="AT2285" s="643">
        <f t="shared" si="126"/>
        <v>1404</v>
      </c>
      <c r="AU2285" s="643">
        <f t="shared" si="127"/>
        <v>4</v>
      </c>
    </row>
    <row r="2286" spans="46:47" ht="46.5" customHeight="1">
      <c r="AT2286" s="643">
        <f t="shared" si="126"/>
        <v>1404</v>
      </c>
      <c r="AU2286" s="643">
        <f t="shared" si="127"/>
        <v>5</v>
      </c>
    </row>
    <row r="2287" spans="46:47" ht="46.5" customHeight="1">
      <c r="AT2287" s="643">
        <f t="shared" si="126"/>
        <v>1404</v>
      </c>
      <c r="AU2287" s="643">
        <f t="shared" si="127"/>
        <v>6</v>
      </c>
    </row>
    <row r="2288" spans="46:47" ht="46.5" customHeight="1">
      <c r="AT2288" s="643">
        <f t="shared" si="126"/>
        <v>1404</v>
      </c>
      <c r="AU2288" s="643">
        <f t="shared" si="127"/>
        <v>7</v>
      </c>
    </row>
    <row r="2289" spans="46:47" ht="46.5" customHeight="1">
      <c r="AT2289" s="643">
        <f t="shared" si="126"/>
        <v>1405</v>
      </c>
      <c r="AU2289" s="643">
        <f t="shared" si="127"/>
        <v>4</v>
      </c>
    </row>
    <row r="2290" spans="46:47" ht="46.5" customHeight="1">
      <c r="AT2290" s="643">
        <f t="shared" si="126"/>
        <v>1405</v>
      </c>
      <c r="AU2290" s="643">
        <f t="shared" si="127"/>
        <v>5</v>
      </c>
    </row>
    <row r="2291" spans="46:47" ht="46.5" customHeight="1">
      <c r="AT2291" s="643">
        <f t="shared" si="126"/>
        <v>1405</v>
      </c>
      <c r="AU2291" s="643">
        <f t="shared" si="127"/>
        <v>6</v>
      </c>
    </row>
    <row r="2292" spans="46:47" ht="46.5" customHeight="1">
      <c r="AT2292" s="643">
        <f t="shared" si="126"/>
        <v>1405</v>
      </c>
      <c r="AU2292" s="643">
        <f t="shared" si="127"/>
        <v>7</v>
      </c>
    </row>
    <row r="2293" spans="46:47" ht="46.5" customHeight="1">
      <c r="AT2293" s="643">
        <f t="shared" si="126"/>
        <v>1406</v>
      </c>
      <c r="AU2293" s="643">
        <f t="shared" si="127"/>
        <v>4</v>
      </c>
    </row>
    <row r="2294" spans="46:47" ht="46.5" customHeight="1">
      <c r="AT2294" s="643">
        <f t="shared" si="126"/>
        <v>1406</v>
      </c>
      <c r="AU2294" s="643">
        <f t="shared" si="127"/>
        <v>5</v>
      </c>
    </row>
    <row r="2295" spans="46:47" ht="46.5" customHeight="1">
      <c r="AT2295" s="643">
        <f t="shared" si="126"/>
        <v>1406</v>
      </c>
      <c r="AU2295" s="643">
        <f t="shared" si="127"/>
        <v>6</v>
      </c>
    </row>
    <row r="2296" spans="46:47" ht="46.5" customHeight="1">
      <c r="AT2296" s="643">
        <f t="shared" si="126"/>
        <v>1406</v>
      </c>
      <c r="AU2296" s="643">
        <f t="shared" si="127"/>
        <v>7</v>
      </c>
    </row>
    <row r="2297" spans="46:47" ht="46.5" customHeight="1">
      <c r="AT2297" s="643">
        <f t="shared" si="126"/>
        <v>1407</v>
      </c>
      <c r="AU2297" s="643">
        <f t="shared" si="127"/>
        <v>4</v>
      </c>
    </row>
    <row r="2298" spans="46:47" ht="46.5" customHeight="1">
      <c r="AT2298" s="643">
        <f t="shared" si="126"/>
        <v>1407</v>
      </c>
      <c r="AU2298" s="643">
        <f t="shared" si="127"/>
        <v>5</v>
      </c>
    </row>
    <row r="2299" spans="46:47" ht="46.5" customHeight="1">
      <c r="AT2299" s="643">
        <f t="shared" si="126"/>
        <v>1407</v>
      </c>
      <c r="AU2299" s="643">
        <f t="shared" si="127"/>
        <v>6</v>
      </c>
    </row>
    <row r="2300" spans="46:47" ht="46.5" customHeight="1">
      <c r="AT2300" s="643">
        <f t="shared" si="126"/>
        <v>1407</v>
      </c>
      <c r="AU2300" s="643">
        <f t="shared" si="127"/>
        <v>7</v>
      </c>
    </row>
    <row r="2301" spans="46:47" ht="46.5" customHeight="1">
      <c r="AT2301" s="643">
        <f t="shared" si="126"/>
        <v>1408</v>
      </c>
      <c r="AU2301" s="643">
        <f t="shared" si="127"/>
        <v>4</v>
      </c>
    </row>
    <row r="2302" spans="46:47" ht="46.5" customHeight="1">
      <c r="AT2302" s="643">
        <f t="shared" si="126"/>
        <v>1408</v>
      </c>
      <c r="AU2302" s="643">
        <f t="shared" si="127"/>
        <v>5</v>
      </c>
    </row>
    <row r="2303" spans="46:47" ht="46.5" customHeight="1">
      <c r="AT2303" s="643">
        <f t="shared" si="126"/>
        <v>1408</v>
      </c>
      <c r="AU2303" s="643">
        <f t="shared" si="127"/>
        <v>6</v>
      </c>
    </row>
    <row r="2304" spans="46:47" ht="46.5" customHeight="1">
      <c r="AT2304" s="643">
        <f t="shared" si="126"/>
        <v>1408</v>
      </c>
      <c r="AU2304" s="643">
        <f t="shared" si="127"/>
        <v>7</v>
      </c>
    </row>
    <row r="2305" spans="46:47" ht="46.5" customHeight="1">
      <c r="AT2305" s="643">
        <f t="shared" si="126"/>
        <v>1409</v>
      </c>
      <c r="AU2305" s="643">
        <f t="shared" si="127"/>
        <v>4</v>
      </c>
    </row>
    <row r="2306" spans="46:47" ht="46.5" customHeight="1">
      <c r="AT2306" s="643">
        <f t="shared" si="126"/>
        <v>1409</v>
      </c>
      <c r="AU2306" s="643">
        <f t="shared" si="127"/>
        <v>5</v>
      </c>
    </row>
    <row r="2307" spans="46:47" ht="46.5" customHeight="1">
      <c r="AT2307" s="643">
        <f t="shared" si="126"/>
        <v>1409</v>
      </c>
      <c r="AU2307" s="643">
        <f t="shared" si="127"/>
        <v>6</v>
      </c>
    </row>
    <row r="2308" spans="46:47" ht="46.5" customHeight="1">
      <c r="AT2308" s="643">
        <f t="shared" si="126"/>
        <v>1409</v>
      </c>
      <c r="AU2308" s="643">
        <f t="shared" si="127"/>
        <v>7</v>
      </c>
    </row>
    <row r="2309" spans="46:47" ht="46.5" customHeight="1">
      <c r="AT2309" s="643">
        <f t="shared" si="126"/>
        <v>1410</v>
      </c>
      <c r="AU2309" s="643">
        <f t="shared" si="127"/>
        <v>4</v>
      </c>
    </row>
    <row r="2310" spans="46:47" ht="46.5" customHeight="1">
      <c r="AT2310" s="643">
        <f t="shared" si="126"/>
        <v>1410</v>
      </c>
      <c r="AU2310" s="643">
        <f t="shared" si="127"/>
        <v>5</v>
      </c>
    </row>
    <row r="2311" spans="46:47" ht="46.5" customHeight="1">
      <c r="AT2311" s="643">
        <f t="shared" si="126"/>
        <v>1410</v>
      </c>
      <c r="AU2311" s="643">
        <f t="shared" si="127"/>
        <v>6</v>
      </c>
    </row>
    <row r="2312" spans="46:47" ht="46.5" customHeight="1">
      <c r="AT2312" s="643">
        <f t="shared" si="126"/>
        <v>1410</v>
      </c>
      <c r="AU2312" s="643">
        <f t="shared" si="127"/>
        <v>7</v>
      </c>
    </row>
    <row r="2313" spans="46:47" ht="46.5" customHeight="1">
      <c r="AT2313" s="643">
        <f t="shared" si="126"/>
        <v>1411</v>
      </c>
      <c r="AU2313" s="643">
        <f t="shared" si="127"/>
        <v>4</v>
      </c>
    </row>
    <row r="2314" spans="46:47" ht="46.5" customHeight="1">
      <c r="AT2314" s="643">
        <f t="shared" si="126"/>
        <v>1411</v>
      </c>
      <c r="AU2314" s="643">
        <f t="shared" si="127"/>
        <v>5</v>
      </c>
    </row>
    <row r="2315" spans="46:47" ht="46.5" customHeight="1">
      <c r="AT2315" s="643">
        <f t="shared" si="126"/>
        <v>1411</v>
      </c>
      <c r="AU2315" s="643">
        <f t="shared" si="127"/>
        <v>6</v>
      </c>
    </row>
    <row r="2316" spans="46:47" ht="46.5" customHeight="1">
      <c r="AT2316" s="643">
        <f t="shared" si="126"/>
        <v>1411</v>
      </c>
      <c r="AU2316" s="643">
        <f t="shared" si="127"/>
        <v>7</v>
      </c>
    </row>
    <row r="2317" spans="46:47" ht="46.5" customHeight="1">
      <c r="AT2317" s="643">
        <f t="shared" si="126"/>
        <v>1412</v>
      </c>
      <c r="AU2317" s="643">
        <f t="shared" si="127"/>
        <v>4</v>
      </c>
    </row>
    <row r="2318" spans="46:47" ht="46.5" customHeight="1">
      <c r="AT2318" s="643">
        <f t="shared" si="126"/>
        <v>1412</v>
      </c>
      <c r="AU2318" s="643">
        <f t="shared" si="127"/>
        <v>5</v>
      </c>
    </row>
    <row r="2319" spans="46:47" ht="46.5" customHeight="1">
      <c r="AT2319" s="643">
        <f t="shared" si="126"/>
        <v>1412</v>
      </c>
      <c r="AU2319" s="643">
        <f t="shared" si="127"/>
        <v>6</v>
      </c>
    </row>
    <row r="2320" spans="46:47" ht="46.5" customHeight="1">
      <c r="AT2320" s="643">
        <f t="shared" si="126"/>
        <v>1412</v>
      </c>
      <c r="AU2320" s="643">
        <f t="shared" si="127"/>
        <v>7</v>
      </c>
    </row>
    <row r="2321" spans="46:47" ht="46.5" customHeight="1">
      <c r="AT2321" s="643">
        <f t="shared" si="126"/>
        <v>1413</v>
      </c>
      <c r="AU2321" s="643">
        <f t="shared" si="127"/>
        <v>4</v>
      </c>
    </row>
    <row r="2322" spans="46:47" ht="46.5" customHeight="1">
      <c r="AT2322" s="643">
        <f t="shared" si="126"/>
        <v>1413</v>
      </c>
      <c r="AU2322" s="643">
        <f t="shared" si="127"/>
        <v>5</v>
      </c>
    </row>
    <row r="2323" spans="46:47" ht="46.5" customHeight="1">
      <c r="AT2323" s="643">
        <f t="shared" si="126"/>
        <v>1413</v>
      </c>
      <c r="AU2323" s="643">
        <f t="shared" si="127"/>
        <v>6</v>
      </c>
    </row>
    <row r="2324" spans="46:47" ht="46.5" customHeight="1">
      <c r="AT2324" s="643">
        <f t="shared" ref="AT2324:AT2387" si="128">AT2184+86</f>
        <v>1413</v>
      </c>
      <c r="AU2324" s="643">
        <f t="shared" ref="AU2324:AU2387" si="129">AU2184</f>
        <v>7</v>
      </c>
    </row>
    <row r="2325" spans="46:47" ht="46.5" customHeight="1">
      <c r="AT2325" s="643">
        <f t="shared" si="128"/>
        <v>1414</v>
      </c>
      <c r="AU2325" s="643">
        <f t="shared" si="129"/>
        <v>4</v>
      </c>
    </row>
    <row r="2326" spans="46:47" ht="46.5" customHeight="1">
      <c r="AT2326" s="643">
        <f t="shared" si="128"/>
        <v>1414</v>
      </c>
      <c r="AU2326" s="643">
        <f t="shared" si="129"/>
        <v>5</v>
      </c>
    </row>
    <row r="2327" spans="46:47" ht="46.5" customHeight="1">
      <c r="AT2327" s="643">
        <f t="shared" si="128"/>
        <v>1414</v>
      </c>
      <c r="AU2327" s="643">
        <f t="shared" si="129"/>
        <v>6</v>
      </c>
    </row>
    <row r="2328" spans="46:47" ht="46.5" customHeight="1">
      <c r="AT2328" s="643">
        <f t="shared" si="128"/>
        <v>1414</v>
      </c>
      <c r="AU2328" s="643">
        <f t="shared" si="129"/>
        <v>7</v>
      </c>
    </row>
    <row r="2329" spans="46:47" ht="46.5" customHeight="1">
      <c r="AT2329" s="643">
        <f t="shared" si="128"/>
        <v>1415</v>
      </c>
      <c r="AU2329" s="643">
        <f t="shared" si="129"/>
        <v>4</v>
      </c>
    </row>
    <row r="2330" spans="46:47" ht="46.5" customHeight="1">
      <c r="AT2330" s="643">
        <f t="shared" si="128"/>
        <v>1415</v>
      </c>
      <c r="AU2330" s="643">
        <f t="shared" si="129"/>
        <v>5</v>
      </c>
    </row>
    <row r="2331" spans="46:47" ht="46.5" customHeight="1">
      <c r="AT2331" s="643">
        <f t="shared" si="128"/>
        <v>1415</v>
      </c>
      <c r="AU2331" s="643">
        <f t="shared" si="129"/>
        <v>6</v>
      </c>
    </row>
    <row r="2332" spans="46:47" ht="46.5" customHeight="1">
      <c r="AT2332" s="643">
        <f t="shared" si="128"/>
        <v>1415</v>
      </c>
      <c r="AU2332" s="643">
        <f t="shared" si="129"/>
        <v>7</v>
      </c>
    </row>
    <row r="2333" spans="46:47" ht="46.5" customHeight="1">
      <c r="AT2333" s="643">
        <f t="shared" si="128"/>
        <v>1416</v>
      </c>
      <c r="AU2333" s="643">
        <f t="shared" si="129"/>
        <v>4</v>
      </c>
    </row>
    <row r="2334" spans="46:47" ht="46.5" customHeight="1">
      <c r="AT2334" s="643">
        <f t="shared" si="128"/>
        <v>1416</v>
      </c>
      <c r="AU2334" s="643">
        <f t="shared" si="129"/>
        <v>5</v>
      </c>
    </row>
    <row r="2335" spans="46:47" ht="46.5" customHeight="1">
      <c r="AT2335" s="643">
        <f t="shared" si="128"/>
        <v>1416</v>
      </c>
      <c r="AU2335" s="643">
        <f t="shared" si="129"/>
        <v>6</v>
      </c>
    </row>
    <row r="2336" spans="46:47" ht="46.5" customHeight="1">
      <c r="AT2336" s="643">
        <f t="shared" si="128"/>
        <v>1416</v>
      </c>
      <c r="AU2336" s="643">
        <f t="shared" si="129"/>
        <v>7</v>
      </c>
    </row>
    <row r="2337" spans="46:47" ht="46.5" customHeight="1">
      <c r="AT2337" s="643">
        <f t="shared" si="128"/>
        <v>1417</v>
      </c>
      <c r="AU2337" s="643">
        <f t="shared" si="129"/>
        <v>4</v>
      </c>
    </row>
    <row r="2338" spans="46:47" ht="46.5" customHeight="1">
      <c r="AT2338" s="643">
        <f t="shared" si="128"/>
        <v>1417</v>
      </c>
      <c r="AU2338" s="643">
        <f t="shared" si="129"/>
        <v>5</v>
      </c>
    </row>
    <row r="2339" spans="46:47" ht="46.5" customHeight="1">
      <c r="AT2339" s="643">
        <f t="shared" si="128"/>
        <v>1417</v>
      </c>
      <c r="AU2339" s="643">
        <f t="shared" si="129"/>
        <v>6</v>
      </c>
    </row>
    <row r="2340" spans="46:47" ht="46.5" customHeight="1">
      <c r="AT2340" s="643">
        <f t="shared" si="128"/>
        <v>1417</v>
      </c>
      <c r="AU2340" s="643">
        <f t="shared" si="129"/>
        <v>7</v>
      </c>
    </row>
    <row r="2341" spans="46:47" ht="46.5" customHeight="1">
      <c r="AT2341" s="643">
        <f t="shared" si="128"/>
        <v>1418</v>
      </c>
      <c r="AU2341" s="643">
        <f t="shared" si="129"/>
        <v>4</v>
      </c>
    </row>
    <row r="2342" spans="46:47" ht="46.5" customHeight="1">
      <c r="AT2342" s="643">
        <f t="shared" si="128"/>
        <v>1418</v>
      </c>
      <c r="AU2342" s="643">
        <f t="shared" si="129"/>
        <v>5</v>
      </c>
    </row>
    <row r="2343" spans="46:47" ht="46.5" customHeight="1">
      <c r="AT2343" s="643">
        <f t="shared" si="128"/>
        <v>1418</v>
      </c>
      <c r="AU2343" s="643">
        <f t="shared" si="129"/>
        <v>6</v>
      </c>
    </row>
    <row r="2344" spans="46:47" ht="46.5" customHeight="1">
      <c r="AT2344" s="643">
        <f t="shared" si="128"/>
        <v>1418</v>
      </c>
      <c r="AU2344" s="643">
        <f t="shared" si="129"/>
        <v>7</v>
      </c>
    </row>
    <row r="2345" spans="46:47" ht="46.5" customHeight="1">
      <c r="AT2345" s="643">
        <f t="shared" si="128"/>
        <v>1428</v>
      </c>
      <c r="AU2345" s="643">
        <f t="shared" si="129"/>
        <v>11</v>
      </c>
    </row>
    <row r="2346" spans="46:47" ht="46.5" customHeight="1">
      <c r="AT2346" s="643">
        <f t="shared" si="128"/>
        <v>1433</v>
      </c>
      <c r="AU2346" s="643">
        <f t="shared" si="129"/>
        <v>2</v>
      </c>
    </row>
    <row r="2347" spans="46:47" ht="46.5" customHeight="1">
      <c r="AT2347" s="643">
        <f t="shared" si="128"/>
        <v>1433</v>
      </c>
      <c r="AU2347" s="643">
        <f t="shared" si="129"/>
        <v>10</v>
      </c>
    </row>
    <row r="2348" spans="46:47" ht="46.5" customHeight="1">
      <c r="AT2348" s="643">
        <f t="shared" si="128"/>
        <v>1434</v>
      </c>
      <c r="AU2348" s="643">
        <f t="shared" si="129"/>
        <v>2</v>
      </c>
    </row>
    <row r="2349" spans="46:47" ht="46.5" customHeight="1">
      <c r="AT2349" s="643">
        <f t="shared" si="128"/>
        <v>1434</v>
      </c>
      <c r="AU2349" s="643">
        <f t="shared" si="129"/>
        <v>10</v>
      </c>
    </row>
    <row r="2350" spans="46:47" ht="46.5" customHeight="1">
      <c r="AT2350" s="643">
        <f t="shared" si="128"/>
        <v>1435</v>
      </c>
      <c r="AU2350" s="643">
        <f t="shared" si="129"/>
        <v>2</v>
      </c>
    </row>
    <row r="2351" spans="46:47" ht="46.5" customHeight="1">
      <c r="AT2351" s="643">
        <f t="shared" si="128"/>
        <v>1435</v>
      </c>
      <c r="AU2351" s="643">
        <f t="shared" si="129"/>
        <v>10</v>
      </c>
    </row>
    <row r="2352" spans="46:47" ht="46.5" customHeight="1">
      <c r="AT2352" s="643">
        <f t="shared" si="128"/>
        <v>1436</v>
      </c>
      <c r="AU2352" s="643">
        <f t="shared" si="129"/>
        <v>2</v>
      </c>
    </row>
    <row r="2353" spans="46:47" ht="46.5" customHeight="1">
      <c r="AT2353" s="643">
        <f t="shared" si="128"/>
        <v>1436</v>
      </c>
      <c r="AU2353" s="643">
        <f t="shared" si="129"/>
        <v>10</v>
      </c>
    </row>
    <row r="2354" spans="46:47" ht="46.5" customHeight="1">
      <c r="AT2354" s="643">
        <f t="shared" si="128"/>
        <v>1437</v>
      </c>
      <c r="AU2354" s="643">
        <f t="shared" si="129"/>
        <v>2</v>
      </c>
    </row>
    <row r="2355" spans="46:47" ht="46.5" customHeight="1">
      <c r="AT2355" s="643">
        <f t="shared" si="128"/>
        <v>1437</v>
      </c>
      <c r="AU2355" s="643">
        <f t="shared" si="129"/>
        <v>10</v>
      </c>
    </row>
    <row r="2356" spans="46:47" ht="46.5" customHeight="1">
      <c r="AT2356" s="643">
        <f t="shared" si="128"/>
        <v>1438</v>
      </c>
      <c r="AU2356" s="643">
        <f t="shared" si="129"/>
        <v>2</v>
      </c>
    </row>
    <row r="2357" spans="46:47" ht="46.5" customHeight="1">
      <c r="AT2357" s="643">
        <f t="shared" si="128"/>
        <v>1438</v>
      </c>
      <c r="AU2357" s="643">
        <f t="shared" si="129"/>
        <v>10</v>
      </c>
    </row>
    <row r="2358" spans="46:47" ht="46.5" customHeight="1">
      <c r="AT2358" s="643">
        <f t="shared" si="128"/>
        <v>1439</v>
      </c>
      <c r="AU2358" s="643">
        <f t="shared" si="129"/>
        <v>2</v>
      </c>
    </row>
    <row r="2359" spans="46:47" ht="46.5" customHeight="1">
      <c r="AT2359" s="643">
        <f t="shared" si="128"/>
        <v>1439</v>
      </c>
      <c r="AU2359" s="643">
        <f t="shared" si="129"/>
        <v>10</v>
      </c>
    </row>
    <row r="2360" spans="46:47" ht="46.5" customHeight="1">
      <c r="AT2360" s="643">
        <f t="shared" si="128"/>
        <v>1440</v>
      </c>
      <c r="AU2360" s="643">
        <f t="shared" si="129"/>
        <v>2</v>
      </c>
    </row>
    <row r="2361" spans="46:47" ht="46.5" customHeight="1">
      <c r="AT2361" s="643">
        <f t="shared" si="128"/>
        <v>1440</v>
      </c>
      <c r="AU2361" s="643">
        <f t="shared" si="129"/>
        <v>10</v>
      </c>
    </row>
    <row r="2362" spans="46:47" ht="46.5" customHeight="1">
      <c r="AT2362" s="643">
        <f t="shared" si="128"/>
        <v>1441</v>
      </c>
      <c r="AU2362" s="643">
        <f t="shared" si="129"/>
        <v>2</v>
      </c>
    </row>
    <row r="2363" spans="46:47" ht="46.5" customHeight="1">
      <c r="AT2363" s="643">
        <f t="shared" si="128"/>
        <v>1441</v>
      </c>
      <c r="AU2363" s="643">
        <f t="shared" si="129"/>
        <v>10</v>
      </c>
    </row>
    <row r="2364" spans="46:47" ht="46.5" customHeight="1">
      <c r="AT2364" s="643">
        <f t="shared" si="128"/>
        <v>1442</v>
      </c>
      <c r="AU2364" s="643">
        <f t="shared" si="129"/>
        <v>2</v>
      </c>
    </row>
    <row r="2365" spans="46:47" ht="46.5" customHeight="1">
      <c r="AT2365" s="643">
        <f t="shared" si="128"/>
        <v>1442</v>
      </c>
      <c r="AU2365" s="643">
        <f t="shared" si="129"/>
        <v>10</v>
      </c>
    </row>
    <row r="2366" spans="46:47" ht="46.5" customHeight="1">
      <c r="AT2366" s="643">
        <f t="shared" si="128"/>
        <v>1443</v>
      </c>
      <c r="AU2366" s="643">
        <f t="shared" si="129"/>
        <v>2</v>
      </c>
    </row>
    <row r="2367" spans="46:47" ht="46.5" customHeight="1">
      <c r="AT2367" s="643">
        <f t="shared" si="128"/>
        <v>1443</v>
      </c>
      <c r="AU2367" s="643">
        <f t="shared" si="129"/>
        <v>10</v>
      </c>
    </row>
    <row r="2368" spans="46:47" ht="46.5" customHeight="1">
      <c r="AT2368" s="643">
        <f t="shared" si="128"/>
        <v>1444</v>
      </c>
      <c r="AU2368" s="643">
        <f t="shared" si="129"/>
        <v>2</v>
      </c>
    </row>
    <row r="2369" spans="46:47" ht="46.5" customHeight="1">
      <c r="AT2369" s="643">
        <f t="shared" si="128"/>
        <v>1444</v>
      </c>
      <c r="AU2369" s="643">
        <f t="shared" si="129"/>
        <v>10</v>
      </c>
    </row>
    <row r="2370" spans="46:47" ht="46.5" customHeight="1">
      <c r="AT2370" s="643">
        <f t="shared" si="128"/>
        <v>1445</v>
      </c>
      <c r="AU2370" s="643">
        <f t="shared" si="129"/>
        <v>2</v>
      </c>
    </row>
    <row r="2371" spans="46:47" ht="46.5" customHeight="1">
      <c r="AT2371" s="643">
        <f t="shared" si="128"/>
        <v>1445</v>
      </c>
      <c r="AU2371" s="643">
        <f t="shared" si="129"/>
        <v>10</v>
      </c>
    </row>
    <row r="2372" spans="46:47" ht="46.5" customHeight="1">
      <c r="AT2372" s="643">
        <f t="shared" si="128"/>
        <v>1446</v>
      </c>
      <c r="AU2372" s="643">
        <f t="shared" si="129"/>
        <v>2</v>
      </c>
    </row>
    <row r="2373" spans="46:47" ht="46.5" customHeight="1">
      <c r="AT2373" s="643">
        <f t="shared" si="128"/>
        <v>1446</v>
      </c>
      <c r="AU2373" s="643">
        <f t="shared" si="129"/>
        <v>10</v>
      </c>
    </row>
    <row r="2374" spans="46:47" ht="46.5" customHeight="1">
      <c r="AT2374" s="643">
        <f t="shared" si="128"/>
        <v>1447</v>
      </c>
      <c r="AU2374" s="643">
        <f t="shared" si="129"/>
        <v>2</v>
      </c>
    </row>
    <row r="2375" spans="46:47" ht="46.5" customHeight="1">
      <c r="AT2375" s="643">
        <f t="shared" si="128"/>
        <v>1447</v>
      </c>
      <c r="AU2375" s="643">
        <f t="shared" si="129"/>
        <v>10</v>
      </c>
    </row>
    <row r="2376" spans="46:47" ht="46.5" customHeight="1">
      <c r="AT2376" s="643">
        <f t="shared" si="128"/>
        <v>1448</v>
      </c>
      <c r="AU2376" s="643">
        <f t="shared" si="129"/>
        <v>2</v>
      </c>
    </row>
    <row r="2377" spans="46:47" ht="46.5" customHeight="1">
      <c r="AT2377" s="643">
        <f t="shared" si="128"/>
        <v>1448</v>
      </c>
      <c r="AU2377" s="643">
        <f t="shared" si="129"/>
        <v>10</v>
      </c>
    </row>
    <row r="2378" spans="46:47" ht="46.5" customHeight="1">
      <c r="AT2378" s="643">
        <f t="shared" si="128"/>
        <v>1449</v>
      </c>
      <c r="AU2378" s="643">
        <f t="shared" si="129"/>
        <v>2</v>
      </c>
    </row>
    <row r="2379" spans="46:47" ht="46.5" customHeight="1">
      <c r="AT2379" s="643">
        <f t="shared" si="128"/>
        <v>1449</v>
      </c>
      <c r="AU2379" s="643">
        <f t="shared" si="129"/>
        <v>10</v>
      </c>
    </row>
    <row r="2380" spans="46:47" ht="46.5" customHeight="1">
      <c r="AT2380" s="643">
        <f t="shared" si="128"/>
        <v>1450</v>
      </c>
      <c r="AU2380" s="643">
        <f t="shared" si="129"/>
        <v>2</v>
      </c>
    </row>
    <row r="2381" spans="46:47" ht="46.5" customHeight="1">
      <c r="AT2381" s="643">
        <f t="shared" si="128"/>
        <v>1450</v>
      </c>
      <c r="AU2381" s="643">
        <f t="shared" si="129"/>
        <v>10</v>
      </c>
    </row>
    <row r="2382" spans="46:47" ht="46.5" customHeight="1">
      <c r="AT2382" s="643">
        <f t="shared" si="128"/>
        <v>1451</v>
      </c>
      <c r="AU2382" s="643">
        <f t="shared" si="129"/>
        <v>2</v>
      </c>
    </row>
    <row r="2383" spans="46:47" ht="46.5" customHeight="1">
      <c r="AT2383" s="643">
        <f t="shared" si="128"/>
        <v>1451</v>
      </c>
      <c r="AU2383" s="643">
        <f t="shared" si="129"/>
        <v>10</v>
      </c>
    </row>
    <row r="2384" spans="46:47" ht="46.5" customHeight="1">
      <c r="AT2384" s="643">
        <f t="shared" si="128"/>
        <v>1452</v>
      </c>
      <c r="AU2384" s="643">
        <f t="shared" si="129"/>
        <v>2</v>
      </c>
    </row>
    <row r="2385" spans="46:47" ht="46.5" customHeight="1">
      <c r="AT2385" s="643">
        <f t="shared" si="128"/>
        <v>1452</v>
      </c>
      <c r="AU2385" s="643">
        <f t="shared" si="129"/>
        <v>10</v>
      </c>
    </row>
    <row r="2386" spans="46:47" ht="46.5" customHeight="1">
      <c r="AT2386" s="643">
        <f t="shared" si="128"/>
        <v>1453</v>
      </c>
      <c r="AU2386" s="643">
        <f t="shared" si="129"/>
        <v>2</v>
      </c>
    </row>
    <row r="2387" spans="46:47" ht="46.5" customHeight="1">
      <c r="AT2387" s="643">
        <f t="shared" si="128"/>
        <v>1453</v>
      </c>
      <c r="AU2387" s="643">
        <f t="shared" si="129"/>
        <v>10</v>
      </c>
    </row>
    <row r="2388" spans="46:47" ht="46.5" customHeight="1">
      <c r="AT2388" s="643">
        <f t="shared" ref="AT2388:AT2451" si="130">AT2248+86</f>
        <v>1478</v>
      </c>
      <c r="AU2388" s="643">
        <f t="shared" ref="AU2388:AU2451" si="131">AU2248</f>
        <v>4</v>
      </c>
    </row>
    <row r="2389" spans="46:47" ht="46.5" customHeight="1">
      <c r="AT2389" s="643">
        <f t="shared" si="130"/>
        <v>1481</v>
      </c>
      <c r="AU2389" s="643">
        <f t="shared" si="131"/>
        <v>4</v>
      </c>
    </row>
    <row r="2390" spans="46:47" ht="46.5" customHeight="1">
      <c r="AT2390" s="643">
        <f t="shared" si="130"/>
        <v>1481</v>
      </c>
      <c r="AU2390" s="643">
        <f t="shared" si="131"/>
        <v>5</v>
      </c>
    </row>
    <row r="2391" spans="46:47" ht="46.5" customHeight="1">
      <c r="AT2391" s="643">
        <f t="shared" si="130"/>
        <v>1481</v>
      </c>
      <c r="AU2391" s="643">
        <f t="shared" si="131"/>
        <v>6</v>
      </c>
    </row>
    <row r="2392" spans="46:47" ht="46.5" customHeight="1">
      <c r="AT2392" s="643">
        <f t="shared" si="130"/>
        <v>1481</v>
      </c>
      <c r="AU2392" s="643">
        <f t="shared" si="131"/>
        <v>7</v>
      </c>
    </row>
    <row r="2393" spans="46:47" ht="46.5" customHeight="1">
      <c r="AT2393" s="643">
        <f t="shared" si="130"/>
        <v>1482</v>
      </c>
      <c r="AU2393" s="643">
        <f t="shared" si="131"/>
        <v>4</v>
      </c>
    </row>
    <row r="2394" spans="46:47" ht="46.5" customHeight="1">
      <c r="AT2394" s="643">
        <f t="shared" si="130"/>
        <v>1482</v>
      </c>
      <c r="AU2394" s="643">
        <f t="shared" si="131"/>
        <v>5</v>
      </c>
    </row>
    <row r="2395" spans="46:47" ht="46.5" customHeight="1">
      <c r="AT2395" s="643">
        <f t="shared" si="130"/>
        <v>1482</v>
      </c>
      <c r="AU2395" s="643">
        <f t="shared" si="131"/>
        <v>6</v>
      </c>
    </row>
    <row r="2396" spans="46:47" ht="46.5" customHeight="1">
      <c r="AT2396" s="643">
        <f t="shared" si="130"/>
        <v>1482</v>
      </c>
      <c r="AU2396" s="643">
        <f t="shared" si="131"/>
        <v>7</v>
      </c>
    </row>
    <row r="2397" spans="46:47" ht="46.5" customHeight="1">
      <c r="AT2397" s="643">
        <f t="shared" si="130"/>
        <v>1483</v>
      </c>
      <c r="AU2397" s="643">
        <f t="shared" si="131"/>
        <v>4</v>
      </c>
    </row>
    <row r="2398" spans="46:47" ht="46.5" customHeight="1">
      <c r="AT2398" s="643">
        <f t="shared" si="130"/>
        <v>1483</v>
      </c>
      <c r="AU2398" s="643">
        <f t="shared" si="131"/>
        <v>5</v>
      </c>
    </row>
    <row r="2399" spans="46:47" ht="46.5" customHeight="1">
      <c r="AT2399" s="643">
        <f t="shared" si="130"/>
        <v>1483</v>
      </c>
      <c r="AU2399" s="643">
        <f t="shared" si="131"/>
        <v>6</v>
      </c>
    </row>
    <row r="2400" spans="46:47" ht="46.5" customHeight="1">
      <c r="AT2400" s="643">
        <f t="shared" si="130"/>
        <v>1483</v>
      </c>
      <c r="AU2400" s="643">
        <f t="shared" si="131"/>
        <v>7</v>
      </c>
    </row>
    <row r="2401" spans="46:47" ht="46.5" customHeight="1">
      <c r="AT2401" s="643">
        <f t="shared" si="130"/>
        <v>1484</v>
      </c>
      <c r="AU2401" s="643">
        <f t="shared" si="131"/>
        <v>4</v>
      </c>
    </row>
    <row r="2402" spans="46:47" ht="46.5" customHeight="1">
      <c r="AT2402" s="643">
        <f t="shared" si="130"/>
        <v>1484</v>
      </c>
      <c r="AU2402" s="643">
        <f t="shared" si="131"/>
        <v>5</v>
      </c>
    </row>
    <row r="2403" spans="46:47" ht="46.5" customHeight="1">
      <c r="AT2403" s="643">
        <f t="shared" si="130"/>
        <v>1484</v>
      </c>
      <c r="AU2403" s="643">
        <f t="shared" si="131"/>
        <v>6</v>
      </c>
    </row>
    <row r="2404" spans="46:47" ht="46.5" customHeight="1">
      <c r="AT2404" s="643">
        <f t="shared" si="130"/>
        <v>1484</v>
      </c>
      <c r="AU2404" s="643">
        <f t="shared" si="131"/>
        <v>7</v>
      </c>
    </row>
    <row r="2405" spans="46:47" ht="46.5" customHeight="1">
      <c r="AT2405" s="643">
        <f t="shared" si="130"/>
        <v>1485</v>
      </c>
      <c r="AU2405" s="643">
        <f t="shared" si="131"/>
        <v>4</v>
      </c>
    </row>
    <row r="2406" spans="46:47" ht="46.5" customHeight="1">
      <c r="AT2406" s="643">
        <f t="shared" si="130"/>
        <v>1485</v>
      </c>
      <c r="AU2406" s="643">
        <f t="shared" si="131"/>
        <v>5</v>
      </c>
    </row>
    <row r="2407" spans="46:47" ht="46.5" customHeight="1">
      <c r="AT2407" s="643">
        <f t="shared" si="130"/>
        <v>1485</v>
      </c>
      <c r="AU2407" s="643">
        <f t="shared" si="131"/>
        <v>6</v>
      </c>
    </row>
    <row r="2408" spans="46:47" ht="46.5" customHeight="1">
      <c r="AT2408" s="643">
        <f t="shared" si="130"/>
        <v>1485</v>
      </c>
      <c r="AU2408" s="643">
        <f t="shared" si="131"/>
        <v>7</v>
      </c>
    </row>
    <row r="2409" spans="46:47" ht="46.5" customHeight="1">
      <c r="AT2409" s="643">
        <f t="shared" si="130"/>
        <v>1486</v>
      </c>
      <c r="AU2409" s="643">
        <f t="shared" si="131"/>
        <v>4</v>
      </c>
    </row>
    <row r="2410" spans="46:47" ht="46.5" customHeight="1">
      <c r="AT2410" s="643">
        <f t="shared" si="130"/>
        <v>1486</v>
      </c>
      <c r="AU2410" s="643">
        <f t="shared" si="131"/>
        <v>5</v>
      </c>
    </row>
    <row r="2411" spans="46:47" ht="46.5" customHeight="1">
      <c r="AT2411" s="643">
        <f t="shared" si="130"/>
        <v>1486</v>
      </c>
      <c r="AU2411" s="643">
        <f t="shared" si="131"/>
        <v>6</v>
      </c>
    </row>
    <row r="2412" spans="46:47" ht="46.5" customHeight="1">
      <c r="AT2412" s="643">
        <f t="shared" si="130"/>
        <v>1486</v>
      </c>
      <c r="AU2412" s="643">
        <f t="shared" si="131"/>
        <v>7</v>
      </c>
    </row>
    <row r="2413" spans="46:47" ht="46.5" customHeight="1">
      <c r="AT2413" s="643">
        <f t="shared" si="130"/>
        <v>1487</v>
      </c>
      <c r="AU2413" s="643">
        <f t="shared" si="131"/>
        <v>4</v>
      </c>
    </row>
    <row r="2414" spans="46:47" ht="46.5" customHeight="1">
      <c r="AT2414" s="643">
        <f t="shared" si="130"/>
        <v>1487</v>
      </c>
      <c r="AU2414" s="643">
        <f t="shared" si="131"/>
        <v>5</v>
      </c>
    </row>
    <row r="2415" spans="46:47" ht="46.5" customHeight="1">
      <c r="AT2415" s="643">
        <f t="shared" si="130"/>
        <v>1487</v>
      </c>
      <c r="AU2415" s="643">
        <f t="shared" si="131"/>
        <v>6</v>
      </c>
    </row>
    <row r="2416" spans="46:47" ht="46.5" customHeight="1">
      <c r="AT2416" s="643">
        <f t="shared" si="130"/>
        <v>1487</v>
      </c>
      <c r="AU2416" s="643">
        <f t="shared" si="131"/>
        <v>7</v>
      </c>
    </row>
    <row r="2417" spans="46:47" ht="46.5" customHeight="1">
      <c r="AT2417" s="643">
        <f t="shared" si="130"/>
        <v>1488</v>
      </c>
      <c r="AU2417" s="643">
        <f t="shared" si="131"/>
        <v>4</v>
      </c>
    </row>
    <row r="2418" spans="46:47" ht="46.5" customHeight="1">
      <c r="AT2418" s="643">
        <f t="shared" si="130"/>
        <v>1488</v>
      </c>
      <c r="AU2418" s="643">
        <f t="shared" si="131"/>
        <v>5</v>
      </c>
    </row>
    <row r="2419" spans="46:47" ht="46.5" customHeight="1">
      <c r="AT2419" s="643">
        <f t="shared" si="130"/>
        <v>1488</v>
      </c>
      <c r="AU2419" s="643">
        <f t="shared" si="131"/>
        <v>6</v>
      </c>
    </row>
    <row r="2420" spans="46:47" ht="46.5" customHeight="1">
      <c r="AT2420" s="643">
        <f t="shared" si="130"/>
        <v>1488</v>
      </c>
      <c r="AU2420" s="643">
        <f t="shared" si="131"/>
        <v>7</v>
      </c>
    </row>
    <row r="2421" spans="46:47" ht="46.5" customHeight="1">
      <c r="AT2421" s="643">
        <f t="shared" si="130"/>
        <v>1489</v>
      </c>
      <c r="AU2421" s="643">
        <f t="shared" si="131"/>
        <v>4</v>
      </c>
    </row>
    <row r="2422" spans="46:47" ht="46.5" customHeight="1">
      <c r="AT2422" s="643">
        <f t="shared" si="130"/>
        <v>1489</v>
      </c>
      <c r="AU2422" s="643">
        <f t="shared" si="131"/>
        <v>5</v>
      </c>
    </row>
    <row r="2423" spans="46:47" ht="46.5" customHeight="1">
      <c r="AT2423" s="643">
        <f t="shared" si="130"/>
        <v>1489</v>
      </c>
      <c r="AU2423" s="643">
        <f t="shared" si="131"/>
        <v>6</v>
      </c>
    </row>
    <row r="2424" spans="46:47" ht="46.5" customHeight="1">
      <c r="AT2424" s="643">
        <f t="shared" si="130"/>
        <v>1489</v>
      </c>
      <c r="AU2424" s="643">
        <f t="shared" si="131"/>
        <v>7</v>
      </c>
    </row>
    <row r="2425" spans="46:47" ht="46.5" customHeight="1">
      <c r="AT2425" s="643">
        <f t="shared" si="130"/>
        <v>1490</v>
      </c>
      <c r="AU2425" s="643">
        <f t="shared" si="131"/>
        <v>4</v>
      </c>
    </row>
    <row r="2426" spans="46:47" ht="46.5" customHeight="1">
      <c r="AT2426" s="643">
        <f t="shared" si="130"/>
        <v>1490</v>
      </c>
      <c r="AU2426" s="643">
        <f t="shared" si="131"/>
        <v>5</v>
      </c>
    </row>
    <row r="2427" spans="46:47" ht="46.5" customHeight="1">
      <c r="AT2427" s="643">
        <f t="shared" si="130"/>
        <v>1490</v>
      </c>
      <c r="AU2427" s="643">
        <f t="shared" si="131"/>
        <v>6</v>
      </c>
    </row>
    <row r="2428" spans="46:47" ht="46.5" customHeight="1">
      <c r="AT2428" s="643">
        <f t="shared" si="130"/>
        <v>1490</v>
      </c>
      <c r="AU2428" s="643">
        <f t="shared" si="131"/>
        <v>7</v>
      </c>
    </row>
    <row r="2429" spans="46:47" ht="46.5" customHeight="1">
      <c r="AT2429" s="643">
        <f t="shared" si="130"/>
        <v>1491</v>
      </c>
      <c r="AU2429" s="643">
        <f t="shared" si="131"/>
        <v>4</v>
      </c>
    </row>
    <row r="2430" spans="46:47" ht="46.5" customHeight="1">
      <c r="AT2430" s="643">
        <f t="shared" si="130"/>
        <v>1491</v>
      </c>
      <c r="AU2430" s="643">
        <f t="shared" si="131"/>
        <v>5</v>
      </c>
    </row>
    <row r="2431" spans="46:47" ht="46.5" customHeight="1">
      <c r="AT2431" s="643">
        <f t="shared" si="130"/>
        <v>1491</v>
      </c>
      <c r="AU2431" s="643">
        <f t="shared" si="131"/>
        <v>6</v>
      </c>
    </row>
    <row r="2432" spans="46:47" ht="46.5" customHeight="1">
      <c r="AT2432" s="643">
        <f t="shared" si="130"/>
        <v>1491</v>
      </c>
      <c r="AU2432" s="643">
        <f t="shared" si="131"/>
        <v>7</v>
      </c>
    </row>
    <row r="2433" spans="46:47" ht="46.5" customHeight="1">
      <c r="AT2433" s="643">
        <f t="shared" si="130"/>
        <v>1492</v>
      </c>
      <c r="AU2433" s="643">
        <f t="shared" si="131"/>
        <v>4</v>
      </c>
    </row>
    <row r="2434" spans="46:47" ht="46.5" customHeight="1">
      <c r="AT2434" s="643">
        <f t="shared" si="130"/>
        <v>1492</v>
      </c>
      <c r="AU2434" s="643">
        <f t="shared" si="131"/>
        <v>5</v>
      </c>
    </row>
    <row r="2435" spans="46:47" ht="46.5" customHeight="1">
      <c r="AT2435" s="643">
        <f t="shared" si="130"/>
        <v>1492</v>
      </c>
      <c r="AU2435" s="643">
        <f t="shared" si="131"/>
        <v>6</v>
      </c>
    </row>
    <row r="2436" spans="46:47" ht="46.5" customHeight="1">
      <c r="AT2436" s="643">
        <f t="shared" si="130"/>
        <v>1492</v>
      </c>
      <c r="AU2436" s="643">
        <f t="shared" si="131"/>
        <v>7</v>
      </c>
    </row>
    <row r="2437" spans="46:47" ht="46.5" customHeight="1">
      <c r="AT2437" s="643">
        <f t="shared" si="130"/>
        <v>1493</v>
      </c>
      <c r="AU2437" s="643">
        <f t="shared" si="131"/>
        <v>4</v>
      </c>
    </row>
    <row r="2438" spans="46:47" ht="46.5" customHeight="1">
      <c r="AT2438" s="643">
        <f t="shared" si="130"/>
        <v>1493</v>
      </c>
      <c r="AU2438" s="643">
        <f t="shared" si="131"/>
        <v>5</v>
      </c>
    </row>
    <row r="2439" spans="46:47" ht="46.5" customHeight="1">
      <c r="AT2439" s="643">
        <f t="shared" si="130"/>
        <v>1493</v>
      </c>
      <c r="AU2439" s="643">
        <f t="shared" si="131"/>
        <v>6</v>
      </c>
    </row>
    <row r="2440" spans="46:47" ht="46.5" customHeight="1">
      <c r="AT2440" s="643">
        <f t="shared" si="130"/>
        <v>1493</v>
      </c>
      <c r="AU2440" s="643">
        <f t="shared" si="131"/>
        <v>7</v>
      </c>
    </row>
    <row r="2441" spans="46:47" ht="46.5" customHeight="1">
      <c r="AT2441" s="643">
        <f t="shared" si="130"/>
        <v>1494</v>
      </c>
      <c r="AU2441" s="643">
        <f t="shared" si="131"/>
        <v>4</v>
      </c>
    </row>
    <row r="2442" spans="46:47" ht="46.5" customHeight="1">
      <c r="AT2442" s="643">
        <f t="shared" si="130"/>
        <v>1494</v>
      </c>
      <c r="AU2442" s="643">
        <f t="shared" si="131"/>
        <v>5</v>
      </c>
    </row>
    <row r="2443" spans="46:47" ht="46.5" customHeight="1">
      <c r="AT2443" s="643">
        <f t="shared" si="130"/>
        <v>1494</v>
      </c>
      <c r="AU2443" s="643">
        <f t="shared" si="131"/>
        <v>6</v>
      </c>
    </row>
    <row r="2444" spans="46:47" ht="46.5" customHeight="1">
      <c r="AT2444" s="643">
        <f t="shared" si="130"/>
        <v>1494</v>
      </c>
      <c r="AU2444" s="643">
        <f t="shared" si="131"/>
        <v>7</v>
      </c>
    </row>
    <row r="2445" spans="46:47" ht="46.5" customHeight="1">
      <c r="AT2445" s="643">
        <f t="shared" si="130"/>
        <v>1495</v>
      </c>
      <c r="AU2445" s="643">
        <f t="shared" si="131"/>
        <v>4</v>
      </c>
    </row>
    <row r="2446" spans="46:47" ht="46.5" customHeight="1">
      <c r="AT2446" s="643">
        <f t="shared" si="130"/>
        <v>1495</v>
      </c>
      <c r="AU2446" s="643">
        <f t="shared" si="131"/>
        <v>5</v>
      </c>
    </row>
    <row r="2447" spans="46:47" ht="46.5" customHeight="1">
      <c r="AT2447" s="643">
        <f t="shared" si="130"/>
        <v>1495</v>
      </c>
      <c r="AU2447" s="643">
        <f t="shared" si="131"/>
        <v>6</v>
      </c>
    </row>
    <row r="2448" spans="46:47" ht="46.5" customHeight="1">
      <c r="AT2448" s="643">
        <f t="shared" si="130"/>
        <v>1495</v>
      </c>
      <c r="AU2448" s="643">
        <f t="shared" si="131"/>
        <v>7</v>
      </c>
    </row>
    <row r="2449" spans="46:47" ht="46.5" customHeight="1">
      <c r="AT2449" s="643">
        <f t="shared" si="130"/>
        <v>1496</v>
      </c>
      <c r="AU2449" s="643">
        <f t="shared" si="131"/>
        <v>4</v>
      </c>
    </row>
    <row r="2450" spans="46:47" ht="46.5" customHeight="1">
      <c r="AT2450" s="643">
        <f t="shared" si="130"/>
        <v>1496</v>
      </c>
      <c r="AU2450" s="643">
        <f t="shared" si="131"/>
        <v>5</v>
      </c>
    </row>
    <row r="2451" spans="46:47" ht="46.5" customHeight="1">
      <c r="AT2451" s="643">
        <f t="shared" si="130"/>
        <v>1496</v>
      </c>
      <c r="AU2451" s="643">
        <f t="shared" si="131"/>
        <v>6</v>
      </c>
    </row>
    <row r="2452" spans="46:47" ht="46.5" customHeight="1">
      <c r="AT2452" s="643">
        <f t="shared" ref="AT2452:AT2515" si="132">AT2312+86</f>
        <v>1496</v>
      </c>
      <c r="AU2452" s="643">
        <f t="shared" ref="AU2452:AU2515" si="133">AU2312</f>
        <v>7</v>
      </c>
    </row>
    <row r="2453" spans="46:47" ht="46.5" customHeight="1">
      <c r="AT2453" s="643">
        <f t="shared" si="132"/>
        <v>1497</v>
      </c>
      <c r="AU2453" s="643">
        <f t="shared" si="133"/>
        <v>4</v>
      </c>
    </row>
    <row r="2454" spans="46:47" ht="46.5" customHeight="1">
      <c r="AT2454" s="643">
        <f t="shared" si="132"/>
        <v>1497</v>
      </c>
      <c r="AU2454" s="643">
        <f t="shared" si="133"/>
        <v>5</v>
      </c>
    </row>
    <row r="2455" spans="46:47" ht="46.5" customHeight="1">
      <c r="AT2455" s="643">
        <f t="shared" si="132"/>
        <v>1497</v>
      </c>
      <c r="AU2455" s="643">
        <f t="shared" si="133"/>
        <v>6</v>
      </c>
    </row>
    <row r="2456" spans="46:47" ht="46.5" customHeight="1">
      <c r="AT2456" s="643">
        <f t="shared" si="132"/>
        <v>1497</v>
      </c>
      <c r="AU2456" s="643">
        <f t="shared" si="133"/>
        <v>7</v>
      </c>
    </row>
    <row r="2457" spans="46:47" ht="46.5" customHeight="1">
      <c r="AT2457" s="643">
        <f t="shared" si="132"/>
        <v>1498</v>
      </c>
      <c r="AU2457" s="643">
        <f t="shared" si="133"/>
        <v>4</v>
      </c>
    </row>
    <row r="2458" spans="46:47" ht="46.5" customHeight="1">
      <c r="AT2458" s="643">
        <f t="shared" si="132"/>
        <v>1498</v>
      </c>
      <c r="AU2458" s="643">
        <f t="shared" si="133"/>
        <v>5</v>
      </c>
    </row>
    <row r="2459" spans="46:47" ht="46.5" customHeight="1">
      <c r="AT2459" s="643">
        <f t="shared" si="132"/>
        <v>1498</v>
      </c>
      <c r="AU2459" s="643">
        <f t="shared" si="133"/>
        <v>6</v>
      </c>
    </row>
    <row r="2460" spans="46:47" ht="46.5" customHeight="1">
      <c r="AT2460" s="643">
        <f t="shared" si="132"/>
        <v>1498</v>
      </c>
      <c r="AU2460" s="643">
        <f t="shared" si="133"/>
        <v>7</v>
      </c>
    </row>
    <row r="2461" spans="46:47" ht="46.5" customHeight="1">
      <c r="AT2461" s="643">
        <f t="shared" si="132"/>
        <v>1499</v>
      </c>
      <c r="AU2461" s="643">
        <f t="shared" si="133"/>
        <v>4</v>
      </c>
    </row>
    <row r="2462" spans="46:47" ht="46.5" customHeight="1">
      <c r="AT2462" s="643">
        <f t="shared" si="132"/>
        <v>1499</v>
      </c>
      <c r="AU2462" s="643">
        <f t="shared" si="133"/>
        <v>5</v>
      </c>
    </row>
    <row r="2463" spans="46:47" ht="46.5" customHeight="1">
      <c r="AT2463" s="643">
        <f t="shared" si="132"/>
        <v>1499</v>
      </c>
      <c r="AU2463" s="643">
        <f t="shared" si="133"/>
        <v>6</v>
      </c>
    </row>
    <row r="2464" spans="46:47" ht="46.5" customHeight="1">
      <c r="AT2464" s="643">
        <f t="shared" si="132"/>
        <v>1499</v>
      </c>
      <c r="AU2464" s="643">
        <f t="shared" si="133"/>
        <v>7</v>
      </c>
    </row>
    <row r="2465" spans="46:47" ht="46.5" customHeight="1">
      <c r="AT2465" s="643">
        <f t="shared" si="132"/>
        <v>1500</v>
      </c>
      <c r="AU2465" s="643">
        <f t="shared" si="133"/>
        <v>4</v>
      </c>
    </row>
    <row r="2466" spans="46:47" ht="46.5" customHeight="1">
      <c r="AT2466" s="643">
        <f t="shared" si="132"/>
        <v>1500</v>
      </c>
      <c r="AU2466" s="643">
        <f t="shared" si="133"/>
        <v>5</v>
      </c>
    </row>
    <row r="2467" spans="46:47" ht="46.5" customHeight="1">
      <c r="AT2467" s="643">
        <f t="shared" si="132"/>
        <v>1500</v>
      </c>
      <c r="AU2467" s="643">
        <f t="shared" si="133"/>
        <v>6</v>
      </c>
    </row>
    <row r="2468" spans="46:47" ht="46.5" customHeight="1">
      <c r="AT2468" s="643">
        <f t="shared" si="132"/>
        <v>1500</v>
      </c>
      <c r="AU2468" s="643">
        <f t="shared" si="133"/>
        <v>7</v>
      </c>
    </row>
    <row r="2469" spans="46:47" ht="46.5" customHeight="1">
      <c r="AT2469" s="643">
        <f t="shared" si="132"/>
        <v>1501</v>
      </c>
      <c r="AU2469" s="643">
        <f t="shared" si="133"/>
        <v>4</v>
      </c>
    </row>
    <row r="2470" spans="46:47" ht="46.5" customHeight="1">
      <c r="AT2470" s="643">
        <f t="shared" si="132"/>
        <v>1501</v>
      </c>
      <c r="AU2470" s="643">
        <f t="shared" si="133"/>
        <v>5</v>
      </c>
    </row>
    <row r="2471" spans="46:47" ht="46.5" customHeight="1">
      <c r="AT2471" s="643">
        <f t="shared" si="132"/>
        <v>1501</v>
      </c>
      <c r="AU2471" s="643">
        <f t="shared" si="133"/>
        <v>6</v>
      </c>
    </row>
    <row r="2472" spans="46:47" ht="46.5" customHeight="1">
      <c r="AT2472" s="643">
        <f t="shared" si="132"/>
        <v>1501</v>
      </c>
      <c r="AU2472" s="643">
        <f t="shared" si="133"/>
        <v>7</v>
      </c>
    </row>
    <row r="2473" spans="46:47" ht="46.5" customHeight="1">
      <c r="AT2473" s="643">
        <f t="shared" si="132"/>
        <v>1502</v>
      </c>
      <c r="AU2473" s="643">
        <f t="shared" si="133"/>
        <v>4</v>
      </c>
    </row>
    <row r="2474" spans="46:47" ht="46.5" customHeight="1">
      <c r="AT2474" s="643">
        <f t="shared" si="132"/>
        <v>1502</v>
      </c>
      <c r="AU2474" s="643">
        <f t="shared" si="133"/>
        <v>5</v>
      </c>
    </row>
    <row r="2475" spans="46:47" ht="46.5" customHeight="1">
      <c r="AT2475" s="643">
        <f t="shared" si="132"/>
        <v>1502</v>
      </c>
      <c r="AU2475" s="643">
        <f t="shared" si="133"/>
        <v>6</v>
      </c>
    </row>
    <row r="2476" spans="46:47" ht="46.5" customHeight="1">
      <c r="AT2476" s="643">
        <f t="shared" si="132"/>
        <v>1502</v>
      </c>
      <c r="AU2476" s="643">
        <f t="shared" si="133"/>
        <v>7</v>
      </c>
    </row>
    <row r="2477" spans="46:47" ht="46.5" customHeight="1">
      <c r="AT2477" s="643">
        <f t="shared" si="132"/>
        <v>1503</v>
      </c>
      <c r="AU2477" s="643">
        <f t="shared" si="133"/>
        <v>4</v>
      </c>
    </row>
    <row r="2478" spans="46:47" ht="46.5" customHeight="1">
      <c r="AT2478" s="643">
        <f t="shared" si="132"/>
        <v>1503</v>
      </c>
      <c r="AU2478" s="643">
        <f t="shared" si="133"/>
        <v>5</v>
      </c>
    </row>
    <row r="2479" spans="46:47" ht="46.5" customHeight="1">
      <c r="AT2479" s="643">
        <f t="shared" si="132"/>
        <v>1503</v>
      </c>
      <c r="AU2479" s="643">
        <f t="shared" si="133"/>
        <v>6</v>
      </c>
    </row>
    <row r="2480" spans="46:47" ht="46.5" customHeight="1">
      <c r="AT2480" s="643">
        <f t="shared" si="132"/>
        <v>1503</v>
      </c>
      <c r="AU2480" s="643">
        <f t="shared" si="133"/>
        <v>7</v>
      </c>
    </row>
    <row r="2481" spans="46:47" ht="46.5" customHeight="1">
      <c r="AT2481" s="643">
        <f t="shared" si="132"/>
        <v>1504</v>
      </c>
      <c r="AU2481" s="643">
        <f t="shared" si="133"/>
        <v>4</v>
      </c>
    </row>
    <row r="2482" spans="46:47" ht="46.5" customHeight="1">
      <c r="AT2482" s="643">
        <f t="shared" si="132"/>
        <v>1504</v>
      </c>
      <c r="AU2482" s="643">
        <f t="shared" si="133"/>
        <v>5</v>
      </c>
    </row>
    <row r="2483" spans="46:47" ht="46.5" customHeight="1">
      <c r="AT2483" s="643">
        <f t="shared" si="132"/>
        <v>1504</v>
      </c>
      <c r="AU2483" s="643">
        <f t="shared" si="133"/>
        <v>6</v>
      </c>
    </row>
    <row r="2484" spans="46:47" ht="46.5" customHeight="1">
      <c r="AT2484" s="643">
        <f t="shared" si="132"/>
        <v>1504</v>
      </c>
      <c r="AU2484" s="643">
        <f t="shared" si="133"/>
        <v>7</v>
      </c>
    </row>
    <row r="2485" spans="46:47" ht="46.5" customHeight="1">
      <c r="AT2485" s="643">
        <f t="shared" si="132"/>
        <v>1514</v>
      </c>
      <c r="AU2485" s="643">
        <f t="shared" si="133"/>
        <v>11</v>
      </c>
    </row>
    <row r="2486" spans="46:47" ht="46.5" customHeight="1">
      <c r="AT2486" s="643">
        <f t="shared" si="132"/>
        <v>1519</v>
      </c>
      <c r="AU2486" s="643">
        <f t="shared" si="133"/>
        <v>2</v>
      </c>
    </row>
    <row r="2487" spans="46:47" ht="46.5" customHeight="1">
      <c r="AT2487" s="643">
        <f t="shared" si="132"/>
        <v>1519</v>
      </c>
      <c r="AU2487" s="643">
        <f t="shared" si="133"/>
        <v>10</v>
      </c>
    </row>
    <row r="2488" spans="46:47" ht="46.5" customHeight="1">
      <c r="AT2488" s="643">
        <f t="shared" si="132"/>
        <v>1520</v>
      </c>
      <c r="AU2488" s="643">
        <f t="shared" si="133"/>
        <v>2</v>
      </c>
    </row>
    <row r="2489" spans="46:47" ht="46.5" customHeight="1">
      <c r="AT2489" s="643">
        <f t="shared" si="132"/>
        <v>1520</v>
      </c>
      <c r="AU2489" s="643">
        <f t="shared" si="133"/>
        <v>10</v>
      </c>
    </row>
    <row r="2490" spans="46:47" ht="46.5" customHeight="1">
      <c r="AT2490" s="643">
        <f t="shared" si="132"/>
        <v>1521</v>
      </c>
      <c r="AU2490" s="643">
        <f t="shared" si="133"/>
        <v>2</v>
      </c>
    </row>
    <row r="2491" spans="46:47" ht="46.5" customHeight="1">
      <c r="AT2491" s="643">
        <f t="shared" si="132"/>
        <v>1521</v>
      </c>
      <c r="AU2491" s="643">
        <f t="shared" si="133"/>
        <v>10</v>
      </c>
    </row>
    <row r="2492" spans="46:47" ht="46.5" customHeight="1">
      <c r="AT2492" s="643">
        <f t="shared" si="132"/>
        <v>1522</v>
      </c>
      <c r="AU2492" s="643">
        <f t="shared" si="133"/>
        <v>2</v>
      </c>
    </row>
    <row r="2493" spans="46:47" ht="46.5" customHeight="1">
      <c r="AT2493" s="643">
        <f t="shared" si="132"/>
        <v>1522</v>
      </c>
      <c r="AU2493" s="643">
        <f t="shared" si="133"/>
        <v>10</v>
      </c>
    </row>
    <row r="2494" spans="46:47" ht="46.5" customHeight="1">
      <c r="AT2494" s="643">
        <f t="shared" si="132"/>
        <v>1523</v>
      </c>
      <c r="AU2494" s="643">
        <f t="shared" si="133"/>
        <v>2</v>
      </c>
    </row>
    <row r="2495" spans="46:47" ht="46.5" customHeight="1">
      <c r="AT2495" s="643">
        <f t="shared" si="132"/>
        <v>1523</v>
      </c>
      <c r="AU2495" s="643">
        <f t="shared" si="133"/>
        <v>10</v>
      </c>
    </row>
    <row r="2496" spans="46:47" ht="46.5" customHeight="1">
      <c r="AT2496" s="643">
        <f t="shared" si="132"/>
        <v>1524</v>
      </c>
      <c r="AU2496" s="643">
        <f t="shared" si="133"/>
        <v>2</v>
      </c>
    </row>
    <row r="2497" spans="46:47" ht="46.5" customHeight="1">
      <c r="AT2497" s="643">
        <f t="shared" si="132"/>
        <v>1524</v>
      </c>
      <c r="AU2497" s="643">
        <f t="shared" si="133"/>
        <v>10</v>
      </c>
    </row>
    <row r="2498" spans="46:47" ht="46.5" customHeight="1">
      <c r="AT2498" s="643">
        <f t="shared" si="132"/>
        <v>1525</v>
      </c>
      <c r="AU2498" s="643">
        <f t="shared" si="133"/>
        <v>2</v>
      </c>
    </row>
    <row r="2499" spans="46:47" ht="46.5" customHeight="1">
      <c r="AT2499" s="643">
        <f t="shared" si="132"/>
        <v>1525</v>
      </c>
      <c r="AU2499" s="643">
        <f t="shared" si="133"/>
        <v>10</v>
      </c>
    </row>
    <row r="2500" spans="46:47" ht="46.5" customHeight="1">
      <c r="AT2500" s="643">
        <f t="shared" si="132"/>
        <v>1526</v>
      </c>
      <c r="AU2500" s="643">
        <f t="shared" si="133"/>
        <v>2</v>
      </c>
    </row>
    <row r="2501" spans="46:47" ht="46.5" customHeight="1">
      <c r="AT2501" s="643">
        <f t="shared" si="132"/>
        <v>1526</v>
      </c>
      <c r="AU2501" s="643">
        <f t="shared" si="133"/>
        <v>10</v>
      </c>
    </row>
    <row r="2502" spans="46:47" ht="46.5" customHeight="1">
      <c r="AT2502" s="643">
        <f t="shared" si="132"/>
        <v>1527</v>
      </c>
      <c r="AU2502" s="643">
        <f t="shared" si="133"/>
        <v>2</v>
      </c>
    </row>
    <row r="2503" spans="46:47" ht="46.5" customHeight="1">
      <c r="AT2503" s="643">
        <f t="shared" si="132"/>
        <v>1527</v>
      </c>
      <c r="AU2503" s="643">
        <f t="shared" si="133"/>
        <v>10</v>
      </c>
    </row>
    <row r="2504" spans="46:47" ht="46.5" customHeight="1">
      <c r="AT2504" s="643">
        <f t="shared" si="132"/>
        <v>1528</v>
      </c>
      <c r="AU2504" s="643">
        <f t="shared" si="133"/>
        <v>2</v>
      </c>
    </row>
    <row r="2505" spans="46:47" ht="46.5" customHeight="1">
      <c r="AT2505" s="643">
        <f t="shared" si="132"/>
        <v>1528</v>
      </c>
      <c r="AU2505" s="643">
        <f t="shared" si="133"/>
        <v>10</v>
      </c>
    </row>
    <row r="2506" spans="46:47" ht="46.5" customHeight="1">
      <c r="AT2506" s="643">
        <f t="shared" si="132"/>
        <v>1529</v>
      </c>
      <c r="AU2506" s="643">
        <f t="shared" si="133"/>
        <v>2</v>
      </c>
    </row>
    <row r="2507" spans="46:47" ht="46.5" customHeight="1">
      <c r="AT2507" s="643">
        <f t="shared" si="132"/>
        <v>1529</v>
      </c>
      <c r="AU2507" s="643">
        <f t="shared" si="133"/>
        <v>10</v>
      </c>
    </row>
    <row r="2508" spans="46:47" ht="46.5" customHeight="1">
      <c r="AT2508" s="643">
        <f t="shared" si="132"/>
        <v>1530</v>
      </c>
      <c r="AU2508" s="643">
        <f t="shared" si="133"/>
        <v>2</v>
      </c>
    </row>
    <row r="2509" spans="46:47" ht="46.5" customHeight="1">
      <c r="AT2509" s="643">
        <f t="shared" si="132"/>
        <v>1530</v>
      </c>
      <c r="AU2509" s="643">
        <f t="shared" si="133"/>
        <v>10</v>
      </c>
    </row>
    <row r="2510" spans="46:47" ht="46.5" customHeight="1">
      <c r="AT2510" s="643">
        <f t="shared" si="132"/>
        <v>1531</v>
      </c>
      <c r="AU2510" s="643">
        <f t="shared" si="133"/>
        <v>2</v>
      </c>
    </row>
    <row r="2511" spans="46:47" ht="46.5" customHeight="1">
      <c r="AT2511" s="643">
        <f t="shared" si="132"/>
        <v>1531</v>
      </c>
      <c r="AU2511" s="643">
        <f t="shared" si="133"/>
        <v>10</v>
      </c>
    </row>
    <row r="2512" spans="46:47" ht="46.5" customHeight="1">
      <c r="AT2512" s="643">
        <f t="shared" si="132"/>
        <v>1532</v>
      </c>
      <c r="AU2512" s="643">
        <f t="shared" si="133"/>
        <v>2</v>
      </c>
    </row>
    <row r="2513" spans="46:47" ht="46.5" customHeight="1">
      <c r="AT2513" s="643">
        <f t="shared" si="132"/>
        <v>1532</v>
      </c>
      <c r="AU2513" s="643">
        <f t="shared" si="133"/>
        <v>10</v>
      </c>
    </row>
    <row r="2514" spans="46:47" ht="46.5" customHeight="1">
      <c r="AT2514" s="643">
        <f t="shared" si="132"/>
        <v>1533</v>
      </c>
      <c r="AU2514" s="643">
        <f t="shared" si="133"/>
        <v>2</v>
      </c>
    </row>
    <row r="2515" spans="46:47" ht="46.5" customHeight="1">
      <c r="AT2515" s="643">
        <f t="shared" si="132"/>
        <v>1533</v>
      </c>
      <c r="AU2515" s="643">
        <f t="shared" si="133"/>
        <v>10</v>
      </c>
    </row>
    <row r="2516" spans="46:47" ht="46.5" customHeight="1">
      <c r="AT2516" s="643">
        <f t="shared" ref="AT2516:AT2579" si="134">AT2376+86</f>
        <v>1534</v>
      </c>
      <c r="AU2516" s="643">
        <f t="shared" ref="AU2516:AU2579" si="135">AU2376</f>
        <v>2</v>
      </c>
    </row>
    <row r="2517" spans="46:47" ht="46.5" customHeight="1">
      <c r="AT2517" s="643">
        <f t="shared" si="134"/>
        <v>1534</v>
      </c>
      <c r="AU2517" s="643">
        <f t="shared" si="135"/>
        <v>10</v>
      </c>
    </row>
    <row r="2518" spans="46:47" ht="46.5" customHeight="1">
      <c r="AT2518" s="643">
        <f t="shared" si="134"/>
        <v>1535</v>
      </c>
      <c r="AU2518" s="643">
        <f t="shared" si="135"/>
        <v>2</v>
      </c>
    </row>
    <row r="2519" spans="46:47" ht="46.5" customHeight="1">
      <c r="AT2519" s="643">
        <f t="shared" si="134"/>
        <v>1535</v>
      </c>
      <c r="AU2519" s="643">
        <f t="shared" si="135"/>
        <v>10</v>
      </c>
    </row>
    <row r="2520" spans="46:47" ht="46.5" customHeight="1">
      <c r="AT2520" s="643">
        <f t="shared" si="134"/>
        <v>1536</v>
      </c>
      <c r="AU2520" s="643">
        <f t="shared" si="135"/>
        <v>2</v>
      </c>
    </row>
    <row r="2521" spans="46:47" ht="46.5" customHeight="1">
      <c r="AT2521" s="643">
        <f t="shared" si="134"/>
        <v>1536</v>
      </c>
      <c r="AU2521" s="643">
        <f t="shared" si="135"/>
        <v>10</v>
      </c>
    </row>
    <row r="2522" spans="46:47" ht="46.5" customHeight="1">
      <c r="AT2522" s="643">
        <f t="shared" si="134"/>
        <v>1537</v>
      </c>
      <c r="AU2522" s="643">
        <f t="shared" si="135"/>
        <v>2</v>
      </c>
    </row>
    <row r="2523" spans="46:47" ht="46.5" customHeight="1">
      <c r="AT2523" s="643">
        <f t="shared" si="134"/>
        <v>1537</v>
      </c>
      <c r="AU2523" s="643">
        <f t="shared" si="135"/>
        <v>10</v>
      </c>
    </row>
    <row r="2524" spans="46:47" ht="46.5" customHeight="1">
      <c r="AT2524" s="643">
        <f t="shared" si="134"/>
        <v>1538</v>
      </c>
      <c r="AU2524" s="643">
        <f t="shared" si="135"/>
        <v>2</v>
      </c>
    </row>
    <row r="2525" spans="46:47" ht="46.5" customHeight="1">
      <c r="AT2525" s="643">
        <f t="shared" si="134"/>
        <v>1538</v>
      </c>
      <c r="AU2525" s="643">
        <f t="shared" si="135"/>
        <v>10</v>
      </c>
    </row>
    <row r="2526" spans="46:47" ht="46.5" customHeight="1">
      <c r="AT2526" s="643">
        <f t="shared" si="134"/>
        <v>1539</v>
      </c>
      <c r="AU2526" s="643">
        <f t="shared" si="135"/>
        <v>2</v>
      </c>
    </row>
    <row r="2527" spans="46:47" ht="46.5" customHeight="1">
      <c r="AT2527" s="643">
        <f t="shared" si="134"/>
        <v>1539</v>
      </c>
      <c r="AU2527" s="643">
        <f t="shared" si="135"/>
        <v>10</v>
      </c>
    </row>
    <row r="2528" spans="46:47" ht="46.5" customHeight="1">
      <c r="AT2528" s="643">
        <f t="shared" si="134"/>
        <v>1564</v>
      </c>
      <c r="AU2528" s="643">
        <f t="shared" si="135"/>
        <v>4</v>
      </c>
    </row>
    <row r="2529" spans="46:47" ht="46.5" customHeight="1">
      <c r="AT2529" s="643">
        <f t="shared" si="134"/>
        <v>1567</v>
      </c>
      <c r="AU2529" s="643">
        <f t="shared" si="135"/>
        <v>4</v>
      </c>
    </row>
    <row r="2530" spans="46:47" ht="46.5" customHeight="1">
      <c r="AT2530" s="643">
        <f t="shared" si="134"/>
        <v>1567</v>
      </c>
      <c r="AU2530" s="643">
        <f t="shared" si="135"/>
        <v>5</v>
      </c>
    </row>
    <row r="2531" spans="46:47" ht="46.5" customHeight="1">
      <c r="AT2531" s="643">
        <f t="shared" si="134"/>
        <v>1567</v>
      </c>
      <c r="AU2531" s="643">
        <f t="shared" si="135"/>
        <v>6</v>
      </c>
    </row>
    <row r="2532" spans="46:47" ht="46.5" customHeight="1">
      <c r="AT2532" s="643">
        <f t="shared" si="134"/>
        <v>1567</v>
      </c>
      <c r="AU2532" s="643">
        <f t="shared" si="135"/>
        <v>7</v>
      </c>
    </row>
    <row r="2533" spans="46:47" ht="46.5" customHeight="1">
      <c r="AT2533" s="643">
        <f t="shared" si="134"/>
        <v>1568</v>
      </c>
      <c r="AU2533" s="643">
        <f t="shared" si="135"/>
        <v>4</v>
      </c>
    </row>
    <row r="2534" spans="46:47" ht="46.5" customHeight="1">
      <c r="AT2534" s="643">
        <f t="shared" si="134"/>
        <v>1568</v>
      </c>
      <c r="AU2534" s="643">
        <f t="shared" si="135"/>
        <v>5</v>
      </c>
    </row>
    <row r="2535" spans="46:47" ht="46.5" customHeight="1">
      <c r="AT2535" s="643">
        <f t="shared" si="134"/>
        <v>1568</v>
      </c>
      <c r="AU2535" s="643">
        <f t="shared" si="135"/>
        <v>6</v>
      </c>
    </row>
    <row r="2536" spans="46:47" ht="46.5" customHeight="1">
      <c r="AT2536" s="643">
        <f t="shared" si="134"/>
        <v>1568</v>
      </c>
      <c r="AU2536" s="643">
        <f t="shared" si="135"/>
        <v>7</v>
      </c>
    </row>
    <row r="2537" spans="46:47" ht="46.5" customHeight="1">
      <c r="AT2537" s="643">
        <f t="shared" si="134"/>
        <v>1569</v>
      </c>
      <c r="AU2537" s="643">
        <f t="shared" si="135"/>
        <v>4</v>
      </c>
    </row>
    <row r="2538" spans="46:47" ht="46.5" customHeight="1">
      <c r="AT2538" s="643">
        <f t="shared" si="134"/>
        <v>1569</v>
      </c>
      <c r="AU2538" s="643">
        <f t="shared" si="135"/>
        <v>5</v>
      </c>
    </row>
    <row r="2539" spans="46:47" ht="46.5" customHeight="1">
      <c r="AT2539" s="643">
        <f t="shared" si="134"/>
        <v>1569</v>
      </c>
      <c r="AU2539" s="643">
        <f t="shared" si="135"/>
        <v>6</v>
      </c>
    </row>
    <row r="2540" spans="46:47" ht="46.5" customHeight="1">
      <c r="AT2540" s="643">
        <f t="shared" si="134"/>
        <v>1569</v>
      </c>
      <c r="AU2540" s="643">
        <f t="shared" si="135"/>
        <v>7</v>
      </c>
    </row>
    <row r="2541" spans="46:47" ht="46.5" customHeight="1">
      <c r="AT2541" s="643">
        <f t="shared" si="134"/>
        <v>1570</v>
      </c>
      <c r="AU2541" s="643">
        <f t="shared" si="135"/>
        <v>4</v>
      </c>
    </row>
    <row r="2542" spans="46:47" ht="46.5" customHeight="1">
      <c r="AT2542" s="643">
        <f t="shared" si="134"/>
        <v>1570</v>
      </c>
      <c r="AU2542" s="643">
        <f t="shared" si="135"/>
        <v>5</v>
      </c>
    </row>
    <row r="2543" spans="46:47" ht="46.5" customHeight="1">
      <c r="AT2543" s="643">
        <f t="shared" si="134"/>
        <v>1570</v>
      </c>
      <c r="AU2543" s="643">
        <f t="shared" si="135"/>
        <v>6</v>
      </c>
    </row>
    <row r="2544" spans="46:47" ht="46.5" customHeight="1">
      <c r="AT2544" s="643">
        <f t="shared" si="134"/>
        <v>1570</v>
      </c>
      <c r="AU2544" s="643">
        <f t="shared" si="135"/>
        <v>7</v>
      </c>
    </row>
    <row r="2545" spans="46:47" ht="46.5" customHeight="1">
      <c r="AT2545" s="643">
        <f t="shared" si="134"/>
        <v>1571</v>
      </c>
      <c r="AU2545" s="643">
        <f t="shared" si="135"/>
        <v>4</v>
      </c>
    </row>
    <row r="2546" spans="46:47" ht="46.5" customHeight="1">
      <c r="AT2546" s="643">
        <f t="shared" si="134"/>
        <v>1571</v>
      </c>
      <c r="AU2546" s="643">
        <f t="shared" si="135"/>
        <v>5</v>
      </c>
    </row>
    <row r="2547" spans="46:47" ht="46.5" customHeight="1">
      <c r="AT2547" s="643">
        <f t="shared" si="134"/>
        <v>1571</v>
      </c>
      <c r="AU2547" s="643">
        <f t="shared" si="135"/>
        <v>6</v>
      </c>
    </row>
    <row r="2548" spans="46:47" ht="46.5" customHeight="1">
      <c r="AT2548" s="643">
        <f t="shared" si="134"/>
        <v>1571</v>
      </c>
      <c r="AU2548" s="643">
        <f t="shared" si="135"/>
        <v>7</v>
      </c>
    </row>
    <row r="2549" spans="46:47" ht="46.5" customHeight="1">
      <c r="AT2549" s="643">
        <f t="shared" si="134"/>
        <v>1572</v>
      </c>
      <c r="AU2549" s="643">
        <f t="shared" si="135"/>
        <v>4</v>
      </c>
    </row>
    <row r="2550" spans="46:47" ht="46.5" customHeight="1">
      <c r="AT2550" s="643">
        <f t="shared" si="134"/>
        <v>1572</v>
      </c>
      <c r="AU2550" s="643">
        <f t="shared" si="135"/>
        <v>5</v>
      </c>
    </row>
    <row r="2551" spans="46:47" ht="46.5" customHeight="1">
      <c r="AT2551" s="643">
        <f t="shared" si="134"/>
        <v>1572</v>
      </c>
      <c r="AU2551" s="643">
        <f t="shared" si="135"/>
        <v>6</v>
      </c>
    </row>
    <row r="2552" spans="46:47" ht="46.5" customHeight="1">
      <c r="AT2552" s="643">
        <f t="shared" si="134"/>
        <v>1572</v>
      </c>
      <c r="AU2552" s="643">
        <f t="shared" si="135"/>
        <v>7</v>
      </c>
    </row>
    <row r="2553" spans="46:47" ht="46.5" customHeight="1">
      <c r="AT2553" s="643">
        <f t="shared" si="134"/>
        <v>1573</v>
      </c>
      <c r="AU2553" s="643">
        <f t="shared" si="135"/>
        <v>4</v>
      </c>
    </row>
    <row r="2554" spans="46:47" ht="46.5" customHeight="1">
      <c r="AT2554" s="643">
        <f t="shared" si="134"/>
        <v>1573</v>
      </c>
      <c r="AU2554" s="643">
        <f t="shared" si="135"/>
        <v>5</v>
      </c>
    </row>
    <row r="2555" spans="46:47" ht="46.5" customHeight="1">
      <c r="AT2555" s="643">
        <f t="shared" si="134"/>
        <v>1573</v>
      </c>
      <c r="AU2555" s="643">
        <f t="shared" si="135"/>
        <v>6</v>
      </c>
    </row>
    <row r="2556" spans="46:47" ht="46.5" customHeight="1">
      <c r="AT2556" s="643">
        <f t="shared" si="134"/>
        <v>1573</v>
      </c>
      <c r="AU2556" s="643">
        <f t="shared" si="135"/>
        <v>7</v>
      </c>
    </row>
    <row r="2557" spans="46:47" ht="46.5" customHeight="1">
      <c r="AT2557" s="643">
        <f t="shared" si="134"/>
        <v>1574</v>
      </c>
      <c r="AU2557" s="643">
        <f t="shared" si="135"/>
        <v>4</v>
      </c>
    </row>
    <row r="2558" spans="46:47" ht="46.5" customHeight="1">
      <c r="AT2558" s="643">
        <f t="shared" si="134"/>
        <v>1574</v>
      </c>
      <c r="AU2558" s="643">
        <f t="shared" si="135"/>
        <v>5</v>
      </c>
    </row>
    <row r="2559" spans="46:47" ht="46.5" customHeight="1">
      <c r="AT2559" s="643">
        <f t="shared" si="134"/>
        <v>1574</v>
      </c>
      <c r="AU2559" s="643">
        <f t="shared" si="135"/>
        <v>6</v>
      </c>
    </row>
    <row r="2560" spans="46:47" ht="46.5" customHeight="1">
      <c r="AT2560" s="643">
        <f t="shared" si="134"/>
        <v>1574</v>
      </c>
      <c r="AU2560" s="643">
        <f t="shared" si="135"/>
        <v>7</v>
      </c>
    </row>
    <row r="2561" spans="46:47" ht="46.5" customHeight="1">
      <c r="AT2561" s="643">
        <f t="shared" si="134"/>
        <v>1575</v>
      </c>
      <c r="AU2561" s="643">
        <f t="shared" si="135"/>
        <v>4</v>
      </c>
    </row>
    <row r="2562" spans="46:47" ht="46.5" customHeight="1">
      <c r="AT2562" s="643">
        <f t="shared" si="134"/>
        <v>1575</v>
      </c>
      <c r="AU2562" s="643">
        <f t="shared" si="135"/>
        <v>5</v>
      </c>
    </row>
    <row r="2563" spans="46:47" ht="46.5" customHeight="1">
      <c r="AT2563" s="643">
        <f t="shared" si="134"/>
        <v>1575</v>
      </c>
      <c r="AU2563" s="643">
        <f t="shared" si="135"/>
        <v>6</v>
      </c>
    </row>
    <row r="2564" spans="46:47" ht="46.5" customHeight="1">
      <c r="AT2564" s="643">
        <f t="shared" si="134"/>
        <v>1575</v>
      </c>
      <c r="AU2564" s="643">
        <f t="shared" si="135"/>
        <v>7</v>
      </c>
    </row>
    <row r="2565" spans="46:47" ht="46.5" customHeight="1">
      <c r="AT2565" s="643">
        <f t="shared" si="134"/>
        <v>1576</v>
      </c>
      <c r="AU2565" s="643">
        <f t="shared" si="135"/>
        <v>4</v>
      </c>
    </row>
    <row r="2566" spans="46:47" ht="46.5" customHeight="1">
      <c r="AT2566" s="643">
        <f t="shared" si="134"/>
        <v>1576</v>
      </c>
      <c r="AU2566" s="643">
        <f t="shared" si="135"/>
        <v>5</v>
      </c>
    </row>
    <row r="2567" spans="46:47" ht="46.5" customHeight="1">
      <c r="AT2567" s="643">
        <f t="shared" si="134"/>
        <v>1576</v>
      </c>
      <c r="AU2567" s="643">
        <f t="shared" si="135"/>
        <v>6</v>
      </c>
    </row>
    <row r="2568" spans="46:47" ht="46.5" customHeight="1">
      <c r="AT2568" s="643">
        <f t="shared" si="134"/>
        <v>1576</v>
      </c>
      <c r="AU2568" s="643">
        <f t="shared" si="135"/>
        <v>7</v>
      </c>
    </row>
    <row r="2569" spans="46:47" ht="46.5" customHeight="1">
      <c r="AT2569" s="643">
        <f t="shared" si="134"/>
        <v>1577</v>
      </c>
      <c r="AU2569" s="643">
        <f t="shared" si="135"/>
        <v>4</v>
      </c>
    </row>
    <row r="2570" spans="46:47" ht="46.5" customHeight="1">
      <c r="AT2570" s="643">
        <f t="shared" si="134"/>
        <v>1577</v>
      </c>
      <c r="AU2570" s="643">
        <f t="shared" si="135"/>
        <v>5</v>
      </c>
    </row>
    <row r="2571" spans="46:47" ht="46.5" customHeight="1">
      <c r="AT2571" s="643">
        <f t="shared" si="134"/>
        <v>1577</v>
      </c>
      <c r="AU2571" s="643">
        <f t="shared" si="135"/>
        <v>6</v>
      </c>
    </row>
    <row r="2572" spans="46:47" ht="46.5" customHeight="1">
      <c r="AT2572" s="643">
        <f t="shared" si="134"/>
        <v>1577</v>
      </c>
      <c r="AU2572" s="643">
        <f t="shared" si="135"/>
        <v>7</v>
      </c>
    </row>
    <row r="2573" spans="46:47" ht="46.5" customHeight="1">
      <c r="AT2573" s="643">
        <f t="shared" si="134"/>
        <v>1578</v>
      </c>
      <c r="AU2573" s="643">
        <f t="shared" si="135"/>
        <v>4</v>
      </c>
    </row>
    <row r="2574" spans="46:47" ht="46.5" customHeight="1">
      <c r="AT2574" s="643">
        <f t="shared" si="134"/>
        <v>1578</v>
      </c>
      <c r="AU2574" s="643">
        <f t="shared" si="135"/>
        <v>5</v>
      </c>
    </row>
    <row r="2575" spans="46:47" ht="46.5" customHeight="1">
      <c r="AT2575" s="643">
        <f t="shared" si="134"/>
        <v>1578</v>
      </c>
      <c r="AU2575" s="643">
        <f t="shared" si="135"/>
        <v>6</v>
      </c>
    </row>
    <row r="2576" spans="46:47" ht="46.5" customHeight="1">
      <c r="AT2576" s="643">
        <f t="shared" si="134"/>
        <v>1578</v>
      </c>
      <c r="AU2576" s="643">
        <f t="shared" si="135"/>
        <v>7</v>
      </c>
    </row>
    <row r="2577" spans="46:47" ht="46.5" customHeight="1">
      <c r="AT2577" s="643">
        <f t="shared" si="134"/>
        <v>1579</v>
      </c>
      <c r="AU2577" s="643">
        <f t="shared" si="135"/>
        <v>4</v>
      </c>
    </row>
    <row r="2578" spans="46:47" ht="46.5" customHeight="1">
      <c r="AT2578" s="643">
        <f t="shared" si="134"/>
        <v>1579</v>
      </c>
      <c r="AU2578" s="643">
        <f t="shared" si="135"/>
        <v>5</v>
      </c>
    </row>
    <row r="2579" spans="46:47" ht="46.5" customHeight="1">
      <c r="AT2579" s="643">
        <f t="shared" si="134"/>
        <v>1579</v>
      </c>
      <c r="AU2579" s="643">
        <f t="shared" si="135"/>
        <v>6</v>
      </c>
    </row>
    <row r="2580" spans="46:47" ht="46.5" customHeight="1">
      <c r="AT2580" s="643">
        <f t="shared" ref="AT2580:AT2643" si="136">AT2440+86</f>
        <v>1579</v>
      </c>
      <c r="AU2580" s="643">
        <f t="shared" ref="AU2580:AU2643" si="137">AU2440</f>
        <v>7</v>
      </c>
    </row>
    <row r="2581" spans="46:47" ht="46.5" customHeight="1">
      <c r="AT2581" s="643">
        <f t="shared" si="136"/>
        <v>1580</v>
      </c>
      <c r="AU2581" s="643">
        <f t="shared" si="137"/>
        <v>4</v>
      </c>
    </row>
    <row r="2582" spans="46:47" ht="46.5" customHeight="1">
      <c r="AT2582" s="643">
        <f t="shared" si="136"/>
        <v>1580</v>
      </c>
      <c r="AU2582" s="643">
        <f t="shared" si="137"/>
        <v>5</v>
      </c>
    </row>
    <row r="2583" spans="46:47" ht="46.5" customHeight="1">
      <c r="AT2583" s="643">
        <f t="shared" si="136"/>
        <v>1580</v>
      </c>
      <c r="AU2583" s="643">
        <f t="shared" si="137"/>
        <v>6</v>
      </c>
    </row>
    <row r="2584" spans="46:47" ht="46.5" customHeight="1">
      <c r="AT2584" s="643">
        <f t="shared" si="136"/>
        <v>1580</v>
      </c>
      <c r="AU2584" s="643">
        <f t="shared" si="137"/>
        <v>7</v>
      </c>
    </row>
    <row r="2585" spans="46:47" ht="46.5" customHeight="1">
      <c r="AT2585" s="643">
        <f t="shared" si="136"/>
        <v>1581</v>
      </c>
      <c r="AU2585" s="643">
        <f t="shared" si="137"/>
        <v>4</v>
      </c>
    </row>
    <row r="2586" spans="46:47" ht="46.5" customHeight="1">
      <c r="AT2586" s="643">
        <f t="shared" si="136"/>
        <v>1581</v>
      </c>
      <c r="AU2586" s="643">
        <f t="shared" si="137"/>
        <v>5</v>
      </c>
    </row>
    <row r="2587" spans="46:47" ht="46.5" customHeight="1">
      <c r="AT2587" s="643">
        <f t="shared" si="136"/>
        <v>1581</v>
      </c>
      <c r="AU2587" s="643">
        <f t="shared" si="137"/>
        <v>6</v>
      </c>
    </row>
    <row r="2588" spans="46:47" ht="46.5" customHeight="1">
      <c r="AT2588" s="643">
        <f t="shared" si="136"/>
        <v>1581</v>
      </c>
      <c r="AU2588" s="643">
        <f t="shared" si="137"/>
        <v>7</v>
      </c>
    </row>
    <row r="2589" spans="46:47" ht="46.5" customHeight="1">
      <c r="AT2589" s="643">
        <f t="shared" si="136"/>
        <v>1582</v>
      </c>
      <c r="AU2589" s="643">
        <f t="shared" si="137"/>
        <v>4</v>
      </c>
    </row>
    <row r="2590" spans="46:47" ht="46.5" customHeight="1">
      <c r="AT2590" s="643">
        <f t="shared" si="136"/>
        <v>1582</v>
      </c>
      <c r="AU2590" s="643">
        <f t="shared" si="137"/>
        <v>5</v>
      </c>
    </row>
    <row r="2591" spans="46:47" ht="46.5" customHeight="1">
      <c r="AT2591" s="643">
        <f t="shared" si="136"/>
        <v>1582</v>
      </c>
      <c r="AU2591" s="643">
        <f t="shared" si="137"/>
        <v>6</v>
      </c>
    </row>
    <row r="2592" spans="46:47" ht="46.5" customHeight="1">
      <c r="AT2592" s="643">
        <f t="shared" si="136"/>
        <v>1582</v>
      </c>
      <c r="AU2592" s="643">
        <f t="shared" si="137"/>
        <v>7</v>
      </c>
    </row>
    <row r="2593" spans="46:47" ht="46.5" customHeight="1">
      <c r="AT2593" s="643">
        <f t="shared" si="136"/>
        <v>1583</v>
      </c>
      <c r="AU2593" s="643">
        <f t="shared" si="137"/>
        <v>4</v>
      </c>
    </row>
    <row r="2594" spans="46:47" ht="46.5" customHeight="1">
      <c r="AT2594" s="643">
        <f t="shared" si="136"/>
        <v>1583</v>
      </c>
      <c r="AU2594" s="643">
        <f t="shared" si="137"/>
        <v>5</v>
      </c>
    </row>
    <row r="2595" spans="46:47" ht="46.5" customHeight="1">
      <c r="AT2595" s="643">
        <f t="shared" si="136"/>
        <v>1583</v>
      </c>
      <c r="AU2595" s="643">
        <f t="shared" si="137"/>
        <v>6</v>
      </c>
    </row>
    <row r="2596" spans="46:47" ht="46.5" customHeight="1">
      <c r="AT2596" s="643">
        <f t="shared" si="136"/>
        <v>1583</v>
      </c>
      <c r="AU2596" s="643">
        <f t="shared" si="137"/>
        <v>7</v>
      </c>
    </row>
    <row r="2597" spans="46:47" ht="46.5" customHeight="1">
      <c r="AT2597" s="643">
        <f t="shared" si="136"/>
        <v>1584</v>
      </c>
      <c r="AU2597" s="643">
        <f t="shared" si="137"/>
        <v>4</v>
      </c>
    </row>
    <row r="2598" spans="46:47" ht="46.5" customHeight="1">
      <c r="AT2598" s="643">
        <f t="shared" si="136"/>
        <v>1584</v>
      </c>
      <c r="AU2598" s="643">
        <f t="shared" si="137"/>
        <v>5</v>
      </c>
    </row>
    <row r="2599" spans="46:47" ht="46.5" customHeight="1">
      <c r="AT2599" s="643">
        <f t="shared" si="136"/>
        <v>1584</v>
      </c>
      <c r="AU2599" s="643">
        <f t="shared" si="137"/>
        <v>6</v>
      </c>
    </row>
    <row r="2600" spans="46:47" ht="46.5" customHeight="1">
      <c r="AT2600" s="643">
        <f t="shared" si="136"/>
        <v>1584</v>
      </c>
      <c r="AU2600" s="643">
        <f t="shared" si="137"/>
        <v>7</v>
      </c>
    </row>
    <row r="2601" spans="46:47" ht="46.5" customHeight="1">
      <c r="AT2601" s="643">
        <f t="shared" si="136"/>
        <v>1585</v>
      </c>
      <c r="AU2601" s="643">
        <f t="shared" si="137"/>
        <v>4</v>
      </c>
    </row>
    <row r="2602" spans="46:47" ht="46.5" customHeight="1">
      <c r="AT2602" s="643">
        <f t="shared" si="136"/>
        <v>1585</v>
      </c>
      <c r="AU2602" s="643">
        <f t="shared" si="137"/>
        <v>5</v>
      </c>
    </row>
    <row r="2603" spans="46:47" ht="46.5" customHeight="1">
      <c r="AT2603" s="643">
        <f t="shared" si="136"/>
        <v>1585</v>
      </c>
      <c r="AU2603" s="643">
        <f t="shared" si="137"/>
        <v>6</v>
      </c>
    </row>
    <row r="2604" spans="46:47" ht="46.5" customHeight="1">
      <c r="AT2604" s="643">
        <f t="shared" si="136"/>
        <v>1585</v>
      </c>
      <c r="AU2604" s="643">
        <f t="shared" si="137"/>
        <v>7</v>
      </c>
    </row>
    <row r="2605" spans="46:47" ht="46.5" customHeight="1">
      <c r="AT2605" s="643">
        <f t="shared" si="136"/>
        <v>1586</v>
      </c>
      <c r="AU2605" s="643">
        <f t="shared" si="137"/>
        <v>4</v>
      </c>
    </row>
    <row r="2606" spans="46:47" ht="46.5" customHeight="1">
      <c r="AT2606" s="643">
        <f t="shared" si="136"/>
        <v>1586</v>
      </c>
      <c r="AU2606" s="643">
        <f t="shared" si="137"/>
        <v>5</v>
      </c>
    </row>
    <row r="2607" spans="46:47" ht="46.5" customHeight="1">
      <c r="AT2607" s="643">
        <f t="shared" si="136"/>
        <v>1586</v>
      </c>
      <c r="AU2607" s="643">
        <f t="shared" si="137"/>
        <v>6</v>
      </c>
    </row>
    <row r="2608" spans="46:47" ht="46.5" customHeight="1">
      <c r="AT2608" s="643">
        <f t="shared" si="136"/>
        <v>1586</v>
      </c>
      <c r="AU2608" s="643">
        <f t="shared" si="137"/>
        <v>7</v>
      </c>
    </row>
    <row r="2609" spans="46:47" ht="46.5" customHeight="1">
      <c r="AT2609" s="643">
        <f t="shared" si="136"/>
        <v>1587</v>
      </c>
      <c r="AU2609" s="643">
        <f t="shared" si="137"/>
        <v>4</v>
      </c>
    </row>
    <row r="2610" spans="46:47" ht="46.5" customHeight="1">
      <c r="AT2610" s="643">
        <f t="shared" si="136"/>
        <v>1587</v>
      </c>
      <c r="AU2610" s="643">
        <f t="shared" si="137"/>
        <v>5</v>
      </c>
    </row>
    <row r="2611" spans="46:47" ht="46.5" customHeight="1">
      <c r="AT2611" s="643">
        <f t="shared" si="136"/>
        <v>1587</v>
      </c>
      <c r="AU2611" s="643">
        <f t="shared" si="137"/>
        <v>6</v>
      </c>
    </row>
    <row r="2612" spans="46:47" ht="46.5" customHeight="1">
      <c r="AT2612" s="643">
        <f t="shared" si="136"/>
        <v>1587</v>
      </c>
      <c r="AU2612" s="643">
        <f t="shared" si="137"/>
        <v>7</v>
      </c>
    </row>
    <row r="2613" spans="46:47" ht="46.5" customHeight="1">
      <c r="AT2613" s="643">
        <f t="shared" si="136"/>
        <v>1588</v>
      </c>
      <c r="AU2613" s="643">
        <f t="shared" si="137"/>
        <v>4</v>
      </c>
    </row>
    <row r="2614" spans="46:47" ht="46.5" customHeight="1">
      <c r="AT2614" s="643">
        <f t="shared" si="136"/>
        <v>1588</v>
      </c>
      <c r="AU2614" s="643">
        <f t="shared" si="137"/>
        <v>5</v>
      </c>
    </row>
    <row r="2615" spans="46:47" ht="46.5" customHeight="1">
      <c r="AT2615" s="643">
        <f t="shared" si="136"/>
        <v>1588</v>
      </c>
      <c r="AU2615" s="643">
        <f t="shared" si="137"/>
        <v>6</v>
      </c>
    </row>
    <row r="2616" spans="46:47" ht="46.5" customHeight="1">
      <c r="AT2616" s="643">
        <f t="shared" si="136"/>
        <v>1588</v>
      </c>
      <c r="AU2616" s="643">
        <f t="shared" si="137"/>
        <v>7</v>
      </c>
    </row>
    <row r="2617" spans="46:47" ht="46.5" customHeight="1">
      <c r="AT2617" s="643">
        <f t="shared" si="136"/>
        <v>1589</v>
      </c>
      <c r="AU2617" s="643">
        <f t="shared" si="137"/>
        <v>4</v>
      </c>
    </row>
    <row r="2618" spans="46:47" ht="46.5" customHeight="1">
      <c r="AT2618" s="643">
        <f t="shared" si="136"/>
        <v>1589</v>
      </c>
      <c r="AU2618" s="643">
        <f t="shared" si="137"/>
        <v>5</v>
      </c>
    </row>
    <row r="2619" spans="46:47" ht="46.5" customHeight="1">
      <c r="AT2619" s="643">
        <f t="shared" si="136"/>
        <v>1589</v>
      </c>
      <c r="AU2619" s="643">
        <f t="shared" si="137"/>
        <v>6</v>
      </c>
    </row>
    <row r="2620" spans="46:47" ht="46.5" customHeight="1">
      <c r="AT2620" s="643">
        <f t="shared" si="136"/>
        <v>1589</v>
      </c>
      <c r="AU2620" s="643">
        <f t="shared" si="137"/>
        <v>7</v>
      </c>
    </row>
    <row r="2621" spans="46:47" ht="46.5" customHeight="1">
      <c r="AT2621" s="643">
        <f t="shared" si="136"/>
        <v>1590</v>
      </c>
      <c r="AU2621" s="643">
        <f t="shared" si="137"/>
        <v>4</v>
      </c>
    </row>
    <row r="2622" spans="46:47" ht="46.5" customHeight="1">
      <c r="AT2622" s="643">
        <f t="shared" si="136"/>
        <v>1590</v>
      </c>
      <c r="AU2622" s="643">
        <f t="shared" si="137"/>
        <v>5</v>
      </c>
    </row>
    <row r="2623" spans="46:47" ht="46.5" customHeight="1">
      <c r="AT2623" s="643">
        <f t="shared" si="136"/>
        <v>1590</v>
      </c>
      <c r="AU2623" s="643">
        <f t="shared" si="137"/>
        <v>6</v>
      </c>
    </row>
    <row r="2624" spans="46:47" ht="46.5" customHeight="1">
      <c r="AT2624" s="643">
        <f t="shared" si="136"/>
        <v>1590</v>
      </c>
      <c r="AU2624" s="643">
        <f t="shared" si="137"/>
        <v>7</v>
      </c>
    </row>
    <row r="2625" spans="46:47" ht="46.5" customHeight="1">
      <c r="AT2625" s="643">
        <f t="shared" si="136"/>
        <v>1600</v>
      </c>
      <c r="AU2625" s="643">
        <f t="shared" si="137"/>
        <v>11</v>
      </c>
    </row>
    <row r="2626" spans="46:47" ht="46.5" customHeight="1">
      <c r="AT2626" s="643">
        <f t="shared" si="136"/>
        <v>1605</v>
      </c>
      <c r="AU2626" s="643">
        <f t="shared" si="137"/>
        <v>2</v>
      </c>
    </row>
    <row r="2627" spans="46:47" ht="46.5" customHeight="1">
      <c r="AT2627" s="643">
        <f t="shared" si="136"/>
        <v>1605</v>
      </c>
      <c r="AU2627" s="643">
        <f t="shared" si="137"/>
        <v>10</v>
      </c>
    </row>
    <row r="2628" spans="46:47" ht="46.5" customHeight="1">
      <c r="AT2628" s="643">
        <f t="shared" si="136"/>
        <v>1606</v>
      </c>
      <c r="AU2628" s="643">
        <f t="shared" si="137"/>
        <v>2</v>
      </c>
    </row>
    <row r="2629" spans="46:47" ht="46.5" customHeight="1">
      <c r="AT2629" s="643">
        <f t="shared" si="136"/>
        <v>1606</v>
      </c>
      <c r="AU2629" s="643">
        <f t="shared" si="137"/>
        <v>10</v>
      </c>
    </row>
    <row r="2630" spans="46:47" ht="46.5" customHeight="1">
      <c r="AT2630" s="643">
        <f t="shared" si="136"/>
        <v>1607</v>
      </c>
      <c r="AU2630" s="643">
        <f t="shared" si="137"/>
        <v>2</v>
      </c>
    </row>
    <row r="2631" spans="46:47" ht="46.5" customHeight="1">
      <c r="AT2631" s="643">
        <f t="shared" si="136"/>
        <v>1607</v>
      </c>
      <c r="AU2631" s="643">
        <f t="shared" si="137"/>
        <v>10</v>
      </c>
    </row>
    <row r="2632" spans="46:47" ht="46.5" customHeight="1">
      <c r="AT2632" s="643">
        <f t="shared" si="136"/>
        <v>1608</v>
      </c>
      <c r="AU2632" s="643">
        <f t="shared" si="137"/>
        <v>2</v>
      </c>
    </row>
    <row r="2633" spans="46:47" ht="46.5" customHeight="1">
      <c r="AT2633" s="643">
        <f t="shared" si="136"/>
        <v>1608</v>
      </c>
      <c r="AU2633" s="643">
        <f t="shared" si="137"/>
        <v>10</v>
      </c>
    </row>
    <row r="2634" spans="46:47" ht="46.5" customHeight="1">
      <c r="AT2634" s="643">
        <f t="shared" si="136"/>
        <v>1609</v>
      </c>
      <c r="AU2634" s="643">
        <f t="shared" si="137"/>
        <v>2</v>
      </c>
    </row>
    <row r="2635" spans="46:47" ht="46.5" customHeight="1">
      <c r="AT2635" s="643">
        <f t="shared" si="136"/>
        <v>1609</v>
      </c>
      <c r="AU2635" s="643">
        <f t="shared" si="137"/>
        <v>10</v>
      </c>
    </row>
    <row r="2636" spans="46:47" ht="46.5" customHeight="1">
      <c r="AT2636" s="643">
        <f t="shared" si="136"/>
        <v>1610</v>
      </c>
      <c r="AU2636" s="643">
        <f t="shared" si="137"/>
        <v>2</v>
      </c>
    </row>
    <row r="2637" spans="46:47" ht="46.5" customHeight="1">
      <c r="AT2637" s="643">
        <f t="shared" si="136"/>
        <v>1610</v>
      </c>
      <c r="AU2637" s="643">
        <f t="shared" si="137"/>
        <v>10</v>
      </c>
    </row>
    <row r="2638" spans="46:47" ht="46.5" customHeight="1">
      <c r="AT2638" s="643">
        <f t="shared" si="136"/>
        <v>1611</v>
      </c>
      <c r="AU2638" s="643">
        <f t="shared" si="137"/>
        <v>2</v>
      </c>
    </row>
    <row r="2639" spans="46:47" ht="46.5" customHeight="1">
      <c r="AT2639" s="643">
        <f t="shared" si="136"/>
        <v>1611</v>
      </c>
      <c r="AU2639" s="643">
        <f t="shared" si="137"/>
        <v>10</v>
      </c>
    </row>
    <row r="2640" spans="46:47" ht="46.5" customHeight="1">
      <c r="AT2640" s="643">
        <f t="shared" si="136"/>
        <v>1612</v>
      </c>
      <c r="AU2640" s="643">
        <f t="shared" si="137"/>
        <v>2</v>
      </c>
    </row>
    <row r="2641" spans="46:47" ht="46.5" customHeight="1">
      <c r="AT2641" s="643">
        <f t="shared" si="136"/>
        <v>1612</v>
      </c>
      <c r="AU2641" s="643">
        <f t="shared" si="137"/>
        <v>10</v>
      </c>
    </row>
    <row r="2642" spans="46:47" ht="46.5" customHeight="1">
      <c r="AT2642" s="643">
        <f t="shared" si="136"/>
        <v>1613</v>
      </c>
      <c r="AU2642" s="643">
        <f t="shared" si="137"/>
        <v>2</v>
      </c>
    </row>
    <row r="2643" spans="46:47" ht="46.5" customHeight="1">
      <c r="AT2643" s="643">
        <f t="shared" si="136"/>
        <v>1613</v>
      </c>
      <c r="AU2643" s="643">
        <f t="shared" si="137"/>
        <v>10</v>
      </c>
    </row>
    <row r="2644" spans="46:47" ht="46.5" customHeight="1">
      <c r="AT2644" s="643">
        <f t="shared" ref="AT2644:AT2707" si="138">AT2504+86</f>
        <v>1614</v>
      </c>
      <c r="AU2644" s="643">
        <f t="shared" ref="AU2644:AU2707" si="139">AU2504</f>
        <v>2</v>
      </c>
    </row>
    <row r="2645" spans="46:47" ht="46.5" customHeight="1">
      <c r="AT2645" s="643">
        <f t="shared" si="138"/>
        <v>1614</v>
      </c>
      <c r="AU2645" s="643">
        <f t="shared" si="139"/>
        <v>10</v>
      </c>
    </row>
    <row r="2646" spans="46:47" ht="46.5" customHeight="1">
      <c r="AT2646" s="643">
        <f t="shared" si="138"/>
        <v>1615</v>
      </c>
      <c r="AU2646" s="643">
        <f t="shared" si="139"/>
        <v>2</v>
      </c>
    </row>
    <row r="2647" spans="46:47" ht="46.5" customHeight="1">
      <c r="AT2647" s="643">
        <f t="shared" si="138"/>
        <v>1615</v>
      </c>
      <c r="AU2647" s="643">
        <f t="shared" si="139"/>
        <v>10</v>
      </c>
    </row>
    <row r="2648" spans="46:47" ht="46.5" customHeight="1">
      <c r="AT2648" s="643">
        <f t="shared" si="138"/>
        <v>1616</v>
      </c>
      <c r="AU2648" s="643">
        <f t="shared" si="139"/>
        <v>2</v>
      </c>
    </row>
    <row r="2649" spans="46:47" ht="46.5" customHeight="1">
      <c r="AT2649" s="643">
        <f t="shared" si="138"/>
        <v>1616</v>
      </c>
      <c r="AU2649" s="643">
        <f t="shared" si="139"/>
        <v>10</v>
      </c>
    </row>
    <row r="2650" spans="46:47" ht="46.5" customHeight="1">
      <c r="AT2650" s="643">
        <f t="shared" si="138"/>
        <v>1617</v>
      </c>
      <c r="AU2650" s="643">
        <f t="shared" si="139"/>
        <v>2</v>
      </c>
    </row>
    <row r="2651" spans="46:47" ht="46.5" customHeight="1">
      <c r="AT2651" s="643">
        <f t="shared" si="138"/>
        <v>1617</v>
      </c>
      <c r="AU2651" s="643">
        <f t="shared" si="139"/>
        <v>10</v>
      </c>
    </row>
    <row r="2652" spans="46:47" ht="46.5" customHeight="1">
      <c r="AT2652" s="643">
        <f t="shared" si="138"/>
        <v>1618</v>
      </c>
      <c r="AU2652" s="643">
        <f t="shared" si="139"/>
        <v>2</v>
      </c>
    </row>
    <row r="2653" spans="46:47" ht="46.5" customHeight="1">
      <c r="AT2653" s="643">
        <f t="shared" si="138"/>
        <v>1618</v>
      </c>
      <c r="AU2653" s="643">
        <f t="shared" si="139"/>
        <v>10</v>
      </c>
    </row>
    <row r="2654" spans="46:47" ht="46.5" customHeight="1">
      <c r="AT2654" s="643">
        <f t="shared" si="138"/>
        <v>1619</v>
      </c>
      <c r="AU2654" s="643">
        <f t="shared" si="139"/>
        <v>2</v>
      </c>
    </row>
    <row r="2655" spans="46:47" ht="46.5" customHeight="1">
      <c r="AT2655" s="643">
        <f t="shared" si="138"/>
        <v>1619</v>
      </c>
      <c r="AU2655" s="643">
        <f t="shared" si="139"/>
        <v>10</v>
      </c>
    </row>
    <row r="2656" spans="46:47" ht="46.5" customHeight="1">
      <c r="AT2656" s="643">
        <f t="shared" si="138"/>
        <v>1620</v>
      </c>
      <c r="AU2656" s="643">
        <f t="shared" si="139"/>
        <v>2</v>
      </c>
    </row>
    <row r="2657" spans="46:47" ht="46.5" customHeight="1">
      <c r="AT2657" s="643">
        <f t="shared" si="138"/>
        <v>1620</v>
      </c>
      <c r="AU2657" s="643">
        <f t="shared" si="139"/>
        <v>10</v>
      </c>
    </row>
    <row r="2658" spans="46:47" ht="46.5" customHeight="1">
      <c r="AT2658" s="643">
        <f t="shared" si="138"/>
        <v>1621</v>
      </c>
      <c r="AU2658" s="643">
        <f t="shared" si="139"/>
        <v>2</v>
      </c>
    </row>
    <row r="2659" spans="46:47" ht="46.5" customHeight="1">
      <c r="AT2659" s="643">
        <f t="shared" si="138"/>
        <v>1621</v>
      </c>
      <c r="AU2659" s="643">
        <f t="shared" si="139"/>
        <v>10</v>
      </c>
    </row>
    <row r="2660" spans="46:47" ht="46.5" customHeight="1">
      <c r="AT2660" s="643">
        <f t="shared" si="138"/>
        <v>1622</v>
      </c>
      <c r="AU2660" s="643">
        <f t="shared" si="139"/>
        <v>2</v>
      </c>
    </row>
    <row r="2661" spans="46:47" ht="46.5" customHeight="1">
      <c r="AT2661" s="643">
        <f t="shared" si="138"/>
        <v>1622</v>
      </c>
      <c r="AU2661" s="643">
        <f t="shared" si="139"/>
        <v>10</v>
      </c>
    </row>
    <row r="2662" spans="46:47" ht="46.5" customHeight="1">
      <c r="AT2662" s="643">
        <f t="shared" si="138"/>
        <v>1623</v>
      </c>
      <c r="AU2662" s="643">
        <f t="shared" si="139"/>
        <v>2</v>
      </c>
    </row>
    <row r="2663" spans="46:47" ht="46.5" customHeight="1">
      <c r="AT2663" s="643">
        <f t="shared" si="138"/>
        <v>1623</v>
      </c>
      <c r="AU2663" s="643">
        <f t="shared" si="139"/>
        <v>10</v>
      </c>
    </row>
    <row r="2664" spans="46:47" ht="46.5" customHeight="1">
      <c r="AT2664" s="643">
        <f t="shared" si="138"/>
        <v>1624</v>
      </c>
      <c r="AU2664" s="643">
        <f t="shared" si="139"/>
        <v>2</v>
      </c>
    </row>
    <row r="2665" spans="46:47" ht="46.5" customHeight="1">
      <c r="AT2665" s="643">
        <f t="shared" si="138"/>
        <v>1624</v>
      </c>
      <c r="AU2665" s="643">
        <f t="shared" si="139"/>
        <v>10</v>
      </c>
    </row>
    <row r="2666" spans="46:47" ht="46.5" customHeight="1">
      <c r="AT2666" s="643">
        <f t="shared" si="138"/>
        <v>1625</v>
      </c>
      <c r="AU2666" s="643">
        <f t="shared" si="139"/>
        <v>2</v>
      </c>
    </row>
    <row r="2667" spans="46:47" ht="46.5" customHeight="1">
      <c r="AT2667" s="643">
        <f t="shared" si="138"/>
        <v>1625</v>
      </c>
      <c r="AU2667" s="643">
        <f t="shared" si="139"/>
        <v>10</v>
      </c>
    </row>
    <row r="2668" spans="46:47" ht="46.5" customHeight="1">
      <c r="AT2668" s="643">
        <f t="shared" si="138"/>
        <v>1650</v>
      </c>
      <c r="AU2668" s="643">
        <f t="shared" si="139"/>
        <v>4</v>
      </c>
    </row>
    <row r="2669" spans="46:47" ht="46.5" customHeight="1">
      <c r="AT2669" s="643">
        <f t="shared" si="138"/>
        <v>1653</v>
      </c>
      <c r="AU2669" s="643">
        <f t="shared" si="139"/>
        <v>4</v>
      </c>
    </row>
    <row r="2670" spans="46:47" ht="46.5" customHeight="1">
      <c r="AT2670" s="643">
        <f t="shared" si="138"/>
        <v>1653</v>
      </c>
      <c r="AU2670" s="643">
        <f t="shared" si="139"/>
        <v>5</v>
      </c>
    </row>
    <row r="2671" spans="46:47" ht="46.5" customHeight="1">
      <c r="AT2671" s="643">
        <f t="shared" si="138"/>
        <v>1653</v>
      </c>
      <c r="AU2671" s="643">
        <f t="shared" si="139"/>
        <v>6</v>
      </c>
    </row>
    <row r="2672" spans="46:47" ht="46.5" customHeight="1">
      <c r="AT2672" s="643">
        <f t="shared" si="138"/>
        <v>1653</v>
      </c>
      <c r="AU2672" s="643">
        <f t="shared" si="139"/>
        <v>7</v>
      </c>
    </row>
    <row r="2673" spans="46:47" ht="46.5" customHeight="1">
      <c r="AT2673" s="643">
        <f t="shared" si="138"/>
        <v>1654</v>
      </c>
      <c r="AU2673" s="643">
        <f t="shared" si="139"/>
        <v>4</v>
      </c>
    </row>
    <row r="2674" spans="46:47" ht="46.5" customHeight="1">
      <c r="AT2674" s="643">
        <f t="shared" si="138"/>
        <v>1654</v>
      </c>
      <c r="AU2674" s="643">
        <f t="shared" si="139"/>
        <v>5</v>
      </c>
    </row>
    <row r="2675" spans="46:47" ht="46.5" customHeight="1">
      <c r="AT2675" s="643">
        <f t="shared" si="138"/>
        <v>1654</v>
      </c>
      <c r="AU2675" s="643">
        <f t="shared" si="139"/>
        <v>6</v>
      </c>
    </row>
    <row r="2676" spans="46:47" ht="46.5" customHeight="1">
      <c r="AT2676" s="643">
        <f t="shared" si="138"/>
        <v>1654</v>
      </c>
      <c r="AU2676" s="643">
        <f t="shared" si="139"/>
        <v>7</v>
      </c>
    </row>
    <row r="2677" spans="46:47" ht="46.5" customHeight="1">
      <c r="AT2677" s="643">
        <f t="shared" si="138"/>
        <v>1655</v>
      </c>
      <c r="AU2677" s="643">
        <f t="shared" si="139"/>
        <v>4</v>
      </c>
    </row>
    <row r="2678" spans="46:47" ht="46.5" customHeight="1">
      <c r="AT2678" s="643">
        <f t="shared" si="138"/>
        <v>1655</v>
      </c>
      <c r="AU2678" s="643">
        <f t="shared" si="139"/>
        <v>5</v>
      </c>
    </row>
    <row r="2679" spans="46:47" ht="46.5" customHeight="1">
      <c r="AT2679" s="643">
        <f t="shared" si="138"/>
        <v>1655</v>
      </c>
      <c r="AU2679" s="643">
        <f t="shared" si="139"/>
        <v>6</v>
      </c>
    </row>
    <row r="2680" spans="46:47" ht="46.5" customHeight="1">
      <c r="AT2680" s="643">
        <f t="shared" si="138"/>
        <v>1655</v>
      </c>
      <c r="AU2680" s="643">
        <f t="shared" si="139"/>
        <v>7</v>
      </c>
    </row>
    <row r="2681" spans="46:47" ht="46.5" customHeight="1">
      <c r="AT2681" s="643">
        <f t="shared" si="138"/>
        <v>1656</v>
      </c>
      <c r="AU2681" s="643">
        <f t="shared" si="139"/>
        <v>4</v>
      </c>
    </row>
    <row r="2682" spans="46:47" ht="46.5" customHeight="1">
      <c r="AT2682" s="643">
        <f t="shared" si="138"/>
        <v>1656</v>
      </c>
      <c r="AU2682" s="643">
        <f t="shared" si="139"/>
        <v>5</v>
      </c>
    </row>
    <row r="2683" spans="46:47" ht="46.5" customHeight="1">
      <c r="AT2683" s="643">
        <f t="shared" si="138"/>
        <v>1656</v>
      </c>
      <c r="AU2683" s="643">
        <f t="shared" si="139"/>
        <v>6</v>
      </c>
    </row>
    <row r="2684" spans="46:47" ht="46.5" customHeight="1">
      <c r="AT2684" s="643">
        <f t="shared" si="138"/>
        <v>1656</v>
      </c>
      <c r="AU2684" s="643">
        <f t="shared" si="139"/>
        <v>7</v>
      </c>
    </row>
    <row r="2685" spans="46:47" ht="46.5" customHeight="1">
      <c r="AT2685" s="643">
        <f t="shared" si="138"/>
        <v>1657</v>
      </c>
      <c r="AU2685" s="643">
        <f t="shared" si="139"/>
        <v>4</v>
      </c>
    </row>
    <row r="2686" spans="46:47" ht="46.5" customHeight="1">
      <c r="AT2686" s="643">
        <f t="shared" si="138"/>
        <v>1657</v>
      </c>
      <c r="AU2686" s="643">
        <f t="shared" si="139"/>
        <v>5</v>
      </c>
    </row>
    <row r="2687" spans="46:47" ht="46.5" customHeight="1">
      <c r="AT2687" s="643">
        <f t="shared" si="138"/>
        <v>1657</v>
      </c>
      <c r="AU2687" s="643">
        <f t="shared" si="139"/>
        <v>6</v>
      </c>
    </row>
    <row r="2688" spans="46:47" ht="46.5" customHeight="1">
      <c r="AT2688" s="643">
        <f t="shared" si="138"/>
        <v>1657</v>
      </c>
      <c r="AU2688" s="643">
        <f t="shared" si="139"/>
        <v>7</v>
      </c>
    </row>
    <row r="2689" spans="46:47" ht="46.5" customHeight="1">
      <c r="AT2689" s="643">
        <f t="shared" si="138"/>
        <v>1658</v>
      </c>
      <c r="AU2689" s="643">
        <f t="shared" si="139"/>
        <v>4</v>
      </c>
    </row>
    <row r="2690" spans="46:47" ht="46.5" customHeight="1">
      <c r="AT2690" s="643">
        <f t="shared" si="138"/>
        <v>1658</v>
      </c>
      <c r="AU2690" s="643">
        <f t="shared" si="139"/>
        <v>5</v>
      </c>
    </row>
    <row r="2691" spans="46:47" ht="46.5" customHeight="1">
      <c r="AT2691" s="643">
        <f t="shared" si="138"/>
        <v>1658</v>
      </c>
      <c r="AU2691" s="643">
        <f t="shared" si="139"/>
        <v>6</v>
      </c>
    </row>
    <row r="2692" spans="46:47" ht="46.5" customHeight="1">
      <c r="AT2692" s="643">
        <f t="shared" si="138"/>
        <v>1658</v>
      </c>
      <c r="AU2692" s="643">
        <f t="shared" si="139"/>
        <v>7</v>
      </c>
    </row>
    <row r="2693" spans="46:47" ht="46.5" customHeight="1">
      <c r="AT2693" s="643">
        <f t="shared" si="138"/>
        <v>1659</v>
      </c>
      <c r="AU2693" s="643">
        <f t="shared" si="139"/>
        <v>4</v>
      </c>
    </row>
    <row r="2694" spans="46:47" ht="46.5" customHeight="1">
      <c r="AT2694" s="643">
        <f t="shared" si="138"/>
        <v>1659</v>
      </c>
      <c r="AU2694" s="643">
        <f t="shared" si="139"/>
        <v>5</v>
      </c>
    </row>
    <row r="2695" spans="46:47" ht="46.5" customHeight="1">
      <c r="AT2695" s="643">
        <f t="shared" si="138"/>
        <v>1659</v>
      </c>
      <c r="AU2695" s="643">
        <f t="shared" si="139"/>
        <v>6</v>
      </c>
    </row>
    <row r="2696" spans="46:47" ht="46.5" customHeight="1">
      <c r="AT2696" s="643">
        <f t="shared" si="138"/>
        <v>1659</v>
      </c>
      <c r="AU2696" s="643">
        <f t="shared" si="139"/>
        <v>7</v>
      </c>
    </row>
    <row r="2697" spans="46:47" ht="46.5" customHeight="1">
      <c r="AT2697" s="643">
        <f t="shared" si="138"/>
        <v>1660</v>
      </c>
      <c r="AU2697" s="643">
        <f t="shared" si="139"/>
        <v>4</v>
      </c>
    </row>
    <row r="2698" spans="46:47" ht="46.5" customHeight="1">
      <c r="AT2698" s="643">
        <f t="shared" si="138"/>
        <v>1660</v>
      </c>
      <c r="AU2698" s="643">
        <f t="shared" si="139"/>
        <v>5</v>
      </c>
    </row>
    <row r="2699" spans="46:47" ht="46.5" customHeight="1">
      <c r="AT2699" s="643">
        <f t="shared" si="138"/>
        <v>1660</v>
      </c>
      <c r="AU2699" s="643">
        <f t="shared" si="139"/>
        <v>6</v>
      </c>
    </row>
    <row r="2700" spans="46:47" ht="46.5" customHeight="1">
      <c r="AT2700" s="643">
        <f t="shared" si="138"/>
        <v>1660</v>
      </c>
      <c r="AU2700" s="643">
        <f t="shared" si="139"/>
        <v>7</v>
      </c>
    </row>
    <row r="2701" spans="46:47" ht="46.5" customHeight="1">
      <c r="AT2701" s="643">
        <f t="shared" si="138"/>
        <v>1661</v>
      </c>
      <c r="AU2701" s="643">
        <f t="shared" si="139"/>
        <v>4</v>
      </c>
    </row>
    <row r="2702" spans="46:47" ht="46.5" customHeight="1">
      <c r="AT2702" s="643">
        <f t="shared" si="138"/>
        <v>1661</v>
      </c>
      <c r="AU2702" s="643">
        <f t="shared" si="139"/>
        <v>5</v>
      </c>
    </row>
    <row r="2703" spans="46:47" ht="46.5" customHeight="1">
      <c r="AT2703" s="643">
        <f t="shared" si="138"/>
        <v>1661</v>
      </c>
      <c r="AU2703" s="643">
        <f t="shared" si="139"/>
        <v>6</v>
      </c>
    </row>
    <row r="2704" spans="46:47" ht="46.5" customHeight="1">
      <c r="AT2704" s="643">
        <f t="shared" si="138"/>
        <v>1661</v>
      </c>
      <c r="AU2704" s="643">
        <f t="shared" si="139"/>
        <v>7</v>
      </c>
    </row>
    <row r="2705" spans="46:47" ht="46.5" customHeight="1">
      <c r="AT2705" s="643">
        <f t="shared" si="138"/>
        <v>1662</v>
      </c>
      <c r="AU2705" s="643">
        <f t="shared" si="139"/>
        <v>4</v>
      </c>
    </row>
    <row r="2706" spans="46:47" ht="46.5" customHeight="1">
      <c r="AT2706" s="643">
        <f t="shared" si="138"/>
        <v>1662</v>
      </c>
      <c r="AU2706" s="643">
        <f t="shared" si="139"/>
        <v>5</v>
      </c>
    </row>
    <row r="2707" spans="46:47" ht="46.5" customHeight="1">
      <c r="AT2707" s="643">
        <f t="shared" si="138"/>
        <v>1662</v>
      </c>
      <c r="AU2707" s="643">
        <f t="shared" si="139"/>
        <v>6</v>
      </c>
    </row>
    <row r="2708" spans="46:47" ht="46.5" customHeight="1">
      <c r="AT2708" s="643">
        <f t="shared" ref="AT2708:AT2771" si="140">AT2568+86</f>
        <v>1662</v>
      </c>
      <c r="AU2708" s="643">
        <f t="shared" ref="AU2708:AU2771" si="141">AU2568</f>
        <v>7</v>
      </c>
    </row>
    <row r="2709" spans="46:47" ht="46.5" customHeight="1">
      <c r="AT2709" s="643">
        <f t="shared" si="140"/>
        <v>1663</v>
      </c>
      <c r="AU2709" s="643">
        <f t="shared" si="141"/>
        <v>4</v>
      </c>
    </row>
    <row r="2710" spans="46:47" ht="46.5" customHeight="1">
      <c r="AT2710" s="643">
        <f t="shared" si="140"/>
        <v>1663</v>
      </c>
      <c r="AU2710" s="643">
        <f t="shared" si="141"/>
        <v>5</v>
      </c>
    </row>
    <row r="2711" spans="46:47" ht="46.5" customHeight="1">
      <c r="AT2711" s="643">
        <f t="shared" si="140"/>
        <v>1663</v>
      </c>
      <c r="AU2711" s="643">
        <f t="shared" si="141"/>
        <v>6</v>
      </c>
    </row>
    <row r="2712" spans="46:47" ht="46.5" customHeight="1">
      <c r="AT2712" s="643">
        <f t="shared" si="140"/>
        <v>1663</v>
      </c>
      <c r="AU2712" s="643">
        <f t="shared" si="141"/>
        <v>7</v>
      </c>
    </row>
    <row r="2713" spans="46:47" ht="46.5" customHeight="1">
      <c r="AT2713" s="643">
        <f t="shared" si="140"/>
        <v>1664</v>
      </c>
      <c r="AU2713" s="643">
        <f t="shared" si="141"/>
        <v>4</v>
      </c>
    </row>
    <row r="2714" spans="46:47" ht="46.5" customHeight="1">
      <c r="AT2714" s="643">
        <f t="shared" si="140"/>
        <v>1664</v>
      </c>
      <c r="AU2714" s="643">
        <f t="shared" si="141"/>
        <v>5</v>
      </c>
    </row>
    <row r="2715" spans="46:47" ht="46.5" customHeight="1">
      <c r="AT2715" s="643">
        <f t="shared" si="140"/>
        <v>1664</v>
      </c>
      <c r="AU2715" s="643">
        <f t="shared" si="141"/>
        <v>6</v>
      </c>
    </row>
    <row r="2716" spans="46:47" ht="46.5" customHeight="1">
      <c r="AT2716" s="643">
        <f t="shared" si="140"/>
        <v>1664</v>
      </c>
      <c r="AU2716" s="643">
        <f t="shared" si="141"/>
        <v>7</v>
      </c>
    </row>
    <row r="2717" spans="46:47" ht="46.5" customHeight="1">
      <c r="AT2717" s="643">
        <f t="shared" si="140"/>
        <v>1665</v>
      </c>
      <c r="AU2717" s="643">
        <f t="shared" si="141"/>
        <v>4</v>
      </c>
    </row>
    <row r="2718" spans="46:47" ht="46.5" customHeight="1">
      <c r="AT2718" s="643">
        <f t="shared" si="140"/>
        <v>1665</v>
      </c>
      <c r="AU2718" s="643">
        <f t="shared" si="141"/>
        <v>5</v>
      </c>
    </row>
    <row r="2719" spans="46:47" ht="46.5" customHeight="1">
      <c r="AT2719" s="643">
        <f t="shared" si="140"/>
        <v>1665</v>
      </c>
      <c r="AU2719" s="643">
        <f t="shared" si="141"/>
        <v>6</v>
      </c>
    </row>
    <row r="2720" spans="46:47" ht="46.5" customHeight="1">
      <c r="AT2720" s="643">
        <f t="shared" si="140"/>
        <v>1665</v>
      </c>
      <c r="AU2720" s="643">
        <f t="shared" si="141"/>
        <v>7</v>
      </c>
    </row>
    <row r="2721" spans="46:47" ht="46.5" customHeight="1">
      <c r="AT2721" s="643">
        <f t="shared" si="140"/>
        <v>1666</v>
      </c>
      <c r="AU2721" s="643">
        <f t="shared" si="141"/>
        <v>4</v>
      </c>
    </row>
    <row r="2722" spans="46:47" ht="46.5" customHeight="1">
      <c r="AT2722" s="643">
        <f t="shared" si="140"/>
        <v>1666</v>
      </c>
      <c r="AU2722" s="643">
        <f t="shared" si="141"/>
        <v>5</v>
      </c>
    </row>
    <row r="2723" spans="46:47" ht="46.5" customHeight="1">
      <c r="AT2723" s="643">
        <f t="shared" si="140"/>
        <v>1666</v>
      </c>
      <c r="AU2723" s="643">
        <f t="shared" si="141"/>
        <v>6</v>
      </c>
    </row>
    <row r="2724" spans="46:47" ht="46.5" customHeight="1">
      <c r="AT2724" s="643">
        <f t="shared" si="140"/>
        <v>1666</v>
      </c>
      <c r="AU2724" s="643">
        <f t="shared" si="141"/>
        <v>7</v>
      </c>
    </row>
    <row r="2725" spans="46:47" ht="46.5" customHeight="1">
      <c r="AT2725" s="643">
        <f t="shared" si="140"/>
        <v>1667</v>
      </c>
      <c r="AU2725" s="643">
        <f t="shared" si="141"/>
        <v>4</v>
      </c>
    </row>
    <row r="2726" spans="46:47" ht="46.5" customHeight="1">
      <c r="AT2726" s="643">
        <f t="shared" si="140"/>
        <v>1667</v>
      </c>
      <c r="AU2726" s="643">
        <f t="shared" si="141"/>
        <v>5</v>
      </c>
    </row>
    <row r="2727" spans="46:47" ht="46.5" customHeight="1">
      <c r="AT2727" s="643">
        <f t="shared" si="140"/>
        <v>1667</v>
      </c>
      <c r="AU2727" s="643">
        <f t="shared" si="141"/>
        <v>6</v>
      </c>
    </row>
    <row r="2728" spans="46:47" ht="46.5" customHeight="1">
      <c r="AT2728" s="643">
        <f t="shared" si="140"/>
        <v>1667</v>
      </c>
      <c r="AU2728" s="643">
        <f t="shared" si="141"/>
        <v>7</v>
      </c>
    </row>
    <row r="2729" spans="46:47" ht="46.5" customHeight="1">
      <c r="AT2729" s="643">
        <f t="shared" si="140"/>
        <v>1668</v>
      </c>
      <c r="AU2729" s="643">
        <f t="shared" si="141"/>
        <v>4</v>
      </c>
    </row>
    <row r="2730" spans="46:47" ht="46.5" customHeight="1">
      <c r="AT2730" s="643">
        <f t="shared" si="140"/>
        <v>1668</v>
      </c>
      <c r="AU2730" s="643">
        <f t="shared" si="141"/>
        <v>5</v>
      </c>
    </row>
    <row r="2731" spans="46:47" ht="46.5" customHeight="1">
      <c r="AT2731" s="643">
        <f t="shared" si="140"/>
        <v>1668</v>
      </c>
      <c r="AU2731" s="643">
        <f t="shared" si="141"/>
        <v>6</v>
      </c>
    </row>
    <row r="2732" spans="46:47" ht="46.5" customHeight="1">
      <c r="AT2732" s="643">
        <f t="shared" si="140"/>
        <v>1668</v>
      </c>
      <c r="AU2732" s="643">
        <f t="shared" si="141"/>
        <v>7</v>
      </c>
    </row>
    <row r="2733" spans="46:47" ht="46.5" customHeight="1">
      <c r="AT2733" s="643">
        <f t="shared" si="140"/>
        <v>1669</v>
      </c>
      <c r="AU2733" s="643">
        <f t="shared" si="141"/>
        <v>4</v>
      </c>
    </row>
    <row r="2734" spans="46:47" ht="46.5" customHeight="1">
      <c r="AT2734" s="643">
        <f t="shared" si="140"/>
        <v>1669</v>
      </c>
      <c r="AU2734" s="643">
        <f t="shared" si="141"/>
        <v>5</v>
      </c>
    </row>
    <row r="2735" spans="46:47" ht="46.5" customHeight="1">
      <c r="AT2735" s="643">
        <f t="shared" si="140"/>
        <v>1669</v>
      </c>
      <c r="AU2735" s="643">
        <f t="shared" si="141"/>
        <v>6</v>
      </c>
    </row>
    <row r="2736" spans="46:47" ht="46.5" customHeight="1">
      <c r="AT2736" s="643">
        <f t="shared" si="140"/>
        <v>1669</v>
      </c>
      <c r="AU2736" s="643">
        <f t="shared" si="141"/>
        <v>7</v>
      </c>
    </row>
    <row r="2737" spans="46:47" ht="46.5" customHeight="1">
      <c r="AT2737" s="643">
        <f t="shared" si="140"/>
        <v>1670</v>
      </c>
      <c r="AU2737" s="643">
        <f t="shared" si="141"/>
        <v>4</v>
      </c>
    </row>
    <row r="2738" spans="46:47" ht="46.5" customHeight="1">
      <c r="AT2738" s="643">
        <f t="shared" si="140"/>
        <v>1670</v>
      </c>
      <c r="AU2738" s="643">
        <f t="shared" si="141"/>
        <v>5</v>
      </c>
    </row>
    <row r="2739" spans="46:47" ht="46.5" customHeight="1">
      <c r="AT2739" s="643">
        <f t="shared" si="140"/>
        <v>1670</v>
      </c>
      <c r="AU2739" s="643">
        <f t="shared" si="141"/>
        <v>6</v>
      </c>
    </row>
    <row r="2740" spans="46:47" ht="46.5" customHeight="1">
      <c r="AT2740" s="643">
        <f t="shared" si="140"/>
        <v>1670</v>
      </c>
      <c r="AU2740" s="643">
        <f t="shared" si="141"/>
        <v>7</v>
      </c>
    </row>
    <row r="2741" spans="46:47" ht="46.5" customHeight="1">
      <c r="AT2741" s="643">
        <f t="shared" si="140"/>
        <v>1671</v>
      </c>
      <c r="AU2741" s="643">
        <f t="shared" si="141"/>
        <v>4</v>
      </c>
    </row>
    <row r="2742" spans="46:47" ht="46.5" customHeight="1">
      <c r="AT2742" s="643">
        <f t="shared" si="140"/>
        <v>1671</v>
      </c>
      <c r="AU2742" s="643">
        <f t="shared" si="141"/>
        <v>5</v>
      </c>
    </row>
    <row r="2743" spans="46:47" ht="46.5" customHeight="1">
      <c r="AT2743" s="643">
        <f t="shared" si="140"/>
        <v>1671</v>
      </c>
      <c r="AU2743" s="643">
        <f t="shared" si="141"/>
        <v>6</v>
      </c>
    </row>
    <row r="2744" spans="46:47" ht="46.5" customHeight="1">
      <c r="AT2744" s="643">
        <f t="shared" si="140"/>
        <v>1671</v>
      </c>
      <c r="AU2744" s="643">
        <f t="shared" si="141"/>
        <v>7</v>
      </c>
    </row>
    <row r="2745" spans="46:47" ht="46.5" customHeight="1">
      <c r="AT2745" s="643">
        <f t="shared" si="140"/>
        <v>1672</v>
      </c>
      <c r="AU2745" s="643">
        <f t="shared" si="141"/>
        <v>4</v>
      </c>
    </row>
    <row r="2746" spans="46:47" ht="46.5" customHeight="1">
      <c r="AT2746" s="643">
        <f t="shared" si="140"/>
        <v>1672</v>
      </c>
      <c r="AU2746" s="643">
        <f t="shared" si="141"/>
        <v>5</v>
      </c>
    </row>
    <row r="2747" spans="46:47" ht="46.5" customHeight="1">
      <c r="AT2747" s="643">
        <f t="shared" si="140"/>
        <v>1672</v>
      </c>
      <c r="AU2747" s="643">
        <f t="shared" si="141"/>
        <v>6</v>
      </c>
    </row>
    <row r="2748" spans="46:47" ht="46.5" customHeight="1">
      <c r="AT2748" s="643">
        <f t="shared" si="140"/>
        <v>1672</v>
      </c>
      <c r="AU2748" s="643">
        <f t="shared" si="141"/>
        <v>7</v>
      </c>
    </row>
    <row r="2749" spans="46:47" ht="46.5" customHeight="1">
      <c r="AT2749" s="643">
        <f t="shared" si="140"/>
        <v>1673</v>
      </c>
      <c r="AU2749" s="643">
        <f t="shared" si="141"/>
        <v>4</v>
      </c>
    </row>
    <row r="2750" spans="46:47" ht="46.5" customHeight="1">
      <c r="AT2750" s="643">
        <f t="shared" si="140"/>
        <v>1673</v>
      </c>
      <c r="AU2750" s="643">
        <f t="shared" si="141"/>
        <v>5</v>
      </c>
    </row>
    <row r="2751" spans="46:47" ht="46.5" customHeight="1">
      <c r="AT2751" s="643">
        <f t="shared" si="140"/>
        <v>1673</v>
      </c>
      <c r="AU2751" s="643">
        <f t="shared" si="141"/>
        <v>6</v>
      </c>
    </row>
    <row r="2752" spans="46:47" ht="46.5" customHeight="1">
      <c r="AT2752" s="643">
        <f t="shared" si="140"/>
        <v>1673</v>
      </c>
      <c r="AU2752" s="643">
        <f t="shared" si="141"/>
        <v>7</v>
      </c>
    </row>
    <row r="2753" spans="46:47" ht="46.5" customHeight="1">
      <c r="AT2753" s="643">
        <f t="shared" si="140"/>
        <v>1674</v>
      </c>
      <c r="AU2753" s="643">
        <f t="shared" si="141"/>
        <v>4</v>
      </c>
    </row>
    <row r="2754" spans="46:47" ht="46.5" customHeight="1">
      <c r="AT2754" s="643">
        <f t="shared" si="140"/>
        <v>1674</v>
      </c>
      <c r="AU2754" s="643">
        <f t="shared" si="141"/>
        <v>5</v>
      </c>
    </row>
    <row r="2755" spans="46:47" ht="46.5" customHeight="1">
      <c r="AT2755" s="643">
        <f t="shared" si="140"/>
        <v>1674</v>
      </c>
      <c r="AU2755" s="643">
        <f t="shared" si="141"/>
        <v>6</v>
      </c>
    </row>
    <row r="2756" spans="46:47" ht="46.5" customHeight="1">
      <c r="AT2756" s="643">
        <f t="shared" si="140"/>
        <v>1674</v>
      </c>
      <c r="AU2756" s="643">
        <f t="shared" si="141"/>
        <v>7</v>
      </c>
    </row>
    <row r="2757" spans="46:47" ht="46.5" customHeight="1">
      <c r="AT2757" s="643">
        <f t="shared" si="140"/>
        <v>1675</v>
      </c>
      <c r="AU2757" s="643">
        <f t="shared" si="141"/>
        <v>4</v>
      </c>
    </row>
    <row r="2758" spans="46:47" ht="46.5" customHeight="1">
      <c r="AT2758" s="643">
        <f t="shared" si="140"/>
        <v>1675</v>
      </c>
      <c r="AU2758" s="643">
        <f t="shared" si="141"/>
        <v>5</v>
      </c>
    </row>
    <row r="2759" spans="46:47" ht="46.5" customHeight="1">
      <c r="AT2759" s="643">
        <f t="shared" si="140"/>
        <v>1675</v>
      </c>
      <c r="AU2759" s="643">
        <f t="shared" si="141"/>
        <v>6</v>
      </c>
    </row>
    <row r="2760" spans="46:47" ht="46.5" customHeight="1">
      <c r="AT2760" s="643">
        <f t="shared" si="140"/>
        <v>1675</v>
      </c>
      <c r="AU2760" s="643">
        <f t="shared" si="141"/>
        <v>7</v>
      </c>
    </row>
    <row r="2761" spans="46:47" ht="46.5" customHeight="1">
      <c r="AT2761" s="643">
        <f t="shared" si="140"/>
        <v>1676</v>
      </c>
      <c r="AU2761" s="643">
        <f t="shared" si="141"/>
        <v>4</v>
      </c>
    </row>
    <row r="2762" spans="46:47" ht="46.5" customHeight="1">
      <c r="AT2762" s="643">
        <f t="shared" si="140"/>
        <v>1676</v>
      </c>
      <c r="AU2762" s="643">
        <f t="shared" si="141"/>
        <v>5</v>
      </c>
    </row>
    <row r="2763" spans="46:47" ht="46.5" customHeight="1">
      <c r="AT2763" s="643">
        <f t="shared" si="140"/>
        <v>1676</v>
      </c>
      <c r="AU2763" s="643">
        <f t="shared" si="141"/>
        <v>6</v>
      </c>
    </row>
    <row r="2764" spans="46:47" ht="46.5" customHeight="1">
      <c r="AT2764" s="643">
        <f t="shared" si="140"/>
        <v>1676</v>
      </c>
      <c r="AU2764" s="643">
        <f t="shared" si="141"/>
        <v>7</v>
      </c>
    </row>
    <row r="2765" spans="46:47" ht="46.5" customHeight="1">
      <c r="AT2765" s="643">
        <f t="shared" si="140"/>
        <v>1686</v>
      </c>
      <c r="AU2765" s="643">
        <f t="shared" si="141"/>
        <v>11</v>
      </c>
    </row>
    <row r="2766" spans="46:47" ht="46.5" customHeight="1">
      <c r="AT2766" s="643">
        <f t="shared" si="140"/>
        <v>1691</v>
      </c>
      <c r="AU2766" s="643">
        <f t="shared" si="141"/>
        <v>2</v>
      </c>
    </row>
    <row r="2767" spans="46:47" ht="46.5" customHeight="1">
      <c r="AT2767" s="643">
        <f t="shared" si="140"/>
        <v>1691</v>
      </c>
      <c r="AU2767" s="643">
        <f t="shared" si="141"/>
        <v>10</v>
      </c>
    </row>
    <row r="2768" spans="46:47" ht="46.5" customHeight="1">
      <c r="AT2768" s="643">
        <f t="shared" si="140"/>
        <v>1692</v>
      </c>
      <c r="AU2768" s="643">
        <f t="shared" si="141"/>
        <v>2</v>
      </c>
    </row>
    <row r="2769" spans="46:47" ht="46.5" customHeight="1">
      <c r="AT2769" s="643">
        <f t="shared" si="140"/>
        <v>1692</v>
      </c>
      <c r="AU2769" s="643">
        <f t="shared" si="141"/>
        <v>10</v>
      </c>
    </row>
    <row r="2770" spans="46:47" ht="46.5" customHeight="1">
      <c r="AT2770" s="643">
        <f t="shared" si="140"/>
        <v>1693</v>
      </c>
      <c r="AU2770" s="643">
        <f t="shared" si="141"/>
        <v>2</v>
      </c>
    </row>
    <row r="2771" spans="46:47" ht="46.5" customHeight="1">
      <c r="AT2771" s="643">
        <f t="shared" si="140"/>
        <v>1693</v>
      </c>
      <c r="AU2771" s="643">
        <f t="shared" si="141"/>
        <v>10</v>
      </c>
    </row>
    <row r="2772" spans="46:47" ht="46.5" customHeight="1">
      <c r="AT2772" s="643">
        <f t="shared" ref="AT2772:AT2835" si="142">AT2632+86</f>
        <v>1694</v>
      </c>
      <c r="AU2772" s="643">
        <f t="shared" ref="AU2772:AU2835" si="143">AU2632</f>
        <v>2</v>
      </c>
    </row>
    <row r="2773" spans="46:47" ht="46.5" customHeight="1">
      <c r="AT2773" s="643">
        <f t="shared" si="142"/>
        <v>1694</v>
      </c>
      <c r="AU2773" s="643">
        <f t="shared" si="143"/>
        <v>10</v>
      </c>
    </row>
    <row r="2774" spans="46:47" ht="46.5" customHeight="1">
      <c r="AT2774" s="643">
        <f t="shared" si="142"/>
        <v>1695</v>
      </c>
      <c r="AU2774" s="643">
        <f t="shared" si="143"/>
        <v>2</v>
      </c>
    </row>
    <row r="2775" spans="46:47" ht="46.5" customHeight="1">
      <c r="AT2775" s="643">
        <f t="shared" si="142"/>
        <v>1695</v>
      </c>
      <c r="AU2775" s="643">
        <f t="shared" si="143"/>
        <v>10</v>
      </c>
    </row>
    <row r="2776" spans="46:47" ht="46.5" customHeight="1">
      <c r="AT2776" s="643">
        <f t="shared" si="142"/>
        <v>1696</v>
      </c>
      <c r="AU2776" s="643">
        <f t="shared" si="143"/>
        <v>2</v>
      </c>
    </row>
    <row r="2777" spans="46:47" ht="46.5" customHeight="1">
      <c r="AT2777" s="643">
        <f t="shared" si="142"/>
        <v>1696</v>
      </c>
      <c r="AU2777" s="643">
        <f t="shared" si="143"/>
        <v>10</v>
      </c>
    </row>
    <row r="2778" spans="46:47" ht="46.5" customHeight="1">
      <c r="AT2778" s="643">
        <f t="shared" si="142"/>
        <v>1697</v>
      </c>
      <c r="AU2778" s="643">
        <f t="shared" si="143"/>
        <v>2</v>
      </c>
    </row>
    <row r="2779" spans="46:47" ht="46.5" customHeight="1">
      <c r="AT2779" s="643">
        <f t="shared" si="142"/>
        <v>1697</v>
      </c>
      <c r="AU2779" s="643">
        <f t="shared" si="143"/>
        <v>10</v>
      </c>
    </row>
    <row r="2780" spans="46:47" ht="46.5" customHeight="1">
      <c r="AT2780" s="643">
        <f t="shared" si="142"/>
        <v>1698</v>
      </c>
      <c r="AU2780" s="643">
        <f t="shared" si="143"/>
        <v>2</v>
      </c>
    </row>
    <row r="2781" spans="46:47" ht="46.5" customHeight="1">
      <c r="AT2781" s="643">
        <f t="shared" si="142"/>
        <v>1698</v>
      </c>
      <c r="AU2781" s="643">
        <f t="shared" si="143"/>
        <v>10</v>
      </c>
    </row>
    <row r="2782" spans="46:47" ht="46.5" customHeight="1">
      <c r="AT2782" s="643">
        <f t="shared" si="142"/>
        <v>1699</v>
      </c>
      <c r="AU2782" s="643">
        <f t="shared" si="143"/>
        <v>2</v>
      </c>
    </row>
    <row r="2783" spans="46:47" ht="46.5" customHeight="1">
      <c r="AT2783" s="643">
        <f t="shared" si="142"/>
        <v>1699</v>
      </c>
      <c r="AU2783" s="643">
        <f t="shared" si="143"/>
        <v>10</v>
      </c>
    </row>
    <row r="2784" spans="46:47" ht="46.5" customHeight="1">
      <c r="AT2784" s="643">
        <f t="shared" si="142"/>
        <v>1700</v>
      </c>
      <c r="AU2784" s="643">
        <f t="shared" si="143"/>
        <v>2</v>
      </c>
    </row>
    <row r="2785" spans="46:47" ht="46.5" customHeight="1">
      <c r="AT2785" s="643">
        <f t="shared" si="142"/>
        <v>1700</v>
      </c>
      <c r="AU2785" s="643">
        <f t="shared" si="143"/>
        <v>10</v>
      </c>
    </row>
    <row r="2786" spans="46:47" ht="46.5" customHeight="1">
      <c r="AT2786" s="643">
        <f t="shared" si="142"/>
        <v>1701</v>
      </c>
      <c r="AU2786" s="643">
        <f t="shared" si="143"/>
        <v>2</v>
      </c>
    </row>
    <row r="2787" spans="46:47" ht="46.5" customHeight="1">
      <c r="AT2787" s="643">
        <f t="shared" si="142"/>
        <v>1701</v>
      </c>
      <c r="AU2787" s="643">
        <f t="shared" si="143"/>
        <v>10</v>
      </c>
    </row>
    <row r="2788" spans="46:47" ht="46.5" customHeight="1">
      <c r="AT2788" s="643">
        <f t="shared" si="142"/>
        <v>1702</v>
      </c>
      <c r="AU2788" s="643">
        <f t="shared" si="143"/>
        <v>2</v>
      </c>
    </row>
    <row r="2789" spans="46:47" ht="46.5" customHeight="1">
      <c r="AT2789" s="643">
        <f t="shared" si="142"/>
        <v>1702</v>
      </c>
      <c r="AU2789" s="643">
        <f t="shared" si="143"/>
        <v>10</v>
      </c>
    </row>
    <row r="2790" spans="46:47" ht="46.5" customHeight="1">
      <c r="AT2790" s="643">
        <f t="shared" si="142"/>
        <v>1703</v>
      </c>
      <c r="AU2790" s="643">
        <f t="shared" si="143"/>
        <v>2</v>
      </c>
    </row>
    <row r="2791" spans="46:47" ht="46.5" customHeight="1">
      <c r="AT2791" s="643">
        <f t="shared" si="142"/>
        <v>1703</v>
      </c>
      <c r="AU2791" s="643">
        <f t="shared" si="143"/>
        <v>10</v>
      </c>
    </row>
    <row r="2792" spans="46:47" ht="46.5" customHeight="1">
      <c r="AT2792" s="643">
        <f t="shared" si="142"/>
        <v>1704</v>
      </c>
      <c r="AU2792" s="643">
        <f t="shared" si="143"/>
        <v>2</v>
      </c>
    </row>
    <row r="2793" spans="46:47" ht="46.5" customHeight="1">
      <c r="AT2793" s="643">
        <f t="shared" si="142"/>
        <v>1704</v>
      </c>
      <c r="AU2793" s="643">
        <f t="shared" si="143"/>
        <v>10</v>
      </c>
    </row>
    <row r="2794" spans="46:47" ht="46.5" customHeight="1">
      <c r="AT2794" s="643">
        <f t="shared" si="142"/>
        <v>1705</v>
      </c>
      <c r="AU2794" s="643">
        <f t="shared" si="143"/>
        <v>2</v>
      </c>
    </row>
    <row r="2795" spans="46:47" ht="46.5" customHeight="1">
      <c r="AT2795" s="643">
        <f t="shared" si="142"/>
        <v>1705</v>
      </c>
      <c r="AU2795" s="643">
        <f t="shared" si="143"/>
        <v>10</v>
      </c>
    </row>
    <row r="2796" spans="46:47" ht="46.5" customHeight="1">
      <c r="AT2796" s="643">
        <f t="shared" si="142"/>
        <v>1706</v>
      </c>
      <c r="AU2796" s="643">
        <f t="shared" si="143"/>
        <v>2</v>
      </c>
    </row>
    <row r="2797" spans="46:47" ht="46.5" customHeight="1">
      <c r="AT2797" s="643">
        <f t="shared" si="142"/>
        <v>1706</v>
      </c>
      <c r="AU2797" s="643">
        <f t="shared" si="143"/>
        <v>10</v>
      </c>
    </row>
    <row r="2798" spans="46:47" ht="46.5" customHeight="1">
      <c r="AT2798" s="643">
        <f t="shared" si="142"/>
        <v>1707</v>
      </c>
      <c r="AU2798" s="643">
        <f t="shared" si="143"/>
        <v>2</v>
      </c>
    </row>
    <row r="2799" spans="46:47" ht="46.5" customHeight="1">
      <c r="AT2799" s="643">
        <f t="shared" si="142"/>
        <v>1707</v>
      </c>
      <c r="AU2799" s="643">
        <f t="shared" si="143"/>
        <v>10</v>
      </c>
    </row>
    <row r="2800" spans="46:47" ht="46.5" customHeight="1">
      <c r="AT2800" s="643">
        <f t="shared" si="142"/>
        <v>1708</v>
      </c>
      <c r="AU2800" s="643">
        <f t="shared" si="143"/>
        <v>2</v>
      </c>
    </row>
    <row r="2801" spans="46:47" ht="46.5" customHeight="1">
      <c r="AT2801" s="643">
        <f t="shared" si="142"/>
        <v>1708</v>
      </c>
      <c r="AU2801" s="643">
        <f t="shared" si="143"/>
        <v>10</v>
      </c>
    </row>
    <row r="2802" spans="46:47" ht="46.5" customHeight="1">
      <c r="AT2802" s="643">
        <f t="shared" si="142"/>
        <v>1709</v>
      </c>
      <c r="AU2802" s="643">
        <f t="shared" si="143"/>
        <v>2</v>
      </c>
    </row>
    <row r="2803" spans="46:47" ht="46.5" customHeight="1">
      <c r="AT2803" s="643">
        <f t="shared" si="142"/>
        <v>1709</v>
      </c>
      <c r="AU2803" s="643">
        <f t="shared" si="143"/>
        <v>10</v>
      </c>
    </row>
    <row r="2804" spans="46:47" ht="46.5" customHeight="1">
      <c r="AT2804" s="643">
        <f t="shared" si="142"/>
        <v>1710</v>
      </c>
      <c r="AU2804" s="643">
        <f t="shared" si="143"/>
        <v>2</v>
      </c>
    </row>
    <row r="2805" spans="46:47" ht="46.5" customHeight="1">
      <c r="AT2805" s="643">
        <f t="shared" si="142"/>
        <v>1710</v>
      </c>
      <c r="AU2805" s="643">
        <f t="shared" si="143"/>
        <v>10</v>
      </c>
    </row>
    <row r="2806" spans="46:47" ht="46.5" customHeight="1">
      <c r="AT2806" s="643">
        <f t="shared" si="142"/>
        <v>1711</v>
      </c>
      <c r="AU2806" s="643">
        <f t="shared" si="143"/>
        <v>2</v>
      </c>
    </row>
    <row r="2807" spans="46:47" ht="46.5" customHeight="1">
      <c r="AT2807" s="643">
        <f t="shared" si="142"/>
        <v>1711</v>
      </c>
      <c r="AU2807" s="643">
        <f t="shared" si="143"/>
        <v>10</v>
      </c>
    </row>
    <row r="2808" spans="46:47" ht="46.5" customHeight="1">
      <c r="AT2808" s="643">
        <f t="shared" si="142"/>
        <v>1736</v>
      </c>
      <c r="AU2808" s="643">
        <f t="shared" si="143"/>
        <v>4</v>
      </c>
    </row>
    <row r="2809" spans="46:47" ht="46.5" customHeight="1">
      <c r="AT2809" s="643">
        <f t="shared" si="142"/>
        <v>1739</v>
      </c>
      <c r="AU2809" s="643">
        <f t="shared" si="143"/>
        <v>4</v>
      </c>
    </row>
    <row r="2810" spans="46:47" ht="46.5" customHeight="1">
      <c r="AT2810" s="643">
        <f t="shared" si="142"/>
        <v>1739</v>
      </c>
      <c r="AU2810" s="643">
        <f t="shared" si="143"/>
        <v>5</v>
      </c>
    </row>
    <row r="2811" spans="46:47" ht="46.5" customHeight="1">
      <c r="AT2811" s="643">
        <f t="shared" si="142"/>
        <v>1739</v>
      </c>
      <c r="AU2811" s="643">
        <f t="shared" si="143"/>
        <v>6</v>
      </c>
    </row>
    <row r="2812" spans="46:47" ht="46.5" customHeight="1">
      <c r="AT2812" s="643">
        <f t="shared" si="142"/>
        <v>1739</v>
      </c>
      <c r="AU2812" s="643">
        <f t="shared" si="143"/>
        <v>7</v>
      </c>
    </row>
    <row r="2813" spans="46:47" ht="46.5" customHeight="1">
      <c r="AT2813" s="643">
        <f t="shared" si="142"/>
        <v>1740</v>
      </c>
      <c r="AU2813" s="643">
        <f t="shared" si="143"/>
        <v>4</v>
      </c>
    </row>
    <row r="2814" spans="46:47" ht="46.5" customHeight="1">
      <c r="AT2814" s="643">
        <f t="shared" si="142"/>
        <v>1740</v>
      </c>
      <c r="AU2814" s="643">
        <f t="shared" si="143"/>
        <v>5</v>
      </c>
    </row>
    <row r="2815" spans="46:47" ht="46.5" customHeight="1">
      <c r="AT2815" s="643">
        <f t="shared" si="142"/>
        <v>1740</v>
      </c>
      <c r="AU2815" s="643">
        <f t="shared" si="143"/>
        <v>6</v>
      </c>
    </row>
    <row r="2816" spans="46:47" ht="46.5" customHeight="1">
      <c r="AT2816" s="643">
        <f t="shared" si="142"/>
        <v>1740</v>
      </c>
      <c r="AU2816" s="643">
        <f t="shared" si="143"/>
        <v>7</v>
      </c>
    </row>
    <row r="2817" spans="46:47" ht="46.5" customHeight="1">
      <c r="AT2817" s="643">
        <f t="shared" si="142"/>
        <v>1741</v>
      </c>
      <c r="AU2817" s="643">
        <f t="shared" si="143"/>
        <v>4</v>
      </c>
    </row>
    <row r="2818" spans="46:47" ht="46.5" customHeight="1">
      <c r="AT2818" s="643">
        <f t="shared" si="142"/>
        <v>1741</v>
      </c>
      <c r="AU2818" s="643">
        <f t="shared" si="143"/>
        <v>5</v>
      </c>
    </row>
    <row r="2819" spans="46:47" ht="46.5" customHeight="1">
      <c r="AT2819" s="643">
        <f t="shared" si="142"/>
        <v>1741</v>
      </c>
      <c r="AU2819" s="643">
        <f t="shared" si="143"/>
        <v>6</v>
      </c>
    </row>
    <row r="2820" spans="46:47" ht="46.5" customHeight="1">
      <c r="AT2820" s="643">
        <f t="shared" si="142"/>
        <v>1741</v>
      </c>
      <c r="AU2820" s="643">
        <f t="shared" si="143"/>
        <v>7</v>
      </c>
    </row>
    <row r="2821" spans="46:47" ht="46.5" customHeight="1">
      <c r="AT2821" s="643">
        <f t="shared" si="142"/>
        <v>1742</v>
      </c>
      <c r="AU2821" s="643">
        <f t="shared" si="143"/>
        <v>4</v>
      </c>
    </row>
    <row r="2822" spans="46:47" ht="46.5" customHeight="1">
      <c r="AT2822" s="643">
        <f t="shared" si="142"/>
        <v>1742</v>
      </c>
      <c r="AU2822" s="643">
        <f t="shared" si="143"/>
        <v>5</v>
      </c>
    </row>
    <row r="2823" spans="46:47" ht="46.5" customHeight="1">
      <c r="AT2823" s="643">
        <f t="shared" si="142"/>
        <v>1742</v>
      </c>
      <c r="AU2823" s="643">
        <f t="shared" si="143"/>
        <v>6</v>
      </c>
    </row>
    <row r="2824" spans="46:47" ht="46.5" customHeight="1">
      <c r="AT2824" s="643">
        <f t="shared" si="142"/>
        <v>1742</v>
      </c>
      <c r="AU2824" s="643">
        <f t="shared" si="143"/>
        <v>7</v>
      </c>
    </row>
    <row r="2825" spans="46:47" ht="46.5" customHeight="1">
      <c r="AT2825" s="643">
        <f t="shared" si="142"/>
        <v>1743</v>
      </c>
      <c r="AU2825" s="643">
        <f t="shared" si="143"/>
        <v>4</v>
      </c>
    </row>
    <row r="2826" spans="46:47" ht="46.5" customHeight="1">
      <c r="AT2826" s="643">
        <f t="shared" si="142"/>
        <v>1743</v>
      </c>
      <c r="AU2826" s="643">
        <f t="shared" si="143"/>
        <v>5</v>
      </c>
    </row>
    <row r="2827" spans="46:47" ht="46.5" customHeight="1">
      <c r="AT2827" s="643">
        <f t="shared" si="142"/>
        <v>1743</v>
      </c>
      <c r="AU2827" s="643">
        <f t="shared" si="143"/>
        <v>6</v>
      </c>
    </row>
    <row r="2828" spans="46:47" ht="46.5" customHeight="1">
      <c r="AT2828" s="643">
        <f t="shared" si="142"/>
        <v>1743</v>
      </c>
      <c r="AU2828" s="643">
        <f t="shared" si="143"/>
        <v>7</v>
      </c>
    </row>
    <row r="2829" spans="46:47" ht="46.5" customHeight="1">
      <c r="AT2829" s="643">
        <f t="shared" si="142"/>
        <v>1744</v>
      </c>
      <c r="AU2829" s="643">
        <f t="shared" si="143"/>
        <v>4</v>
      </c>
    </row>
    <row r="2830" spans="46:47" ht="46.5" customHeight="1">
      <c r="AT2830" s="643">
        <f t="shared" si="142"/>
        <v>1744</v>
      </c>
      <c r="AU2830" s="643">
        <f t="shared" si="143"/>
        <v>5</v>
      </c>
    </row>
    <row r="2831" spans="46:47" ht="46.5" customHeight="1">
      <c r="AT2831" s="643">
        <f t="shared" si="142"/>
        <v>1744</v>
      </c>
      <c r="AU2831" s="643">
        <f t="shared" si="143"/>
        <v>6</v>
      </c>
    </row>
    <row r="2832" spans="46:47" ht="46.5" customHeight="1">
      <c r="AT2832" s="643">
        <f t="shared" si="142"/>
        <v>1744</v>
      </c>
      <c r="AU2832" s="643">
        <f t="shared" si="143"/>
        <v>7</v>
      </c>
    </row>
    <row r="2833" spans="46:47" ht="46.5" customHeight="1">
      <c r="AT2833" s="643">
        <f t="shared" si="142"/>
        <v>1745</v>
      </c>
      <c r="AU2833" s="643">
        <f t="shared" si="143"/>
        <v>4</v>
      </c>
    </row>
    <row r="2834" spans="46:47" ht="46.5" customHeight="1">
      <c r="AT2834" s="643">
        <f t="shared" si="142"/>
        <v>1745</v>
      </c>
      <c r="AU2834" s="643">
        <f t="shared" si="143"/>
        <v>5</v>
      </c>
    </row>
    <row r="2835" spans="46:47" ht="46.5" customHeight="1">
      <c r="AT2835" s="643">
        <f t="shared" si="142"/>
        <v>1745</v>
      </c>
      <c r="AU2835" s="643">
        <f t="shared" si="143"/>
        <v>6</v>
      </c>
    </row>
    <row r="2836" spans="46:47" ht="46.5" customHeight="1">
      <c r="AT2836" s="643">
        <f t="shared" ref="AT2836:AT2899" si="144">AT2696+86</f>
        <v>1745</v>
      </c>
      <c r="AU2836" s="643">
        <f t="shared" ref="AU2836:AU2899" si="145">AU2696</f>
        <v>7</v>
      </c>
    </row>
    <row r="2837" spans="46:47" ht="46.5" customHeight="1">
      <c r="AT2837" s="643">
        <f t="shared" si="144"/>
        <v>1746</v>
      </c>
      <c r="AU2837" s="643">
        <f t="shared" si="145"/>
        <v>4</v>
      </c>
    </row>
    <row r="2838" spans="46:47" ht="46.5" customHeight="1">
      <c r="AT2838" s="643">
        <f t="shared" si="144"/>
        <v>1746</v>
      </c>
      <c r="AU2838" s="643">
        <f t="shared" si="145"/>
        <v>5</v>
      </c>
    </row>
    <row r="2839" spans="46:47" ht="46.5" customHeight="1">
      <c r="AT2839" s="643">
        <f t="shared" si="144"/>
        <v>1746</v>
      </c>
      <c r="AU2839" s="643">
        <f t="shared" si="145"/>
        <v>6</v>
      </c>
    </row>
    <row r="2840" spans="46:47" ht="46.5" customHeight="1">
      <c r="AT2840" s="643">
        <f t="shared" si="144"/>
        <v>1746</v>
      </c>
      <c r="AU2840" s="643">
        <f t="shared" si="145"/>
        <v>7</v>
      </c>
    </row>
    <row r="2841" spans="46:47" ht="46.5" customHeight="1">
      <c r="AT2841" s="643">
        <f t="shared" si="144"/>
        <v>1747</v>
      </c>
      <c r="AU2841" s="643">
        <f t="shared" si="145"/>
        <v>4</v>
      </c>
    </row>
    <row r="2842" spans="46:47" ht="46.5" customHeight="1">
      <c r="AT2842" s="643">
        <f t="shared" si="144"/>
        <v>1747</v>
      </c>
      <c r="AU2842" s="643">
        <f t="shared" si="145"/>
        <v>5</v>
      </c>
    </row>
    <row r="2843" spans="46:47" ht="46.5" customHeight="1">
      <c r="AT2843" s="643">
        <f t="shared" si="144"/>
        <v>1747</v>
      </c>
      <c r="AU2843" s="643">
        <f t="shared" si="145"/>
        <v>6</v>
      </c>
    </row>
    <row r="2844" spans="46:47" ht="46.5" customHeight="1">
      <c r="AT2844" s="643">
        <f t="shared" si="144"/>
        <v>1747</v>
      </c>
      <c r="AU2844" s="643">
        <f t="shared" si="145"/>
        <v>7</v>
      </c>
    </row>
    <row r="2845" spans="46:47" ht="46.5" customHeight="1">
      <c r="AT2845" s="643">
        <f t="shared" si="144"/>
        <v>1748</v>
      </c>
      <c r="AU2845" s="643">
        <f t="shared" si="145"/>
        <v>4</v>
      </c>
    </row>
    <row r="2846" spans="46:47" ht="46.5" customHeight="1">
      <c r="AT2846" s="643">
        <f t="shared" si="144"/>
        <v>1748</v>
      </c>
      <c r="AU2846" s="643">
        <f t="shared" si="145"/>
        <v>5</v>
      </c>
    </row>
    <row r="2847" spans="46:47" ht="46.5" customHeight="1">
      <c r="AT2847" s="643">
        <f t="shared" si="144"/>
        <v>1748</v>
      </c>
      <c r="AU2847" s="643">
        <f t="shared" si="145"/>
        <v>6</v>
      </c>
    </row>
    <row r="2848" spans="46:47" ht="46.5" customHeight="1">
      <c r="AT2848" s="643">
        <f t="shared" si="144"/>
        <v>1748</v>
      </c>
      <c r="AU2848" s="643">
        <f t="shared" si="145"/>
        <v>7</v>
      </c>
    </row>
    <row r="2849" spans="46:47" ht="46.5" customHeight="1">
      <c r="AT2849" s="643">
        <f t="shared" si="144"/>
        <v>1749</v>
      </c>
      <c r="AU2849" s="643">
        <f t="shared" si="145"/>
        <v>4</v>
      </c>
    </row>
    <row r="2850" spans="46:47" ht="46.5" customHeight="1">
      <c r="AT2850" s="643">
        <f t="shared" si="144"/>
        <v>1749</v>
      </c>
      <c r="AU2850" s="643">
        <f t="shared" si="145"/>
        <v>5</v>
      </c>
    </row>
    <row r="2851" spans="46:47" ht="46.5" customHeight="1">
      <c r="AT2851" s="643">
        <f t="shared" si="144"/>
        <v>1749</v>
      </c>
      <c r="AU2851" s="643">
        <f t="shared" si="145"/>
        <v>6</v>
      </c>
    </row>
    <row r="2852" spans="46:47" ht="46.5" customHeight="1">
      <c r="AT2852" s="643">
        <f t="shared" si="144"/>
        <v>1749</v>
      </c>
      <c r="AU2852" s="643">
        <f t="shared" si="145"/>
        <v>7</v>
      </c>
    </row>
    <row r="2853" spans="46:47" ht="46.5" customHeight="1">
      <c r="AT2853" s="643">
        <f t="shared" si="144"/>
        <v>1750</v>
      </c>
      <c r="AU2853" s="643">
        <f t="shared" si="145"/>
        <v>4</v>
      </c>
    </row>
    <row r="2854" spans="46:47" ht="46.5" customHeight="1">
      <c r="AT2854" s="643">
        <f t="shared" si="144"/>
        <v>1750</v>
      </c>
      <c r="AU2854" s="643">
        <f t="shared" si="145"/>
        <v>5</v>
      </c>
    </row>
    <row r="2855" spans="46:47" ht="46.5" customHeight="1">
      <c r="AT2855" s="643">
        <f t="shared" si="144"/>
        <v>1750</v>
      </c>
      <c r="AU2855" s="643">
        <f t="shared" si="145"/>
        <v>6</v>
      </c>
    </row>
    <row r="2856" spans="46:47" ht="46.5" customHeight="1">
      <c r="AT2856" s="643">
        <f t="shared" si="144"/>
        <v>1750</v>
      </c>
      <c r="AU2856" s="643">
        <f t="shared" si="145"/>
        <v>7</v>
      </c>
    </row>
    <row r="2857" spans="46:47" ht="46.5" customHeight="1">
      <c r="AT2857" s="643">
        <f t="shared" si="144"/>
        <v>1751</v>
      </c>
      <c r="AU2857" s="643">
        <f t="shared" si="145"/>
        <v>4</v>
      </c>
    </row>
    <row r="2858" spans="46:47" ht="46.5" customHeight="1">
      <c r="AT2858" s="643">
        <f t="shared" si="144"/>
        <v>1751</v>
      </c>
      <c r="AU2858" s="643">
        <f t="shared" si="145"/>
        <v>5</v>
      </c>
    </row>
    <row r="2859" spans="46:47" ht="46.5" customHeight="1">
      <c r="AT2859" s="643">
        <f t="shared" si="144"/>
        <v>1751</v>
      </c>
      <c r="AU2859" s="643">
        <f t="shared" si="145"/>
        <v>6</v>
      </c>
    </row>
    <row r="2860" spans="46:47" ht="46.5" customHeight="1">
      <c r="AT2860" s="643">
        <f t="shared" si="144"/>
        <v>1751</v>
      </c>
      <c r="AU2860" s="643">
        <f t="shared" si="145"/>
        <v>7</v>
      </c>
    </row>
    <row r="2861" spans="46:47" ht="46.5" customHeight="1">
      <c r="AT2861" s="643">
        <f t="shared" si="144"/>
        <v>1752</v>
      </c>
      <c r="AU2861" s="643">
        <f t="shared" si="145"/>
        <v>4</v>
      </c>
    </row>
    <row r="2862" spans="46:47" ht="46.5" customHeight="1">
      <c r="AT2862" s="643">
        <f t="shared" si="144"/>
        <v>1752</v>
      </c>
      <c r="AU2862" s="643">
        <f t="shared" si="145"/>
        <v>5</v>
      </c>
    </row>
    <row r="2863" spans="46:47" ht="46.5" customHeight="1">
      <c r="AT2863" s="643">
        <f t="shared" si="144"/>
        <v>1752</v>
      </c>
      <c r="AU2863" s="643">
        <f t="shared" si="145"/>
        <v>6</v>
      </c>
    </row>
    <row r="2864" spans="46:47" ht="46.5" customHeight="1">
      <c r="AT2864" s="643">
        <f t="shared" si="144"/>
        <v>1752</v>
      </c>
      <c r="AU2864" s="643">
        <f t="shared" si="145"/>
        <v>7</v>
      </c>
    </row>
    <row r="2865" spans="46:47" ht="46.5" customHeight="1">
      <c r="AT2865" s="643">
        <f t="shared" si="144"/>
        <v>1753</v>
      </c>
      <c r="AU2865" s="643">
        <f t="shared" si="145"/>
        <v>4</v>
      </c>
    </row>
    <row r="2866" spans="46:47" ht="46.5" customHeight="1">
      <c r="AT2866" s="643">
        <f t="shared" si="144"/>
        <v>1753</v>
      </c>
      <c r="AU2866" s="643">
        <f t="shared" si="145"/>
        <v>5</v>
      </c>
    </row>
    <row r="2867" spans="46:47" ht="46.5" customHeight="1">
      <c r="AT2867" s="643">
        <f t="shared" si="144"/>
        <v>1753</v>
      </c>
      <c r="AU2867" s="643">
        <f t="shared" si="145"/>
        <v>6</v>
      </c>
    </row>
    <row r="2868" spans="46:47" ht="46.5" customHeight="1">
      <c r="AT2868" s="643">
        <f t="shared" si="144"/>
        <v>1753</v>
      </c>
      <c r="AU2868" s="643">
        <f t="shared" si="145"/>
        <v>7</v>
      </c>
    </row>
    <row r="2869" spans="46:47" ht="46.5" customHeight="1">
      <c r="AT2869" s="643">
        <f t="shared" si="144"/>
        <v>1754</v>
      </c>
      <c r="AU2869" s="643">
        <f t="shared" si="145"/>
        <v>4</v>
      </c>
    </row>
    <row r="2870" spans="46:47" ht="46.5" customHeight="1">
      <c r="AT2870" s="643">
        <f t="shared" si="144"/>
        <v>1754</v>
      </c>
      <c r="AU2870" s="643">
        <f t="shared" si="145"/>
        <v>5</v>
      </c>
    </row>
    <row r="2871" spans="46:47" ht="46.5" customHeight="1">
      <c r="AT2871" s="643">
        <f t="shared" si="144"/>
        <v>1754</v>
      </c>
      <c r="AU2871" s="643">
        <f t="shared" si="145"/>
        <v>6</v>
      </c>
    </row>
    <row r="2872" spans="46:47" ht="46.5" customHeight="1">
      <c r="AT2872" s="643">
        <f t="shared" si="144"/>
        <v>1754</v>
      </c>
      <c r="AU2872" s="643">
        <f t="shared" si="145"/>
        <v>7</v>
      </c>
    </row>
    <row r="2873" spans="46:47" ht="46.5" customHeight="1">
      <c r="AT2873" s="643">
        <f t="shared" si="144"/>
        <v>1755</v>
      </c>
      <c r="AU2873" s="643">
        <f t="shared" si="145"/>
        <v>4</v>
      </c>
    </row>
    <row r="2874" spans="46:47" ht="46.5" customHeight="1">
      <c r="AT2874" s="643">
        <f t="shared" si="144"/>
        <v>1755</v>
      </c>
      <c r="AU2874" s="643">
        <f t="shared" si="145"/>
        <v>5</v>
      </c>
    </row>
    <row r="2875" spans="46:47" ht="46.5" customHeight="1">
      <c r="AT2875" s="643">
        <f t="shared" si="144"/>
        <v>1755</v>
      </c>
      <c r="AU2875" s="643">
        <f t="shared" si="145"/>
        <v>6</v>
      </c>
    </row>
    <row r="2876" spans="46:47" ht="46.5" customHeight="1">
      <c r="AT2876" s="643">
        <f t="shared" si="144"/>
        <v>1755</v>
      </c>
      <c r="AU2876" s="643">
        <f t="shared" si="145"/>
        <v>7</v>
      </c>
    </row>
    <row r="2877" spans="46:47" ht="46.5" customHeight="1">
      <c r="AT2877" s="643">
        <f t="shared" si="144"/>
        <v>1756</v>
      </c>
      <c r="AU2877" s="643">
        <f t="shared" si="145"/>
        <v>4</v>
      </c>
    </row>
    <row r="2878" spans="46:47" ht="46.5" customHeight="1">
      <c r="AT2878" s="643">
        <f t="shared" si="144"/>
        <v>1756</v>
      </c>
      <c r="AU2878" s="643">
        <f t="shared" si="145"/>
        <v>5</v>
      </c>
    </row>
    <row r="2879" spans="46:47" ht="46.5" customHeight="1">
      <c r="AT2879" s="643">
        <f t="shared" si="144"/>
        <v>1756</v>
      </c>
      <c r="AU2879" s="643">
        <f t="shared" si="145"/>
        <v>6</v>
      </c>
    </row>
    <row r="2880" spans="46:47" ht="46.5" customHeight="1">
      <c r="AT2880" s="643">
        <f t="shared" si="144"/>
        <v>1756</v>
      </c>
      <c r="AU2880" s="643">
        <f t="shared" si="145"/>
        <v>7</v>
      </c>
    </row>
    <row r="2881" spans="46:47" ht="46.5" customHeight="1">
      <c r="AT2881" s="643">
        <f t="shared" si="144"/>
        <v>1757</v>
      </c>
      <c r="AU2881" s="643">
        <f t="shared" si="145"/>
        <v>4</v>
      </c>
    </row>
    <row r="2882" spans="46:47" ht="46.5" customHeight="1">
      <c r="AT2882" s="643">
        <f t="shared" si="144"/>
        <v>1757</v>
      </c>
      <c r="AU2882" s="643">
        <f t="shared" si="145"/>
        <v>5</v>
      </c>
    </row>
    <row r="2883" spans="46:47" ht="46.5" customHeight="1">
      <c r="AT2883" s="643">
        <f t="shared" si="144"/>
        <v>1757</v>
      </c>
      <c r="AU2883" s="643">
        <f t="shared" si="145"/>
        <v>6</v>
      </c>
    </row>
    <row r="2884" spans="46:47" ht="46.5" customHeight="1">
      <c r="AT2884" s="643">
        <f t="shared" si="144"/>
        <v>1757</v>
      </c>
      <c r="AU2884" s="643">
        <f t="shared" si="145"/>
        <v>7</v>
      </c>
    </row>
    <row r="2885" spans="46:47" ht="46.5" customHeight="1">
      <c r="AT2885" s="643">
        <f t="shared" si="144"/>
        <v>1758</v>
      </c>
      <c r="AU2885" s="643">
        <f t="shared" si="145"/>
        <v>4</v>
      </c>
    </row>
    <row r="2886" spans="46:47" ht="46.5" customHeight="1">
      <c r="AT2886" s="643">
        <f t="shared" si="144"/>
        <v>1758</v>
      </c>
      <c r="AU2886" s="643">
        <f t="shared" si="145"/>
        <v>5</v>
      </c>
    </row>
    <row r="2887" spans="46:47" ht="46.5" customHeight="1">
      <c r="AT2887" s="643">
        <f t="shared" si="144"/>
        <v>1758</v>
      </c>
      <c r="AU2887" s="643">
        <f t="shared" si="145"/>
        <v>6</v>
      </c>
    </row>
    <row r="2888" spans="46:47" ht="46.5" customHeight="1">
      <c r="AT2888" s="643">
        <f t="shared" si="144"/>
        <v>1758</v>
      </c>
      <c r="AU2888" s="643">
        <f t="shared" si="145"/>
        <v>7</v>
      </c>
    </row>
    <row r="2889" spans="46:47" ht="46.5" customHeight="1">
      <c r="AT2889" s="643">
        <f t="shared" si="144"/>
        <v>1759</v>
      </c>
      <c r="AU2889" s="643">
        <f t="shared" si="145"/>
        <v>4</v>
      </c>
    </row>
    <row r="2890" spans="46:47" ht="46.5" customHeight="1">
      <c r="AT2890" s="643">
        <f t="shared" si="144"/>
        <v>1759</v>
      </c>
      <c r="AU2890" s="643">
        <f t="shared" si="145"/>
        <v>5</v>
      </c>
    </row>
    <row r="2891" spans="46:47" ht="46.5" customHeight="1">
      <c r="AT2891" s="643">
        <f t="shared" si="144"/>
        <v>1759</v>
      </c>
      <c r="AU2891" s="643">
        <f t="shared" si="145"/>
        <v>6</v>
      </c>
    </row>
    <row r="2892" spans="46:47" ht="46.5" customHeight="1">
      <c r="AT2892" s="643">
        <f t="shared" si="144"/>
        <v>1759</v>
      </c>
      <c r="AU2892" s="643">
        <f t="shared" si="145"/>
        <v>7</v>
      </c>
    </row>
    <row r="2893" spans="46:47" ht="46.5" customHeight="1">
      <c r="AT2893" s="643">
        <f t="shared" si="144"/>
        <v>1760</v>
      </c>
      <c r="AU2893" s="643">
        <f t="shared" si="145"/>
        <v>4</v>
      </c>
    </row>
    <row r="2894" spans="46:47" ht="46.5" customHeight="1">
      <c r="AT2894" s="643">
        <f t="shared" si="144"/>
        <v>1760</v>
      </c>
      <c r="AU2894" s="643">
        <f t="shared" si="145"/>
        <v>5</v>
      </c>
    </row>
    <row r="2895" spans="46:47" ht="46.5" customHeight="1">
      <c r="AT2895" s="643">
        <f t="shared" si="144"/>
        <v>1760</v>
      </c>
      <c r="AU2895" s="643">
        <f t="shared" si="145"/>
        <v>6</v>
      </c>
    </row>
    <row r="2896" spans="46:47" ht="46.5" customHeight="1">
      <c r="AT2896" s="643">
        <f t="shared" si="144"/>
        <v>1760</v>
      </c>
      <c r="AU2896" s="643">
        <f t="shared" si="145"/>
        <v>7</v>
      </c>
    </row>
    <row r="2897" spans="46:47" ht="46.5" customHeight="1">
      <c r="AT2897" s="643">
        <f t="shared" si="144"/>
        <v>1761</v>
      </c>
      <c r="AU2897" s="643">
        <f t="shared" si="145"/>
        <v>4</v>
      </c>
    </row>
    <row r="2898" spans="46:47" ht="46.5" customHeight="1">
      <c r="AT2898" s="643">
        <f t="shared" si="144"/>
        <v>1761</v>
      </c>
      <c r="AU2898" s="643">
        <f t="shared" si="145"/>
        <v>5</v>
      </c>
    </row>
    <row r="2899" spans="46:47" ht="46.5" customHeight="1">
      <c r="AT2899" s="643">
        <f t="shared" si="144"/>
        <v>1761</v>
      </c>
      <c r="AU2899" s="643">
        <f t="shared" si="145"/>
        <v>6</v>
      </c>
    </row>
    <row r="2900" spans="46:47" ht="46.5" customHeight="1">
      <c r="AT2900" s="643">
        <f t="shared" ref="AT2900:AT2963" si="146">AT2760+86</f>
        <v>1761</v>
      </c>
      <c r="AU2900" s="643">
        <f t="shared" ref="AU2900:AU2963" si="147">AU2760</f>
        <v>7</v>
      </c>
    </row>
    <row r="2901" spans="46:47" ht="46.5" customHeight="1">
      <c r="AT2901" s="643">
        <f t="shared" si="146"/>
        <v>1762</v>
      </c>
      <c r="AU2901" s="643">
        <f t="shared" si="147"/>
        <v>4</v>
      </c>
    </row>
    <row r="2902" spans="46:47" ht="46.5" customHeight="1">
      <c r="AT2902" s="643">
        <f t="shared" si="146"/>
        <v>1762</v>
      </c>
      <c r="AU2902" s="643">
        <f t="shared" si="147"/>
        <v>5</v>
      </c>
    </row>
    <row r="2903" spans="46:47" ht="46.5" customHeight="1">
      <c r="AT2903" s="643">
        <f t="shared" si="146"/>
        <v>1762</v>
      </c>
      <c r="AU2903" s="643">
        <f t="shared" si="147"/>
        <v>6</v>
      </c>
    </row>
    <row r="2904" spans="46:47" ht="46.5" customHeight="1">
      <c r="AT2904" s="643">
        <f t="shared" si="146"/>
        <v>1762</v>
      </c>
      <c r="AU2904" s="643">
        <f t="shared" si="147"/>
        <v>7</v>
      </c>
    </row>
    <row r="2905" spans="46:47" ht="46.5" customHeight="1">
      <c r="AT2905" s="643">
        <f t="shared" si="146"/>
        <v>1772</v>
      </c>
      <c r="AU2905" s="643">
        <f t="shared" si="147"/>
        <v>11</v>
      </c>
    </row>
    <row r="2906" spans="46:47" ht="46.5" customHeight="1">
      <c r="AT2906" s="643">
        <f t="shared" si="146"/>
        <v>1777</v>
      </c>
      <c r="AU2906" s="643">
        <f t="shared" si="147"/>
        <v>2</v>
      </c>
    </row>
    <row r="2907" spans="46:47" ht="46.5" customHeight="1">
      <c r="AT2907" s="643">
        <f t="shared" si="146"/>
        <v>1777</v>
      </c>
      <c r="AU2907" s="643">
        <f t="shared" si="147"/>
        <v>10</v>
      </c>
    </row>
    <row r="2908" spans="46:47" ht="46.5" customHeight="1">
      <c r="AT2908" s="643">
        <f t="shared" si="146"/>
        <v>1778</v>
      </c>
      <c r="AU2908" s="643">
        <f t="shared" si="147"/>
        <v>2</v>
      </c>
    </row>
    <row r="2909" spans="46:47" ht="46.5" customHeight="1">
      <c r="AT2909" s="643">
        <f t="shared" si="146"/>
        <v>1778</v>
      </c>
      <c r="AU2909" s="643">
        <f t="shared" si="147"/>
        <v>10</v>
      </c>
    </row>
    <row r="2910" spans="46:47" ht="46.5" customHeight="1">
      <c r="AT2910" s="643">
        <f t="shared" si="146"/>
        <v>1779</v>
      </c>
      <c r="AU2910" s="643">
        <f t="shared" si="147"/>
        <v>2</v>
      </c>
    </row>
    <row r="2911" spans="46:47" ht="46.5" customHeight="1">
      <c r="AT2911" s="643">
        <f t="shared" si="146"/>
        <v>1779</v>
      </c>
      <c r="AU2911" s="643">
        <f t="shared" si="147"/>
        <v>10</v>
      </c>
    </row>
    <row r="2912" spans="46:47" ht="46.5" customHeight="1">
      <c r="AT2912" s="643">
        <f t="shared" si="146"/>
        <v>1780</v>
      </c>
      <c r="AU2912" s="643">
        <f t="shared" si="147"/>
        <v>2</v>
      </c>
    </row>
    <row r="2913" spans="46:47" ht="46.5" customHeight="1">
      <c r="AT2913" s="643">
        <f t="shared" si="146"/>
        <v>1780</v>
      </c>
      <c r="AU2913" s="643">
        <f t="shared" si="147"/>
        <v>10</v>
      </c>
    </row>
    <row r="2914" spans="46:47" ht="46.5" customHeight="1">
      <c r="AT2914" s="643">
        <f t="shared" si="146"/>
        <v>1781</v>
      </c>
      <c r="AU2914" s="643">
        <f t="shared" si="147"/>
        <v>2</v>
      </c>
    </row>
    <row r="2915" spans="46:47" ht="46.5" customHeight="1">
      <c r="AT2915" s="643">
        <f t="shared" si="146"/>
        <v>1781</v>
      </c>
      <c r="AU2915" s="643">
        <f t="shared" si="147"/>
        <v>10</v>
      </c>
    </row>
    <row r="2916" spans="46:47" ht="46.5" customHeight="1">
      <c r="AT2916" s="643">
        <f t="shared" si="146"/>
        <v>1782</v>
      </c>
      <c r="AU2916" s="643">
        <f t="shared" si="147"/>
        <v>2</v>
      </c>
    </row>
    <row r="2917" spans="46:47" ht="46.5" customHeight="1">
      <c r="AT2917" s="643">
        <f t="shared" si="146"/>
        <v>1782</v>
      </c>
      <c r="AU2917" s="643">
        <f t="shared" si="147"/>
        <v>10</v>
      </c>
    </row>
    <row r="2918" spans="46:47" ht="46.5" customHeight="1">
      <c r="AT2918" s="643">
        <f t="shared" si="146"/>
        <v>1783</v>
      </c>
      <c r="AU2918" s="643">
        <f t="shared" si="147"/>
        <v>2</v>
      </c>
    </row>
    <row r="2919" spans="46:47" ht="46.5" customHeight="1">
      <c r="AT2919" s="643">
        <f t="shared" si="146"/>
        <v>1783</v>
      </c>
      <c r="AU2919" s="643">
        <f t="shared" si="147"/>
        <v>10</v>
      </c>
    </row>
    <row r="2920" spans="46:47" ht="46.5" customHeight="1">
      <c r="AT2920" s="643">
        <f t="shared" si="146"/>
        <v>1784</v>
      </c>
      <c r="AU2920" s="643">
        <f t="shared" si="147"/>
        <v>2</v>
      </c>
    </row>
    <row r="2921" spans="46:47" ht="46.5" customHeight="1">
      <c r="AT2921" s="643">
        <f t="shared" si="146"/>
        <v>1784</v>
      </c>
      <c r="AU2921" s="643">
        <f t="shared" si="147"/>
        <v>10</v>
      </c>
    </row>
    <row r="2922" spans="46:47" ht="46.5" customHeight="1">
      <c r="AT2922" s="643">
        <f t="shared" si="146"/>
        <v>1785</v>
      </c>
      <c r="AU2922" s="643">
        <f t="shared" si="147"/>
        <v>2</v>
      </c>
    </row>
    <row r="2923" spans="46:47" ht="46.5" customHeight="1">
      <c r="AT2923" s="643">
        <f t="shared" si="146"/>
        <v>1785</v>
      </c>
      <c r="AU2923" s="643">
        <f t="shared" si="147"/>
        <v>10</v>
      </c>
    </row>
    <row r="2924" spans="46:47" ht="46.5" customHeight="1">
      <c r="AT2924" s="643">
        <f t="shared" si="146"/>
        <v>1786</v>
      </c>
      <c r="AU2924" s="643">
        <f t="shared" si="147"/>
        <v>2</v>
      </c>
    </row>
    <row r="2925" spans="46:47" ht="46.5" customHeight="1">
      <c r="AT2925" s="643">
        <f t="shared" si="146"/>
        <v>1786</v>
      </c>
      <c r="AU2925" s="643">
        <f t="shared" si="147"/>
        <v>10</v>
      </c>
    </row>
    <row r="2926" spans="46:47" ht="46.5" customHeight="1">
      <c r="AT2926" s="643">
        <f t="shared" si="146"/>
        <v>1787</v>
      </c>
      <c r="AU2926" s="643">
        <f t="shared" si="147"/>
        <v>2</v>
      </c>
    </row>
    <row r="2927" spans="46:47" ht="46.5" customHeight="1">
      <c r="AT2927" s="643">
        <f t="shared" si="146"/>
        <v>1787</v>
      </c>
      <c r="AU2927" s="643">
        <f t="shared" si="147"/>
        <v>10</v>
      </c>
    </row>
    <row r="2928" spans="46:47" ht="46.5" customHeight="1">
      <c r="AT2928" s="643">
        <f t="shared" si="146"/>
        <v>1788</v>
      </c>
      <c r="AU2928" s="643">
        <f t="shared" si="147"/>
        <v>2</v>
      </c>
    </row>
    <row r="2929" spans="46:47" ht="46.5" customHeight="1">
      <c r="AT2929" s="643">
        <f t="shared" si="146"/>
        <v>1788</v>
      </c>
      <c r="AU2929" s="643">
        <f t="shared" si="147"/>
        <v>10</v>
      </c>
    </row>
    <row r="2930" spans="46:47" ht="46.5" customHeight="1">
      <c r="AT2930" s="643">
        <f t="shared" si="146"/>
        <v>1789</v>
      </c>
      <c r="AU2930" s="643">
        <f t="shared" si="147"/>
        <v>2</v>
      </c>
    </row>
    <row r="2931" spans="46:47" ht="46.5" customHeight="1">
      <c r="AT2931" s="643">
        <f t="shared" si="146"/>
        <v>1789</v>
      </c>
      <c r="AU2931" s="643">
        <f t="shared" si="147"/>
        <v>10</v>
      </c>
    </row>
    <row r="2932" spans="46:47" ht="46.5" customHeight="1">
      <c r="AT2932" s="643">
        <f t="shared" si="146"/>
        <v>1790</v>
      </c>
      <c r="AU2932" s="643">
        <f t="shared" si="147"/>
        <v>2</v>
      </c>
    </row>
    <row r="2933" spans="46:47" ht="46.5" customHeight="1">
      <c r="AT2933" s="643">
        <f t="shared" si="146"/>
        <v>1790</v>
      </c>
      <c r="AU2933" s="643">
        <f t="shared" si="147"/>
        <v>10</v>
      </c>
    </row>
    <row r="2934" spans="46:47" ht="46.5" customHeight="1">
      <c r="AT2934" s="643">
        <f t="shared" si="146"/>
        <v>1791</v>
      </c>
      <c r="AU2934" s="643">
        <f t="shared" si="147"/>
        <v>2</v>
      </c>
    </row>
    <row r="2935" spans="46:47" ht="46.5" customHeight="1">
      <c r="AT2935" s="643">
        <f t="shared" si="146"/>
        <v>1791</v>
      </c>
      <c r="AU2935" s="643">
        <f t="shared" si="147"/>
        <v>10</v>
      </c>
    </row>
    <row r="2936" spans="46:47" ht="46.5" customHeight="1">
      <c r="AT2936" s="643">
        <f t="shared" si="146"/>
        <v>1792</v>
      </c>
      <c r="AU2936" s="643">
        <f t="shared" si="147"/>
        <v>2</v>
      </c>
    </row>
    <row r="2937" spans="46:47" ht="46.5" customHeight="1">
      <c r="AT2937" s="643">
        <f t="shared" si="146"/>
        <v>1792</v>
      </c>
      <c r="AU2937" s="643">
        <f t="shared" si="147"/>
        <v>10</v>
      </c>
    </row>
    <row r="2938" spans="46:47" ht="46.5" customHeight="1">
      <c r="AT2938" s="643">
        <f t="shared" si="146"/>
        <v>1793</v>
      </c>
      <c r="AU2938" s="643">
        <f t="shared" si="147"/>
        <v>2</v>
      </c>
    </row>
    <row r="2939" spans="46:47" ht="46.5" customHeight="1">
      <c r="AT2939" s="643">
        <f t="shared" si="146"/>
        <v>1793</v>
      </c>
      <c r="AU2939" s="643">
        <f t="shared" si="147"/>
        <v>10</v>
      </c>
    </row>
    <row r="2940" spans="46:47" ht="46.5" customHeight="1">
      <c r="AT2940" s="643">
        <f t="shared" si="146"/>
        <v>1794</v>
      </c>
      <c r="AU2940" s="643">
        <f t="shared" si="147"/>
        <v>2</v>
      </c>
    </row>
    <row r="2941" spans="46:47" ht="46.5" customHeight="1">
      <c r="AT2941" s="643">
        <f t="shared" si="146"/>
        <v>1794</v>
      </c>
      <c r="AU2941" s="643">
        <f t="shared" si="147"/>
        <v>10</v>
      </c>
    </row>
    <row r="2942" spans="46:47" ht="46.5" customHeight="1">
      <c r="AT2942" s="643">
        <f t="shared" si="146"/>
        <v>1795</v>
      </c>
      <c r="AU2942" s="643">
        <f t="shared" si="147"/>
        <v>2</v>
      </c>
    </row>
    <row r="2943" spans="46:47" ht="46.5" customHeight="1">
      <c r="AT2943" s="643">
        <f t="shared" si="146"/>
        <v>1795</v>
      </c>
      <c r="AU2943" s="643">
        <f t="shared" si="147"/>
        <v>10</v>
      </c>
    </row>
    <row r="2944" spans="46:47" ht="46.5" customHeight="1">
      <c r="AT2944" s="643">
        <f t="shared" si="146"/>
        <v>1796</v>
      </c>
      <c r="AU2944" s="643">
        <f t="shared" si="147"/>
        <v>2</v>
      </c>
    </row>
    <row r="2945" spans="46:47" ht="46.5" customHeight="1">
      <c r="AT2945" s="643">
        <f t="shared" si="146"/>
        <v>1796</v>
      </c>
      <c r="AU2945" s="643">
        <f t="shared" si="147"/>
        <v>10</v>
      </c>
    </row>
    <row r="2946" spans="46:47" ht="46.5" customHeight="1">
      <c r="AT2946" s="643">
        <f t="shared" si="146"/>
        <v>1797</v>
      </c>
      <c r="AU2946" s="643">
        <f t="shared" si="147"/>
        <v>2</v>
      </c>
    </row>
    <row r="2947" spans="46:47" ht="46.5" customHeight="1">
      <c r="AT2947" s="643">
        <f t="shared" si="146"/>
        <v>1797</v>
      </c>
      <c r="AU2947" s="643">
        <f t="shared" si="147"/>
        <v>10</v>
      </c>
    </row>
    <row r="2948" spans="46:47" ht="46.5" customHeight="1">
      <c r="AT2948" s="643">
        <f t="shared" si="146"/>
        <v>1822</v>
      </c>
      <c r="AU2948" s="643">
        <f t="shared" si="147"/>
        <v>4</v>
      </c>
    </row>
    <row r="2949" spans="46:47" ht="46.5" customHeight="1">
      <c r="AT2949" s="643">
        <f t="shared" si="146"/>
        <v>1825</v>
      </c>
      <c r="AU2949" s="643">
        <f t="shared" si="147"/>
        <v>4</v>
      </c>
    </row>
    <row r="2950" spans="46:47" ht="46.5" customHeight="1">
      <c r="AT2950" s="643">
        <f t="shared" si="146"/>
        <v>1825</v>
      </c>
      <c r="AU2950" s="643">
        <f t="shared" si="147"/>
        <v>5</v>
      </c>
    </row>
    <row r="2951" spans="46:47" ht="46.5" customHeight="1">
      <c r="AT2951" s="643">
        <f t="shared" si="146"/>
        <v>1825</v>
      </c>
      <c r="AU2951" s="643">
        <f t="shared" si="147"/>
        <v>6</v>
      </c>
    </row>
    <row r="2952" spans="46:47" ht="46.5" customHeight="1">
      <c r="AT2952" s="643">
        <f t="shared" si="146"/>
        <v>1825</v>
      </c>
      <c r="AU2952" s="643">
        <f t="shared" si="147"/>
        <v>7</v>
      </c>
    </row>
    <row r="2953" spans="46:47" ht="46.5" customHeight="1">
      <c r="AT2953" s="643">
        <f t="shared" si="146"/>
        <v>1826</v>
      </c>
      <c r="AU2953" s="643">
        <f t="shared" si="147"/>
        <v>4</v>
      </c>
    </row>
    <row r="2954" spans="46:47" ht="46.5" customHeight="1">
      <c r="AT2954" s="643">
        <f t="shared" si="146"/>
        <v>1826</v>
      </c>
      <c r="AU2954" s="643">
        <f t="shared" si="147"/>
        <v>5</v>
      </c>
    </row>
    <row r="2955" spans="46:47" ht="46.5" customHeight="1">
      <c r="AT2955" s="643">
        <f t="shared" si="146"/>
        <v>1826</v>
      </c>
      <c r="AU2955" s="643">
        <f t="shared" si="147"/>
        <v>6</v>
      </c>
    </row>
    <row r="2956" spans="46:47" ht="46.5" customHeight="1">
      <c r="AT2956" s="643">
        <f t="shared" si="146"/>
        <v>1826</v>
      </c>
      <c r="AU2956" s="643">
        <f t="shared" si="147"/>
        <v>7</v>
      </c>
    </row>
    <row r="2957" spans="46:47" ht="46.5" customHeight="1">
      <c r="AT2957" s="643">
        <f t="shared" si="146"/>
        <v>1827</v>
      </c>
      <c r="AU2957" s="643">
        <f t="shared" si="147"/>
        <v>4</v>
      </c>
    </row>
    <row r="2958" spans="46:47" ht="46.5" customHeight="1">
      <c r="AT2958" s="643">
        <f t="shared" si="146"/>
        <v>1827</v>
      </c>
      <c r="AU2958" s="643">
        <f t="shared" si="147"/>
        <v>5</v>
      </c>
    </row>
    <row r="2959" spans="46:47" ht="46.5" customHeight="1">
      <c r="AT2959" s="643">
        <f t="shared" si="146"/>
        <v>1827</v>
      </c>
      <c r="AU2959" s="643">
        <f t="shared" si="147"/>
        <v>6</v>
      </c>
    </row>
    <row r="2960" spans="46:47" ht="46.5" customHeight="1">
      <c r="AT2960" s="643">
        <f t="shared" si="146"/>
        <v>1827</v>
      </c>
      <c r="AU2960" s="643">
        <f t="shared" si="147"/>
        <v>7</v>
      </c>
    </row>
    <row r="2961" spans="46:47" ht="46.5" customHeight="1">
      <c r="AT2961" s="643">
        <f t="shared" si="146"/>
        <v>1828</v>
      </c>
      <c r="AU2961" s="643">
        <f t="shared" si="147"/>
        <v>4</v>
      </c>
    </row>
    <row r="2962" spans="46:47" ht="46.5" customHeight="1">
      <c r="AT2962" s="643">
        <f t="shared" si="146"/>
        <v>1828</v>
      </c>
      <c r="AU2962" s="643">
        <f t="shared" si="147"/>
        <v>5</v>
      </c>
    </row>
    <row r="2963" spans="46:47" ht="46.5" customHeight="1">
      <c r="AT2963" s="643">
        <f t="shared" si="146"/>
        <v>1828</v>
      </c>
      <c r="AU2963" s="643">
        <f t="shared" si="147"/>
        <v>6</v>
      </c>
    </row>
    <row r="2964" spans="46:47" ht="46.5" customHeight="1">
      <c r="AT2964" s="643">
        <f t="shared" ref="AT2964:AT3027" si="148">AT2824+86</f>
        <v>1828</v>
      </c>
      <c r="AU2964" s="643">
        <f t="shared" ref="AU2964:AU3027" si="149">AU2824</f>
        <v>7</v>
      </c>
    </row>
    <row r="2965" spans="46:47" ht="46.5" customHeight="1">
      <c r="AT2965" s="643">
        <f t="shared" si="148"/>
        <v>1829</v>
      </c>
      <c r="AU2965" s="643">
        <f t="shared" si="149"/>
        <v>4</v>
      </c>
    </row>
    <row r="2966" spans="46:47" ht="46.5" customHeight="1">
      <c r="AT2966" s="643">
        <f t="shared" si="148"/>
        <v>1829</v>
      </c>
      <c r="AU2966" s="643">
        <f t="shared" si="149"/>
        <v>5</v>
      </c>
    </row>
    <row r="2967" spans="46:47" ht="46.5" customHeight="1">
      <c r="AT2967" s="643">
        <f t="shared" si="148"/>
        <v>1829</v>
      </c>
      <c r="AU2967" s="643">
        <f t="shared" si="149"/>
        <v>6</v>
      </c>
    </row>
    <row r="2968" spans="46:47" ht="46.5" customHeight="1">
      <c r="AT2968" s="643">
        <f t="shared" si="148"/>
        <v>1829</v>
      </c>
      <c r="AU2968" s="643">
        <f t="shared" si="149"/>
        <v>7</v>
      </c>
    </row>
    <row r="2969" spans="46:47" ht="46.5" customHeight="1">
      <c r="AT2969" s="643">
        <f t="shared" si="148"/>
        <v>1830</v>
      </c>
      <c r="AU2969" s="643">
        <f t="shared" si="149"/>
        <v>4</v>
      </c>
    </row>
    <row r="2970" spans="46:47" ht="46.5" customHeight="1">
      <c r="AT2970" s="643">
        <f t="shared" si="148"/>
        <v>1830</v>
      </c>
      <c r="AU2970" s="643">
        <f t="shared" si="149"/>
        <v>5</v>
      </c>
    </row>
    <row r="2971" spans="46:47" ht="46.5" customHeight="1">
      <c r="AT2971" s="643">
        <f t="shared" si="148"/>
        <v>1830</v>
      </c>
      <c r="AU2971" s="643">
        <f t="shared" si="149"/>
        <v>6</v>
      </c>
    </row>
    <row r="2972" spans="46:47" ht="46.5" customHeight="1">
      <c r="AT2972" s="643">
        <f t="shared" si="148"/>
        <v>1830</v>
      </c>
      <c r="AU2972" s="643">
        <f t="shared" si="149"/>
        <v>7</v>
      </c>
    </row>
    <row r="2973" spans="46:47" ht="46.5" customHeight="1">
      <c r="AT2973" s="643">
        <f t="shared" si="148"/>
        <v>1831</v>
      </c>
      <c r="AU2973" s="643">
        <f t="shared" si="149"/>
        <v>4</v>
      </c>
    </row>
    <row r="2974" spans="46:47" ht="46.5" customHeight="1">
      <c r="AT2974" s="643">
        <f t="shared" si="148"/>
        <v>1831</v>
      </c>
      <c r="AU2974" s="643">
        <f t="shared" si="149"/>
        <v>5</v>
      </c>
    </row>
    <row r="2975" spans="46:47" ht="46.5" customHeight="1">
      <c r="AT2975" s="643">
        <f t="shared" si="148"/>
        <v>1831</v>
      </c>
      <c r="AU2975" s="643">
        <f t="shared" si="149"/>
        <v>6</v>
      </c>
    </row>
    <row r="2976" spans="46:47" ht="46.5" customHeight="1">
      <c r="AT2976" s="643">
        <f t="shared" si="148"/>
        <v>1831</v>
      </c>
      <c r="AU2976" s="643">
        <f t="shared" si="149"/>
        <v>7</v>
      </c>
    </row>
    <row r="2977" spans="46:47" ht="46.5" customHeight="1">
      <c r="AT2977" s="643">
        <f t="shared" si="148"/>
        <v>1832</v>
      </c>
      <c r="AU2977" s="643">
        <f t="shared" si="149"/>
        <v>4</v>
      </c>
    </row>
    <row r="2978" spans="46:47" ht="46.5" customHeight="1">
      <c r="AT2978" s="643">
        <f t="shared" si="148"/>
        <v>1832</v>
      </c>
      <c r="AU2978" s="643">
        <f t="shared" si="149"/>
        <v>5</v>
      </c>
    </row>
    <row r="2979" spans="46:47" ht="46.5" customHeight="1">
      <c r="AT2979" s="643">
        <f t="shared" si="148"/>
        <v>1832</v>
      </c>
      <c r="AU2979" s="643">
        <f t="shared" si="149"/>
        <v>6</v>
      </c>
    </row>
    <row r="2980" spans="46:47" ht="46.5" customHeight="1">
      <c r="AT2980" s="643">
        <f t="shared" si="148"/>
        <v>1832</v>
      </c>
      <c r="AU2980" s="643">
        <f t="shared" si="149"/>
        <v>7</v>
      </c>
    </row>
    <row r="2981" spans="46:47" ht="46.5" customHeight="1">
      <c r="AT2981" s="643">
        <f t="shared" si="148"/>
        <v>1833</v>
      </c>
      <c r="AU2981" s="643">
        <f t="shared" si="149"/>
        <v>4</v>
      </c>
    </row>
    <row r="2982" spans="46:47" ht="46.5" customHeight="1">
      <c r="AT2982" s="643">
        <f t="shared" si="148"/>
        <v>1833</v>
      </c>
      <c r="AU2982" s="643">
        <f t="shared" si="149"/>
        <v>5</v>
      </c>
    </row>
    <row r="2983" spans="46:47" ht="46.5" customHeight="1">
      <c r="AT2983" s="643">
        <f t="shared" si="148"/>
        <v>1833</v>
      </c>
      <c r="AU2983" s="643">
        <f t="shared" si="149"/>
        <v>6</v>
      </c>
    </row>
    <row r="2984" spans="46:47" ht="46.5" customHeight="1">
      <c r="AT2984" s="643">
        <f t="shared" si="148"/>
        <v>1833</v>
      </c>
      <c r="AU2984" s="643">
        <f t="shared" si="149"/>
        <v>7</v>
      </c>
    </row>
    <row r="2985" spans="46:47" ht="46.5" customHeight="1">
      <c r="AT2985" s="643">
        <f t="shared" si="148"/>
        <v>1834</v>
      </c>
      <c r="AU2985" s="643">
        <f t="shared" si="149"/>
        <v>4</v>
      </c>
    </row>
    <row r="2986" spans="46:47" ht="46.5" customHeight="1">
      <c r="AT2986" s="643">
        <f t="shared" si="148"/>
        <v>1834</v>
      </c>
      <c r="AU2986" s="643">
        <f t="shared" si="149"/>
        <v>5</v>
      </c>
    </row>
    <row r="2987" spans="46:47" ht="46.5" customHeight="1">
      <c r="AT2987" s="643">
        <f t="shared" si="148"/>
        <v>1834</v>
      </c>
      <c r="AU2987" s="643">
        <f t="shared" si="149"/>
        <v>6</v>
      </c>
    </row>
    <row r="2988" spans="46:47" ht="46.5" customHeight="1">
      <c r="AT2988" s="643">
        <f t="shared" si="148"/>
        <v>1834</v>
      </c>
      <c r="AU2988" s="643">
        <f t="shared" si="149"/>
        <v>7</v>
      </c>
    </row>
    <row r="2989" spans="46:47" ht="46.5" customHeight="1">
      <c r="AT2989" s="643">
        <f t="shared" si="148"/>
        <v>1835</v>
      </c>
      <c r="AU2989" s="643">
        <f t="shared" si="149"/>
        <v>4</v>
      </c>
    </row>
    <row r="2990" spans="46:47" ht="46.5" customHeight="1">
      <c r="AT2990" s="643">
        <f t="shared" si="148"/>
        <v>1835</v>
      </c>
      <c r="AU2990" s="643">
        <f t="shared" si="149"/>
        <v>5</v>
      </c>
    </row>
    <row r="2991" spans="46:47" ht="46.5" customHeight="1">
      <c r="AT2991" s="643">
        <f t="shared" si="148"/>
        <v>1835</v>
      </c>
      <c r="AU2991" s="643">
        <f t="shared" si="149"/>
        <v>6</v>
      </c>
    </row>
    <row r="2992" spans="46:47" ht="46.5" customHeight="1">
      <c r="AT2992" s="643">
        <f t="shared" si="148"/>
        <v>1835</v>
      </c>
      <c r="AU2992" s="643">
        <f t="shared" si="149"/>
        <v>7</v>
      </c>
    </row>
    <row r="2993" spans="46:47" ht="46.5" customHeight="1">
      <c r="AT2993" s="643">
        <f t="shared" si="148"/>
        <v>1836</v>
      </c>
      <c r="AU2993" s="643">
        <f t="shared" si="149"/>
        <v>4</v>
      </c>
    </row>
    <row r="2994" spans="46:47" ht="46.5" customHeight="1">
      <c r="AT2994" s="643">
        <f t="shared" si="148"/>
        <v>1836</v>
      </c>
      <c r="AU2994" s="643">
        <f t="shared" si="149"/>
        <v>5</v>
      </c>
    </row>
    <row r="2995" spans="46:47" ht="46.5" customHeight="1">
      <c r="AT2995" s="643">
        <f t="shared" si="148"/>
        <v>1836</v>
      </c>
      <c r="AU2995" s="643">
        <f t="shared" si="149"/>
        <v>6</v>
      </c>
    </row>
    <row r="2996" spans="46:47" ht="46.5" customHeight="1">
      <c r="AT2996" s="643">
        <f t="shared" si="148"/>
        <v>1836</v>
      </c>
      <c r="AU2996" s="643">
        <f t="shared" si="149"/>
        <v>7</v>
      </c>
    </row>
    <row r="2997" spans="46:47" ht="46.5" customHeight="1">
      <c r="AT2997" s="643">
        <f t="shared" si="148"/>
        <v>1837</v>
      </c>
      <c r="AU2997" s="643">
        <f t="shared" si="149"/>
        <v>4</v>
      </c>
    </row>
    <row r="2998" spans="46:47" ht="46.5" customHeight="1">
      <c r="AT2998" s="643">
        <f t="shared" si="148"/>
        <v>1837</v>
      </c>
      <c r="AU2998" s="643">
        <f t="shared" si="149"/>
        <v>5</v>
      </c>
    </row>
    <row r="2999" spans="46:47" ht="46.5" customHeight="1">
      <c r="AT2999" s="643">
        <f t="shared" si="148"/>
        <v>1837</v>
      </c>
      <c r="AU2999" s="643">
        <f t="shared" si="149"/>
        <v>6</v>
      </c>
    </row>
    <row r="3000" spans="46:47" ht="46.5" customHeight="1">
      <c r="AT3000" s="643">
        <f t="shared" si="148"/>
        <v>1837</v>
      </c>
      <c r="AU3000" s="643">
        <f t="shared" si="149"/>
        <v>7</v>
      </c>
    </row>
    <row r="3001" spans="46:47" ht="46.5" customHeight="1">
      <c r="AT3001" s="643">
        <f t="shared" si="148"/>
        <v>1838</v>
      </c>
      <c r="AU3001" s="643">
        <f t="shared" si="149"/>
        <v>4</v>
      </c>
    </row>
    <row r="3002" spans="46:47" ht="46.5" customHeight="1">
      <c r="AT3002" s="643">
        <f t="shared" si="148"/>
        <v>1838</v>
      </c>
      <c r="AU3002" s="643">
        <f t="shared" si="149"/>
        <v>5</v>
      </c>
    </row>
    <row r="3003" spans="46:47" ht="46.5" customHeight="1">
      <c r="AT3003" s="643">
        <f t="shared" si="148"/>
        <v>1838</v>
      </c>
      <c r="AU3003" s="643">
        <f t="shared" si="149"/>
        <v>6</v>
      </c>
    </row>
    <row r="3004" spans="46:47" ht="46.5" customHeight="1">
      <c r="AT3004" s="643">
        <f t="shared" si="148"/>
        <v>1838</v>
      </c>
      <c r="AU3004" s="643">
        <f t="shared" si="149"/>
        <v>7</v>
      </c>
    </row>
    <row r="3005" spans="46:47" ht="46.5" customHeight="1">
      <c r="AT3005" s="643">
        <f t="shared" si="148"/>
        <v>1839</v>
      </c>
      <c r="AU3005" s="643">
        <f t="shared" si="149"/>
        <v>4</v>
      </c>
    </row>
    <row r="3006" spans="46:47" ht="46.5" customHeight="1">
      <c r="AT3006" s="643">
        <f t="shared" si="148"/>
        <v>1839</v>
      </c>
      <c r="AU3006" s="643">
        <f t="shared" si="149"/>
        <v>5</v>
      </c>
    </row>
    <row r="3007" spans="46:47" ht="46.5" customHeight="1">
      <c r="AT3007" s="643">
        <f t="shared" si="148"/>
        <v>1839</v>
      </c>
      <c r="AU3007" s="643">
        <f t="shared" si="149"/>
        <v>6</v>
      </c>
    </row>
    <row r="3008" spans="46:47" ht="46.5" customHeight="1">
      <c r="AT3008" s="643">
        <f t="shared" si="148"/>
        <v>1839</v>
      </c>
      <c r="AU3008" s="643">
        <f t="shared" si="149"/>
        <v>7</v>
      </c>
    </row>
    <row r="3009" spans="46:47" ht="46.5" customHeight="1">
      <c r="AT3009" s="643">
        <f t="shared" si="148"/>
        <v>1840</v>
      </c>
      <c r="AU3009" s="643">
        <f t="shared" si="149"/>
        <v>4</v>
      </c>
    </row>
    <row r="3010" spans="46:47" ht="46.5" customHeight="1">
      <c r="AT3010" s="643">
        <f t="shared" si="148"/>
        <v>1840</v>
      </c>
      <c r="AU3010" s="643">
        <f t="shared" si="149"/>
        <v>5</v>
      </c>
    </row>
    <row r="3011" spans="46:47" ht="46.5" customHeight="1">
      <c r="AT3011" s="643">
        <f t="shared" si="148"/>
        <v>1840</v>
      </c>
      <c r="AU3011" s="643">
        <f t="shared" si="149"/>
        <v>6</v>
      </c>
    </row>
    <row r="3012" spans="46:47" ht="46.5" customHeight="1">
      <c r="AT3012" s="643">
        <f t="shared" si="148"/>
        <v>1840</v>
      </c>
      <c r="AU3012" s="643">
        <f t="shared" si="149"/>
        <v>7</v>
      </c>
    </row>
    <row r="3013" spans="46:47" ht="46.5" customHeight="1">
      <c r="AT3013" s="643">
        <f t="shared" si="148"/>
        <v>1841</v>
      </c>
      <c r="AU3013" s="643">
        <f t="shared" si="149"/>
        <v>4</v>
      </c>
    </row>
    <row r="3014" spans="46:47" ht="46.5" customHeight="1">
      <c r="AT3014" s="643">
        <f t="shared" si="148"/>
        <v>1841</v>
      </c>
      <c r="AU3014" s="643">
        <f t="shared" si="149"/>
        <v>5</v>
      </c>
    </row>
    <row r="3015" spans="46:47" ht="46.5" customHeight="1">
      <c r="AT3015" s="643">
        <f t="shared" si="148"/>
        <v>1841</v>
      </c>
      <c r="AU3015" s="643">
        <f t="shared" si="149"/>
        <v>6</v>
      </c>
    </row>
    <row r="3016" spans="46:47" ht="46.5" customHeight="1">
      <c r="AT3016" s="643">
        <f t="shared" si="148"/>
        <v>1841</v>
      </c>
      <c r="AU3016" s="643">
        <f t="shared" si="149"/>
        <v>7</v>
      </c>
    </row>
    <row r="3017" spans="46:47" ht="46.5" customHeight="1">
      <c r="AT3017" s="643">
        <f t="shared" si="148"/>
        <v>1842</v>
      </c>
      <c r="AU3017" s="643">
        <f t="shared" si="149"/>
        <v>4</v>
      </c>
    </row>
    <row r="3018" spans="46:47" ht="46.5" customHeight="1">
      <c r="AT3018" s="643">
        <f t="shared" si="148"/>
        <v>1842</v>
      </c>
      <c r="AU3018" s="643">
        <f t="shared" si="149"/>
        <v>5</v>
      </c>
    </row>
    <row r="3019" spans="46:47" ht="46.5" customHeight="1">
      <c r="AT3019" s="643">
        <f t="shared" si="148"/>
        <v>1842</v>
      </c>
      <c r="AU3019" s="643">
        <f t="shared" si="149"/>
        <v>6</v>
      </c>
    </row>
    <row r="3020" spans="46:47" ht="46.5" customHeight="1">
      <c r="AT3020" s="643">
        <f t="shared" si="148"/>
        <v>1842</v>
      </c>
      <c r="AU3020" s="643">
        <f t="shared" si="149"/>
        <v>7</v>
      </c>
    </row>
    <row r="3021" spans="46:47" ht="46.5" customHeight="1">
      <c r="AT3021" s="643">
        <f t="shared" si="148"/>
        <v>1843</v>
      </c>
      <c r="AU3021" s="643">
        <f t="shared" si="149"/>
        <v>4</v>
      </c>
    </row>
    <row r="3022" spans="46:47" ht="46.5" customHeight="1">
      <c r="AT3022" s="643">
        <f t="shared" si="148"/>
        <v>1843</v>
      </c>
      <c r="AU3022" s="643">
        <f t="shared" si="149"/>
        <v>5</v>
      </c>
    </row>
    <row r="3023" spans="46:47" ht="46.5" customHeight="1">
      <c r="AT3023" s="643">
        <f t="shared" si="148"/>
        <v>1843</v>
      </c>
      <c r="AU3023" s="643">
        <f t="shared" si="149"/>
        <v>6</v>
      </c>
    </row>
    <row r="3024" spans="46:47" ht="46.5" customHeight="1">
      <c r="AT3024" s="643">
        <f t="shared" si="148"/>
        <v>1843</v>
      </c>
      <c r="AU3024" s="643">
        <f t="shared" si="149"/>
        <v>7</v>
      </c>
    </row>
    <row r="3025" spans="46:47" ht="46.5" customHeight="1">
      <c r="AT3025" s="643">
        <f t="shared" si="148"/>
        <v>1844</v>
      </c>
      <c r="AU3025" s="643">
        <f t="shared" si="149"/>
        <v>4</v>
      </c>
    </row>
    <row r="3026" spans="46:47" ht="46.5" customHeight="1">
      <c r="AT3026" s="643">
        <f t="shared" si="148"/>
        <v>1844</v>
      </c>
      <c r="AU3026" s="643">
        <f t="shared" si="149"/>
        <v>5</v>
      </c>
    </row>
    <row r="3027" spans="46:47" ht="46.5" customHeight="1">
      <c r="AT3027" s="643">
        <f t="shared" si="148"/>
        <v>1844</v>
      </c>
      <c r="AU3027" s="643">
        <f t="shared" si="149"/>
        <v>6</v>
      </c>
    </row>
    <row r="3028" spans="46:47" ht="46.5" customHeight="1">
      <c r="AT3028" s="643">
        <f t="shared" ref="AT3028:AT3091" si="150">AT2888+86</f>
        <v>1844</v>
      </c>
      <c r="AU3028" s="643">
        <f t="shared" ref="AU3028:AU3091" si="151">AU2888</f>
        <v>7</v>
      </c>
    </row>
    <row r="3029" spans="46:47" ht="46.5" customHeight="1">
      <c r="AT3029" s="643">
        <f t="shared" si="150"/>
        <v>1845</v>
      </c>
      <c r="AU3029" s="643">
        <f t="shared" si="151"/>
        <v>4</v>
      </c>
    </row>
    <row r="3030" spans="46:47" ht="46.5" customHeight="1">
      <c r="AT3030" s="643">
        <f t="shared" si="150"/>
        <v>1845</v>
      </c>
      <c r="AU3030" s="643">
        <f t="shared" si="151"/>
        <v>5</v>
      </c>
    </row>
    <row r="3031" spans="46:47" ht="46.5" customHeight="1">
      <c r="AT3031" s="643">
        <f t="shared" si="150"/>
        <v>1845</v>
      </c>
      <c r="AU3031" s="643">
        <f t="shared" si="151"/>
        <v>6</v>
      </c>
    </row>
    <row r="3032" spans="46:47" ht="46.5" customHeight="1">
      <c r="AT3032" s="643">
        <f t="shared" si="150"/>
        <v>1845</v>
      </c>
      <c r="AU3032" s="643">
        <f t="shared" si="151"/>
        <v>7</v>
      </c>
    </row>
    <row r="3033" spans="46:47" ht="46.5" customHeight="1">
      <c r="AT3033" s="643">
        <f t="shared" si="150"/>
        <v>1846</v>
      </c>
      <c r="AU3033" s="643">
        <f t="shared" si="151"/>
        <v>4</v>
      </c>
    </row>
    <row r="3034" spans="46:47" ht="46.5" customHeight="1">
      <c r="AT3034" s="643">
        <f t="shared" si="150"/>
        <v>1846</v>
      </c>
      <c r="AU3034" s="643">
        <f t="shared" si="151"/>
        <v>5</v>
      </c>
    </row>
    <row r="3035" spans="46:47" ht="46.5" customHeight="1">
      <c r="AT3035" s="643">
        <f t="shared" si="150"/>
        <v>1846</v>
      </c>
      <c r="AU3035" s="643">
        <f t="shared" si="151"/>
        <v>6</v>
      </c>
    </row>
    <row r="3036" spans="46:47" ht="46.5" customHeight="1">
      <c r="AT3036" s="643">
        <f t="shared" si="150"/>
        <v>1846</v>
      </c>
      <c r="AU3036" s="643">
        <f t="shared" si="151"/>
        <v>7</v>
      </c>
    </row>
    <row r="3037" spans="46:47" ht="46.5" customHeight="1">
      <c r="AT3037" s="643">
        <f t="shared" si="150"/>
        <v>1847</v>
      </c>
      <c r="AU3037" s="643">
        <f t="shared" si="151"/>
        <v>4</v>
      </c>
    </row>
    <row r="3038" spans="46:47" ht="46.5" customHeight="1">
      <c r="AT3038" s="643">
        <f t="shared" si="150"/>
        <v>1847</v>
      </c>
      <c r="AU3038" s="643">
        <f t="shared" si="151"/>
        <v>5</v>
      </c>
    </row>
    <row r="3039" spans="46:47" ht="46.5" customHeight="1">
      <c r="AT3039" s="643">
        <f t="shared" si="150"/>
        <v>1847</v>
      </c>
      <c r="AU3039" s="643">
        <f t="shared" si="151"/>
        <v>6</v>
      </c>
    </row>
    <row r="3040" spans="46:47" ht="46.5" customHeight="1">
      <c r="AT3040" s="643">
        <f t="shared" si="150"/>
        <v>1847</v>
      </c>
      <c r="AU3040" s="643">
        <f t="shared" si="151"/>
        <v>7</v>
      </c>
    </row>
    <row r="3041" spans="46:47" ht="46.5" customHeight="1">
      <c r="AT3041" s="643">
        <f t="shared" si="150"/>
        <v>1848</v>
      </c>
      <c r="AU3041" s="643">
        <f t="shared" si="151"/>
        <v>4</v>
      </c>
    </row>
    <row r="3042" spans="46:47" ht="46.5" customHeight="1">
      <c r="AT3042" s="643">
        <f t="shared" si="150"/>
        <v>1848</v>
      </c>
      <c r="AU3042" s="643">
        <f t="shared" si="151"/>
        <v>5</v>
      </c>
    </row>
    <row r="3043" spans="46:47" ht="46.5" customHeight="1">
      <c r="AT3043" s="643">
        <f t="shared" si="150"/>
        <v>1848</v>
      </c>
      <c r="AU3043" s="643">
        <f t="shared" si="151"/>
        <v>6</v>
      </c>
    </row>
    <row r="3044" spans="46:47" ht="46.5" customHeight="1">
      <c r="AT3044" s="643">
        <f t="shared" si="150"/>
        <v>1848</v>
      </c>
      <c r="AU3044" s="643">
        <f t="shared" si="151"/>
        <v>7</v>
      </c>
    </row>
    <row r="3045" spans="46:47" ht="46.5" customHeight="1">
      <c r="AT3045" s="643">
        <f t="shared" si="150"/>
        <v>1858</v>
      </c>
      <c r="AU3045" s="643">
        <f t="shared" si="151"/>
        <v>11</v>
      </c>
    </row>
    <row r="3046" spans="46:47" ht="46.5" customHeight="1">
      <c r="AT3046" s="643">
        <f t="shared" si="150"/>
        <v>1863</v>
      </c>
      <c r="AU3046" s="643">
        <f t="shared" si="151"/>
        <v>2</v>
      </c>
    </row>
    <row r="3047" spans="46:47" ht="46.5" customHeight="1">
      <c r="AT3047" s="643">
        <f t="shared" si="150"/>
        <v>1863</v>
      </c>
      <c r="AU3047" s="643">
        <f t="shared" si="151"/>
        <v>10</v>
      </c>
    </row>
    <row r="3048" spans="46:47" ht="46.5" customHeight="1">
      <c r="AT3048" s="643">
        <f t="shared" si="150"/>
        <v>1864</v>
      </c>
      <c r="AU3048" s="643">
        <f t="shared" si="151"/>
        <v>2</v>
      </c>
    </row>
    <row r="3049" spans="46:47" ht="46.5" customHeight="1">
      <c r="AT3049" s="643">
        <f t="shared" si="150"/>
        <v>1864</v>
      </c>
      <c r="AU3049" s="643">
        <f t="shared" si="151"/>
        <v>10</v>
      </c>
    </row>
    <row r="3050" spans="46:47" ht="46.5" customHeight="1">
      <c r="AT3050" s="643">
        <f t="shared" si="150"/>
        <v>1865</v>
      </c>
      <c r="AU3050" s="643">
        <f t="shared" si="151"/>
        <v>2</v>
      </c>
    </row>
    <row r="3051" spans="46:47" ht="46.5" customHeight="1">
      <c r="AT3051" s="643">
        <f t="shared" si="150"/>
        <v>1865</v>
      </c>
      <c r="AU3051" s="643">
        <f t="shared" si="151"/>
        <v>10</v>
      </c>
    </row>
    <row r="3052" spans="46:47" ht="46.5" customHeight="1">
      <c r="AT3052" s="643">
        <f t="shared" si="150"/>
        <v>1866</v>
      </c>
      <c r="AU3052" s="643">
        <f t="shared" si="151"/>
        <v>2</v>
      </c>
    </row>
    <row r="3053" spans="46:47" ht="46.5" customHeight="1">
      <c r="AT3053" s="643">
        <f t="shared" si="150"/>
        <v>1866</v>
      </c>
      <c r="AU3053" s="643">
        <f t="shared" si="151"/>
        <v>10</v>
      </c>
    </row>
    <row r="3054" spans="46:47" ht="46.5" customHeight="1">
      <c r="AT3054" s="643">
        <f t="shared" si="150"/>
        <v>1867</v>
      </c>
      <c r="AU3054" s="643">
        <f t="shared" si="151"/>
        <v>2</v>
      </c>
    </row>
    <row r="3055" spans="46:47" ht="46.5" customHeight="1">
      <c r="AT3055" s="643">
        <f t="shared" si="150"/>
        <v>1867</v>
      </c>
      <c r="AU3055" s="643">
        <f t="shared" si="151"/>
        <v>10</v>
      </c>
    </row>
    <row r="3056" spans="46:47" ht="46.5" customHeight="1">
      <c r="AT3056" s="643">
        <f t="shared" si="150"/>
        <v>1868</v>
      </c>
      <c r="AU3056" s="643">
        <f t="shared" si="151"/>
        <v>2</v>
      </c>
    </row>
    <row r="3057" spans="46:47" ht="46.5" customHeight="1">
      <c r="AT3057" s="643">
        <f t="shared" si="150"/>
        <v>1868</v>
      </c>
      <c r="AU3057" s="643">
        <f t="shared" si="151"/>
        <v>10</v>
      </c>
    </row>
    <row r="3058" spans="46:47" ht="46.5" customHeight="1">
      <c r="AT3058" s="643">
        <f t="shared" si="150"/>
        <v>1869</v>
      </c>
      <c r="AU3058" s="643">
        <f t="shared" si="151"/>
        <v>2</v>
      </c>
    </row>
    <row r="3059" spans="46:47" ht="46.5" customHeight="1">
      <c r="AT3059" s="643">
        <f t="shared" si="150"/>
        <v>1869</v>
      </c>
      <c r="AU3059" s="643">
        <f t="shared" si="151"/>
        <v>10</v>
      </c>
    </row>
    <row r="3060" spans="46:47" ht="46.5" customHeight="1">
      <c r="AT3060" s="643">
        <f t="shared" si="150"/>
        <v>1870</v>
      </c>
      <c r="AU3060" s="643">
        <f t="shared" si="151"/>
        <v>2</v>
      </c>
    </row>
    <row r="3061" spans="46:47" ht="46.5" customHeight="1">
      <c r="AT3061" s="643">
        <f t="shared" si="150"/>
        <v>1870</v>
      </c>
      <c r="AU3061" s="643">
        <f t="shared" si="151"/>
        <v>10</v>
      </c>
    </row>
    <row r="3062" spans="46:47" ht="46.5" customHeight="1">
      <c r="AT3062" s="643">
        <f t="shared" si="150"/>
        <v>1871</v>
      </c>
      <c r="AU3062" s="643">
        <f t="shared" si="151"/>
        <v>2</v>
      </c>
    </row>
    <row r="3063" spans="46:47" ht="46.5" customHeight="1">
      <c r="AT3063" s="643">
        <f t="shared" si="150"/>
        <v>1871</v>
      </c>
      <c r="AU3063" s="643">
        <f t="shared" si="151"/>
        <v>10</v>
      </c>
    </row>
    <row r="3064" spans="46:47" ht="46.5" customHeight="1">
      <c r="AT3064" s="643">
        <f t="shared" si="150"/>
        <v>1872</v>
      </c>
      <c r="AU3064" s="643">
        <f t="shared" si="151"/>
        <v>2</v>
      </c>
    </row>
    <row r="3065" spans="46:47" ht="46.5" customHeight="1">
      <c r="AT3065" s="643">
        <f t="shared" si="150"/>
        <v>1872</v>
      </c>
      <c r="AU3065" s="643">
        <f t="shared" si="151"/>
        <v>10</v>
      </c>
    </row>
    <row r="3066" spans="46:47" ht="46.5" customHeight="1">
      <c r="AT3066" s="643">
        <f t="shared" si="150"/>
        <v>1873</v>
      </c>
      <c r="AU3066" s="643">
        <f t="shared" si="151"/>
        <v>2</v>
      </c>
    </row>
    <row r="3067" spans="46:47" ht="46.5" customHeight="1">
      <c r="AT3067" s="643">
        <f t="shared" si="150"/>
        <v>1873</v>
      </c>
      <c r="AU3067" s="643">
        <f t="shared" si="151"/>
        <v>10</v>
      </c>
    </row>
    <row r="3068" spans="46:47" ht="46.5" customHeight="1">
      <c r="AT3068" s="643">
        <f t="shared" si="150"/>
        <v>1874</v>
      </c>
      <c r="AU3068" s="643">
        <f t="shared" si="151"/>
        <v>2</v>
      </c>
    </row>
    <row r="3069" spans="46:47" ht="46.5" customHeight="1">
      <c r="AT3069" s="643">
        <f t="shared" si="150"/>
        <v>1874</v>
      </c>
      <c r="AU3069" s="643">
        <f t="shared" si="151"/>
        <v>10</v>
      </c>
    </row>
    <row r="3070" spans="46:47" ht="46.5" customHeight="1">
      <c r="AT3070" s="643">
        <f t="shared" si="150"/>
        <v>1875</v>
      </c>
      <c r="AU3070" s="643">
        <f t="shared" si="151"/>
        <v>2</v>
      </c>
    </row>
    <row r="3071" spans="46:47" ht="46.5" customHeight="1">
      <c r="AT3071" s="643">
        <f t="shared" si="150"/>
        <v>1875</v>
      </c>
      <c r="AU3071" s="643">
        <f t="shared" si="151"/>
        <v>10</v>
      </c>
    </row>
    <row r="3072" spans="46:47" ht="46.5" customHeight="1">
      <c r="AT3072" s="643">
        <f t="shared" si="150"/>
        <v>1876</v>
      </c>
      <c r="AU3072" s="643">
        <f t="shared" si="151"/>
        <v>2</v>
      </c>
    </row>
    <row r="3073" spans="46:47" ht="46.5" customHeight="1">
      <c r="AT3073" s="643">
        <f t="shared" si="150"/>
        <v>1876</v>
      </c>
      <c r="AU3073" s="643">
        <f t="shared" si="151"/>
        <v>10</v>
      </c>
    </row>
    <row r="3074" spans="46:47" ht="46.5" customHeight="1">
      <c r="AT3074" s="643">
        <f t="shared" si="150"/>
        <v>1877</v>
      </c>
      <c r="AU3074" s="643">
        <f t="shared" si="151"/>
        <v>2</v>
      </c>
    </row>
    <row r="3075" spans="46:47" ht="46.5" customHeight="1">
      <c r="AT3075" s="643">
        <f t="shared" si="150"/>
        <v>1877</v>
      </c>
      <c r="AU3075" s="643">
        <f t="shared" si="151"/>
        <v>10</v>
      </c>
    </row>
    <row r="3076" spans="46:47" ht="46.5" customHeight="1">
      <c r="AT3076" s="643">
        <f t="shared" si="150"/>
        <v>1878</v>
      </c>
      <c r="AU3076" s="643">
        <f t="shared" si="151"/>
        <v>2</v>
      </c>
    </row>
    <row r="3077" spans="46:47" ht="46.5" customHeight="1">
      <c r="AT3077" s="643">
        <f t="shared" si="150"/>
        <v>1878</v>
      </c>
      <c r="AU3077" s="643">
        <f t="shared" si="151"/>
        <v>10</v>
      </c>
    </row>
    <row r="3078" spans="46:47" ht="46.5" customHeight="1">
      <c r="AT3078" s="643">
        <f t="shared" si="150"/>
        <v>1879</v>
      </c>
      <c r="AU3078" s="643">
        <f t="shared" si="151"/>
        <v>2</v>
      </c>
    </row>
    <row r="3079" spans="46:47" ht="46.5" customHeight="1">
      <c r="AT3079" s="643">
        <f t="shared" si="150"/>
        <v>1879</v>
      </c>
      <c r="AU3079" s="643">
        <f t="shared" si="151"/>
        <v>10</v>
      </c>
    </row>
    <row r="3080" spans="46:47" ht="46.5" customHeight="1">
      <c r="AT3080" s="643">
        <f t="shared" si="150"/>
        <v>1880</v>
      </c>
      <c r="AU3080" s="643">
        <f t="shared" si="151"/>
        <v>2</v>
      </c>
    </row>
    <row r="3081" spans="46:47" ht="46.5" customHeight="1">
      <c r="AT3081" s="643">
        <f t="shared" si="150"/>
        <v>1880</v>
      </c>
      <c r="AU3081" s="643">
        <f t="shared" si="151"/>
        <v>10</v>
      </c>
    </row>
    <row r="3082" spans="46:47" ht="46.5" customHeight="1">
      <c r="AT3082" s="643">
        <f t="shared" si="150"/>
        <v>1881</v>
      </c>
      <c r="AU3082" s="643">
        <f t="shared" si="151"/>
        <v>2</v>
      </c>
    </row>
    <row r="3083" spans="46:47" ht="46.5" customHeight="1">
      <c r="AT3083" s="643">
        <f t="shared" si="150"/>
        <v>1881</v>
      </c>
      <c r="AU3083" s="643">
        <f t="shared" si="151"/>
        <v>10</v>
      </c>
    </row>
    <row r="3084" spans="46:47" ht="46.5" customHeight="1">
      <c r="AT3084" s="643">
        <f t="shared" si="150"/>
        <v>1882</v>
      </c>
      <c r="AU3084" s="643">
        <f t="shared" si="151"/>
        <v>2</v>
      </c>
    </row>
    <row r="3085" spans="46:47" ht="46.5" customHeight="1">
      <c r="AT3085" s="643">
        <f t="shared" si="150"/>
        <v>1882</v>
      </c>
      <c r="AU3085" s="643">
        <f t="shared" si="151"/>
        <v>10</v>
      </c>
    </row>
    <row r="3086" spans="46:47" ht="46.5" customHeight="1">
      <c r="AT3086" s="643">
        <f t="shared" si="150"/>
        <v>1883</v>
      </c>
      <c r="AU3086" s="643">
        <f t="shared" si="151"/>
        <v>2</v>
      </c>
    </row>
    <row r="3087" spans="46:47" ht="46.5" customHeight="1">
      <c r="AT3087" s="643">
        <f t="shared" si="150"/>
        <v>1883</v>
      </c>
      <c r="AU3087" s="643">
        <f t="shared" si="151"/>
        <v>10</v>
      </c>
    </row>
    <row r="3088" spans="46:47" ht="46.5" customHeight="1">
      <c r="AT3088" s="643">
        <f t="shared" si="150"/>
        <v>1908</v>
      </c>
      <c r="AU3088" s="643">
        <f t="shared" si="151"/>
        <v>4</v>
      </c>
    </row>
    <row r="3089" spans="46:47" ht="46.5" customHeight="1">
      <c r="AT3089" s="643">
        <f t="shared" si="150"/>
        <v>1911</v>
      </c>
      <c r="AU3089" s="643">
        <f t="shared" si="151"/>
        <v>4</v>
      </c>
    </row>
    <row r="3090" spans="46:47" ht="46.5" customHeight="1">
      <c r="AT3090" s="643">
        <f t="shared" si="150"/>
        <v>1911</v>
      </c>
      <c r="AU3090" s="643">
        <f t="shared" si="151"/>
        <v>5</v>
      </c>
    </row>
    <row r="3091" spans="46:47" ht="46.5" customHeight="1">
      <c r="AT3091" s="643">
        <f t="shared" si="150"/>
        <v>1911</v>
      </c>
      <c r="AU3091" s="643">
        <f t="shared" si="151"/>
        <v>6</v>
      </c>
    </row>
    <row r="3092" spans="46:47" ht="46.5" customHeight="1">
      <c r="AT3092" s="643">
        <f t="shared" ref="AT3092:AT3155" si="152">AT2952+86</f>
        <v>1911</v>
      </c>
      <c r="AU3092" s="643">
        <f t="shared" ref="AU3092:AU3155" si="153">AU2952</f>
        <v>7</v>
      </c>
    </row>
    <row r="3093" spans="46:47" ht="46.5" customHeight="1">
      <c r="AT3093" s="643">
        <f t="shared" si="152"/>
        <v>1912</v>
      </c>
      <c r="AU3093" s="643">
        <f t="shared" si="153"/>
        <v>4</v>
      </c>
    </row>
    <row r="3094" spans="46:47" ht="46.5" customHeight="1">
      <c r="AT3094" s="643">
        <f t="shared" si="152"/>
        <v>1912</v>
      </c>
      <c r="AU3094" s="643">
        <f t="shared" si="153"/>
        <v>5</v>
      </c>
    </row>
    <row r="3095" spans="46:47" ht="46.5" customHeight="1">
      <c r="AT3095" s="643">
        <f t="shared" si="152"/>
        <v>1912</v>
      </c>
      <c r="AU3095" s="643">
        <f t="shared" si="153"/>
        <v>6</v>
      </c>
    </row>
    <row r="3096" spans="46:47" ht="46.5" customHeight="1">
      <c r="AT3096" s="643">
        <f t="shared" si="152"/>
        <v>1912</v>
      </c>
      <c r="AU3096" s="643">
        <f t="shared" si="153"/>
        <v>7</v>
      </c>
    </row>
    <row r="3097" spans="46:47" ht="46.5" customHeight="1">
      <c r="AT3097" s="643">
        <f t="shared" si="152"/>
        <v>1913</v>
      </c>
      <c r="AU3097" s="643">
        <f t="shared" si="153"/>
        <v>4</v>
      </c>
    </row>
    <row r="3098" spans="46:47" ht="46.5" customHeight="1">
      <c r="AT3098" s="643">
        <f t="shared" si="152"/>
        <v>1913</v>
      </c>
      <c r="AU3098" s="643">
        <f t="shared" si="153"/>
        <v>5</v>
      </c>
    </row>
    <row r="3099" spans="46:47" ht="46.5" customHeight="1">
      <c r="AT3099" s="643">
        <f t="shared" si="152"/>
        <v>1913</v>
      </c>
      <c r="AU3099" s="643">
        <f t="shared" si="153"/>
        <v>6</v>
      </c>
    </row>
    <row r="3100" spans="46:47" ht="46.5" customHeight="1">
      <c r="AT3100" s="643">
        <f t="shared" si="152"/>
        <v>1913</v>
      </c>
      <c r="AU3100" s="643">
        <f t="shared" si="153"/>
        <v>7</v>
      </c>
    </row>
    <row r="3101" spans="46:47" ht="46.5" customHeight="1">
      <c r="AT3101" s="643">
        <f t="shared" si="152"/>
        <v>1914</v>
      </c>
      <c r="AU3101" s="643">
        <f t="shared" si="153"/>
        <v>4</v>
      </c>
    </row>
    <row r="3102" spans="46:47" ht="46.5" customHeight="1">
      <c r="AT3102" s="643">
        <f t="shared" si="152"/>
        <v>1914</v>
      </c>
      <c r="AU3102" s="643">
        <f t="shared" si="153"/>
        <v>5</v>
      </c>
    </row>
    <row r="3103" spans="46:47" ht="46.5" customHeight="1">
      <c r="AT3103" s="643">
        <f t="shared" si="152"/>
        <v>1914</v>
      </c>
      <c r="AU3103" s="643">
        <f t="shared" si="153"/>
        <v>6</v>
      </c>
    </row>
    <row r="3104" spans="46:47" ht="46.5" customHeight="1">
      <c r="AT3104" s="643">
        <f t="shared" si="152"/>
        <v>1914</v>
      </c>
      <c r="AU3104" s="643">
        <f t="shared" si="153"/>
        <v>7</v>
      </c>
    </row>
    <row r="3105" spans="46:47" ht="46.5" customHeight="1">
      <c r="AT3105" s="643">
        <f t="shared" si="152"/>
        <v>1915</v>
      </c>
      <c r="AU3105" s="643">
        <f t="shared" si="153"/>
        <v>4</v>
      </c>
    </row>
    <row r="3106" spans="46:47" ht="46.5" customHeight="1">
      <c r="AT3106" s="643">
        <f t="shared" si="152"/>
        <v>1915</v>
      </c>
      <c r="AU3106" s="643">
        <f t="shared" si="153"/>
        <v>5</v>
      </c>
    </row>
    <row r="3107" spans="46:47" ht="46.5" customHeight="1">
      <c r="AT3107" s="643">
        <f t="shared" si="152"/>
        <v>1915</v>
      </c>
      <c r="AU3107" s="643">
        <f t="shared" si="153"/>
        <v>6</v>
      </c>
    </row>
    <row r="3108" spans="46:47" ht="46.5" customHeight="1">
      <c r="AT3108" s="643">
        <f t="shared" si="152"/>
        <v>1915</v>
      </c>
      <c r="AU3108" s="643">
        <f t="shared" si="153"/>
        <v>7</v>
      </c>
    </row>
    <row r="3109" spans="46:47" ht="46.5" customHeight="1">
      <c r="AT3109" s="643">
        <f t="shared" si="152"/>
        <v>1916</v>
      </c>
      <c r="AU3109" s="643">
        <f t="shared" si="153"/>
        <v>4</v>
      </c>
    </row>
    <row r="3110" spans="46:47" ht="46.5" customHeight="1">
      <c r="AT3110" s="643">
        <f t="shared" si="152"/>
        <v>1916</v>
      </c>
      <c r="AU3110" s="643">
        <f t="shared" si="153"/>
        <v>5</v>
      </c>
    </row>
    <row r="3111" spans="46:47" ht="46.5" customHeight="1">
      <c r="AT3111" s="643">
        <f t="shared" si="152"/>
        <v>1916</v>
      </c>
      <c r="AU3111" s="643">
        <f t="shared" si="153"/>
        <v>6</v>
      </c>
    </row>
    <row r="3112" spans="46:47" ht="46.5" customHeight="1">
      <c r="AT3112" s="643">
        <f t="shared" si="152"/>
        <v>1916</v>
      </c>
      <c r="AU3112" s="643">
        <f t="shared" si="153"/>
        <v>7</v>
      </c>
    </row>
    <row r="3113" spans="46:47" ht="46.5" customHeight="1">
      <c r="AT3113" s="643">
        <f t="shared" si="152"/>
        <v>1917</v>
      </c>
      <c r="AU3113" s="643">
        <f t="shared" si="153"/>
        <v>4</v>
      </c>
    </row>
    <row r="3114" spans="46:47" ht="46.5" customHeight="1">
      <c r="AT3114" s="643">
        <f t="shared" si="152"/>
        <v>1917</v>
      </c>
      <c r="AU3114" s="643">
        <f t="shared" si="153"/>
        <v>5</v>
      </c>
    </row>
    <row r="3115" spans="46:47" ht="46.5" customHeight="1">
      <c r="AT3115" s="643">
        <f t="shared" si="152"/>
        <v>1917</v>
      </c>
      <c r="AU3115" s="643">
        <f t="shared" si="153"/>
        <v>6</v>
      </c>
    </row>
    <row r="3116" spans="46:47" ht="46.5" customHeight="1">
      <c r="AT3116" s="643">
        <f t="shared" si="152"/>
        <v>1917</v>
      </c>
      <c r="AU3116" s="643">
        <f t="shared" si="153"/>
        <v>7</v>
      </c>
    </row>
    <row r="3117" spans="46:47" ht="46.5" customHeight="1">
      <c r="AT3117" s="643">
        <f t="shared" si="152"/>
        <v>1918</v>
      </c>
      <c r="AU3117" s="643">
        <f t="shared" si="153"/>
        <v>4</v>
      </c>
    </row>
    <row r="3118" spans="46:47" ht="46.5" customHeight="1">
      <c r="AT3118" s="643">
        <f t="shared" si="152"/>
        <v>1918</v>
      </c>
      <c r="AU3118" s="643">
        <f t="shared" si="153"/>
        <v>5</v>
      </c>
    </row>
    <row r="3119" spans="46:47" ht="46.5" customHeight="1">
      <c r="AT3119" s="643">
        <f t="shared" si="152"/>
        <v>1918</v>
      </c>
      <c r="AU3119" s="643">
        <f t="shared" si="153"/>
        <v>6</v>
      </c>
    </row>
    <row r="3120" spans="46:47" ht="46.5" customHeight="1">
      <c r="AT3120" s="643">
        <f t="shared" si="152"/>
        <v>1918</v>
      </c>
      <c r="AU3120" s="643">
        <f t="shared" si="153"/>
        <v>7</v>
      </c>
    </row>
    <row r="3121" spans="46:47" ht="46.5" customHeight="1">
      <c r="AT3121" s="643">
        <f t="shared" si="152"/>
        <v>1919</v>
      </c>
      <c r="AU3121" s="643">
        <f t="shared" si="153"/>
        <v>4</v>
      </c>
    </row>
    <row r="3122" spans="46:47" ht="46.5" customHeight="1">
      <c r="AT3122" s="643">
        <f t="shared" si="152"/>
        <v>1919</v>
      </c>
      <c r="AU3122" s="643">
        <f t="shared" si="153"/>
        <v>5</v>
      </c>
    </row>
    <row r="3123" spans="46:47" ht="46.5" customHeight="1">
      <c r="AT3123" s="643">
        <f t="shared" si="152"/>
        <v>1919</v>
      </c>
      <c r="AU3123" s="643">
        <f t="shared" si="153"/>
        <v>6</v>
      </c>
    </row>
    <row r="3124" spans="46:47" ht="46.5" customHeight="1">
      <c r="AT3124" s="643">
        <f t="shared" si="152"/>
        <v>1919</v>
      </c>
      <c r="AU3124" s="643">
        <f t="shared" si="153"/>
        <v>7</v>
      </c>
    </row>
    <row r="3125" spans="46:47" ht="46.5" customHeight="1">
      <c r="AT3125" s="643">
        <f t="shared" si="152"/>
        <v>1920</v>
      </c>
      <c r="AU3125" s="643">
        <f t="shared" si="153"/>
        <v>4</v>
      </c>
    </row>
    <row r="3126" spans="46:47" ht="46.5" customHeight="1">
      <c r="AT3126" s="643">
        <f t="shared" si="152"/>
        <v>1920</v>
      </c>
      <c r="AU3126" s="643">
        <f t="shared" si="153"/>
        <v>5</v>
      </c>
    </row>
    <row r="3127" spans="46:47" ht="46.5" customHeight="1">
      <c r="AT3127" s="643">
        <f t="shared" si="152"/>
        <v>1920</v>
      </c>
      <c r="AU3127" s="643">
        <f t="shared" si="153"/>
        <v>6</v>
      </c>
    </row>
    <row r="3128" spans="46:47" ht="46.5" customHeight="1">
      <c r="AT3128" s="643">
        <f t="shared" si="152"/>
        <v>1920</v>
      </c>
      <c r="AU3128" s="643">
        <f t="shared" si="153"/>
        <v>7</v>
      </c>
    </row>
    <row r="3129" spans="46:47" ht="46.5" customHeight="1">
      <c r="AT3129" s="643">
        <f t="shared" si="152"/>
        <v>1921</v>
      </c>
      <c r="AU3129" s="643">
        <f t="shared" si="153"/>
        <v>4</v>
      </c>
    </row>
    <row r="3130" spans="46:47" ht="46.5" customHeight="1">
      <c r="AT3130" s="643">
        <f t="shared" si="152"/>
        <v>1921</v>
      </c>
      <c r="AU3130" s="643">
        <f t="shared" si="153"/>
        <v>5</v>
      </c>
    </row>
    <row r="3131" spans="46:47" ht="46.5" customHeight="1">
      <c r="AT3131" s="643">
        <f t="shared" si="152"/>
        <v>1921</v>
      </c>
      <c r="AU3131" s="643">
        <f t="shared" si="153"/>
        <v>6</v>
      </c>
    </row>
    <row r="3132" spans="46:47" ht="46.5" customHeight="1">
      <c r="AT3132" s="643">
        <f t="shared" si="152"/>
        <v>1921</v>
      </c>
      <c r="AU3132" s="643">
        <f t="shared" si="153"/>
        <v>7</v>
      </c>
    </row>
    <row r="3133" spans="46:47" ht="46.5" customHeight="1">
      <c r="AT3133" s="643">
        <f t="shared" si="152"/>
        <v>1922</v>
      </c>
      <c r="AU3133" s="643">
        <f t="shared" si="153"/>
        <v>4</v>
      </c>
    </row>
    <row r="3134" spans="46:47" ht="46.5" customHeight="1">
      <c r="AT3134" s="643">
        <f t="shared" si="152"/>
        <v>1922</v>
      </c>
      <c r="AU3134" s="643">
        <f t="shared" si="153"/>
        <v>5</v>
      </c>
    </row>
    <row r="3135" spans="46:47" ht="46.5" customHeight="1">
      <c r="AT3135" s="643">
        <f t="shared" si="152"/>
        <v>1922</v>
      </c>
      <c r="AU3135" s="643">
        <f t="shared" si="153"/>
        <v>6</v>
      </c>
    </row>
    <row r="3136" spans="46:47" ht="46.5" customHeight="1">
      <c r="AT3136" s="643">
        <f t="shared" si="152"/>
        <v>1922</v>
      </c>
      <c r="AU3136" s="643">
        <f t="shared" si="153"/>
        <v>7</v>
      </c>
    </row>
    <row r="3137" spans="46:47" ht="46.5" customHeight="1">
      <c r="AT3137" s="643">
        <f t="shared" si="152"/>
        <v>1923</v>
      </c>
      <c r="AU3137" s="643">
        <f t="shared" si="153"/>
        <v>4</v>
      </c>
    </row>
    <row r="3138" spans="46:47" ht="46.5" customHeight="1">
      <c r="AT3138" s="643">
        <f t="shared" si="152"/>
        <v>1923</v>
      </c>
      <c r="AU3138" s="643">
        <f t="shared" si="153"/>
        <v>5</v>
      </c>
    </row>
    <row r="3139" spans="46:47" ht="46.5" customHeight="1">
      <c r="AT3139" s="643">
        <f t="shared" si="152"/>
        <v>1923</v>
      </c>
      <c r="AU3139" s="643">
        <f t="shared" si="153"/>
        <v>6</v>
      </c>
    </row>
    <row r="3140" spans="46:47" ht="46.5" customHeight="1">
      <c r="AT3140" s="643">
        <f t="shared" si="152"/>
        <v>1923</v>
      </c>
      <c r="AU3140" s="643">
        <f t="shared" si="153"/>
        <v>7</v>
      </c>
    </row>
    <row r="3141" spans="46:47" ht="46.5" customHeight="1">
      <c r="AT3141" s="643">
        <f t="shared" si="152"/>
        <v>1924</v>
      </c>
      <c r="AU3141" s="643">
        <f t="shared" si="153"/>
        <v>4</v>
      </c>
    </row>
    <row r="3142" spans="46:47" ht="46.5" customHeight="1">
      <c r="AT3142" s="643">
        <f t="shared" si="152"/>
        <v>1924</v>
      </c>
      <c r="AU3142" s="643">
        <f t="shared" si="153"/>
        <v>5</v>
      </c>
    </row>
    <row r="3143" spans="46:47" ht="46.5" customHeight="1">
      <c r="AT3143" s="643">
        <f t="shared" si="152"/>
        <v>1924</v>
      </c>
      <c r="AU3143" s="643">
        <f t="shared" si="153"/>
        <v>6</v>
      </c>
    </row>
    <row r="3144" spans="46:47" ht="46.5" customHeight="1">
      <c r="AT3144" s="643">
        <f t="shared" si="152"/>
        <v>1924</v>
      </c>
      <c r="AU3144" s="643">
        <f t="shared" si="153"/>
        <v>7</v>
      </c>
    </row>
    <row r="3145" spans="46:47" ht="46.5" customHeight="1">
      <c r="AT3145" s="643">
        <f t="shared" si="152"/>
        <v>1925</v>
      </c>
      <c r="AU3145" s="643">
        <f t="shared" si="153"/>
        <v>4</v>
      </c>
    </row>
    <row r="3146" spans="46:47" ht="46.5" customHeight="1">
      <c r="AT3146" s="643">
        <f t="shared" si="152"/>
        <v>1925</v>
      </c>
      <c r="AU3146" s="643">
        <f t="shared" si="153"/>
        <v>5</v>
      </c>
    </row>
    <row r="3147" spans="46:47" ht="46.5" customHeight="1">
      <c r="AT3147" s="643">
        <f t="shared" si="152"/>
        <v>1925</v>
      </c>
      <c r="AU3147" s="643">
        <f t="shared" si="153"/>
        <v>6</v>
      </c>
    </row>
    <row r="3148" spans="46:47" ht="46.5" customHeight="1">
      <c r="AT3148" s="643">
        <f t="shared" si="152"/>
        <v>1925</v>
      </c>
      <c r="AU3148" s="643">
        <f t="shared" si="153"/>
        <v>7</v>
      </c>
    </row>
    <row r="3149" spans="46:47" ht="46.5" customHeight="1">
      <c r="AT3149" s="643">
        <f t="shared" si="152"/>
        <v>1926</v>
      </c>
      <c r="AU3149" s="643">
        <f t="shared" si="153"/>
        <v>4</v>
      </c>
    </row>
    <row r="3150" spans="46:47" ht="46.5" customHeight="1">
      <c r="AT3150" s="643">
        <f t="shared" si="152"/>
        <v>1926</v>
      </c>
      <c r="AU3150" s="643">
        <f t="shared" si="153"/>
        <v>5</v>
      </c>
    </row>
    <row r="3151" spans="46:47" ht="46.5" customHeight="1">
      <c r="AT3151" s="643">
        <f t="shared" si="152"/>
        <v>1926</v>
      </c>
      <c r="AU3151" s="643">
        <f t="shared" si="153"/>
        <v>6</v>
      </c>
    </row>
    <row r="3152" spans="46:47" ht="46.5" customHeight="1">
      <c r="AT3152" s="643">
        <f t="shared" si="152"/>
        <v>1926</v>
      </c>
      <c r="AU3152" s="643">
        <f t="shared" si="153"/>
        <v>7</v>
      </c>
    </row>
    <row r="3153" spans="46:47" ht="46.5" customHeight="1">
      <c r="AT3153" s="643">
        <f t="shared" si="152"/>
        <v>1927</v>
      </c>
      <c r="AU3153" s="643">
        <f t="shared" si="153"/>
        <v>4</v>
      </c>
    </row>
    <row r="3154" spans="46:47" ht="46.5" customHeight="1">
      <c r="AT3154" s="643">
        <f t="shared" si="152"/>
        <v>1927</v>
      </c>
      <c r="AU3154" s="643">
        <f t="shared" si="153"/>
        <v>5</v>
      </c>
    </row>
    <row r="3155" spans="46:47" ht="46.5" customHeight="1">
      <c r="AT3155" s="643">
        <f t="shared" si="152"/>
        <v>1927</v>
      </c>
      <c r="AU3155" s="643">
        <f t="shared" si="153"/>
        <v>6</v>
      </c>
    </row>
    <row r="3156" spans="46:47" ht="46.5" customHeight="1">
      <c r="AT3156" s="643">
        <f t="shared" ref="AT3156:AT3219" si="154">AT3016+86</f>
        <v>1927</v>
      </c>
      <c r="AU3156" s="643">
        <f t="shared" ref="AU3156:AU3219" si="155">AU3016</f>
        <v>7</v>
      </c>
    </row>
    <row r="3157" spans="46:47" ht="46.5" customHeight="1">
      <c r="AT3157" s="643">
        <f t="shared" si="154"/>
        <v>1928</v>
      </c>
      <c r="AU3157" s="643">
        <f t="shared" si="155"/>
        <v>4</v>
      </c>
    </row>
    <row r="3158" spans="46:47" ht="46.5" customHeight="1">
      <c r="AT3158" s="643">
        <f t="shared" si="154"/>
        <v>1928</v>
      </c>
      <c r="AU3158" s="643">
        <f t="shared" si="155"/>
        <v>5</v>
      </c>
    </row>
    <row r="3159" spans="46:47" ht="46.5" customHeight="1">
      <c r="AT3159" s="643">
        <f t="shared" si="154"/>
        <v>1928</v>
      </c>
      <c r="AU3159" s="643">
        <f t="shared" si="155"/>
        <v>6</v>
      </c>
    </row>
    <row r="3160" spans="46:47" ht="46.5" customHeight="1">
      <c r="AT3160" s="643">
        <f t="shared" si="154"/>
        <v>1928</v>
      </c>
      <c r="AU3160" s="643">
        <f t="shared" si="155"/>
        <v>7</v>
      </c>
    </row>
    <row r="3161" spans="46:47" ht="46.5" customHeight="1">
      <c r="AT3161" s="643">
        <f t="shared" si="154"/>
        <v>1929</v>
      </c>
      <c r="AU3161" s="643">
        <f t="shared" si="155"/>
        <v>4</v>
      </c>
    </row>
    <row r="3162" spans="46:47" ht="46.5" customHeight="1">
      <c r="AT3162" s="643">
        <f t="shared" si="154"/>
        <v>1929</v>
      </c>
      <c r="AU3162" s="643">
        <f t="shared" si="155"/>
        <v>5</v>
      </c>
    </row>
    <row r="3163" spans="46:47" ht="46.5" customHeight="1">
      <c r="AT3163" s="643">
        <f t="shared" si="154"/>
        <v>1929</v>
      </c>
      <c r="AU3163" s="643">
        <f t="shared" si="155"/>
        <v>6</v>
      </c>
    </row>
    <row r="3164" spans="46:47" ht="46.5" customHeight="1">
      <c r="AT3164" s="643">
        <f t="shared" si="154"/>
        <v>1929</v>
      </c>
      <c r="AU3164" s="643">
        <f t="shared" si="155"/>
        <v>7</v>
      </c>
    </row>
    <row r="3165" spans="46:47" ht="46.5" customHeight="1">
      <c r="AT3165" s="643">
        <f t="shared" si="154"/>
        <v>1930</v>
      </c>
      <c r="AU3165" s="643">
        <f t="shared" si="155"/>
        <v>4</v>
      </c>
    </row>
    <row r="3166" spans="46:47" ht="46.5" customHeight="1">
      <c r="AT3166" s="643">
        <f t="shared" si="154"/>
        <v>1930</v>
      </c>
      <c r="AU3166" s="643">
        <f t="shared" si="155"/>
        <v>5</v>
      </c>
    </row>
    <row r="3167" spans="46:47" ht="46.5" customHeight="1">
      <c r="AT3167" s="643">
        <f t="shared" si="154"/>
        <v>1930</v>
      </c>
      <c r="AU3167" s="643">
        <f t="shared" si="155"/>
        <v>6</v>
      </c>
    </row>
    <row r="3168" spans="46:47" ht="46.5" customHeight="1">
      <c r="AT3168" s="643">
        <f t="shared" si="154"/>
        <v>1930</v>
      </c>
      <c r="AU3168" s="643">
        <f t="shared" si="155"/>
        <v>7</v>
      </c>
    </row>
    <row r="3169" spans="46:47" ht="46.5" customHeight="1">
      <c r="AT3169" s="643">
        <f t="shared" si="154"/>
        <v>1931</v>
      </c>
      <c r="AU3169" s="643">
        <f t="shared" si="155"/>
        <v>4</v>
      </c>
    </row>
    <row r="3170" spans="46:47" ht="46.5" customHeight="1">
      <c r="AT3170" s="643">
        <f t="shared" si="154"/>
        <v>1931</v>
      </c>
      <c r="AU3170" s="643">
        <f t="shared" si="155"/>
        <v>5</v>
      </c>
    </row>
    <row r="3171" spans="46:47" ht="46.5" customHeight="1">
      <c r="AT3171" s="643">
        <f t="shared" si="154"/>
        <v>1931</v>
      </c>
      <c r="AU3171" s="643">
        <f t="shared" si="155"/>
        <v>6</v>
      </c>
    </row>
    <row r="3172" spans="46:47" ht="46.5" customHeight="1">
      <c r="AT3172" s="643">
        <f t="shared" si="154"/>
        <v>1931</v>
      </c>
      <c r="AU3172" s="643">
        <f t="shared" si="155"/>
        <v>7</v>
      </c>
    </row>
    <row r="3173" spans="46:47" ht="46.5" customHeight="1">
      <c r="AT3173" s="643">
        <f t="shared" si="154"/>
        <v>1932</v>
      </c>
      <c r="AU3173" s="643">
        <f t="shared" si="155"/>
        <v>4</v>
      </c>
    </row>
    <row r="3174" spans="46:47" ht="46.5" customHeight="1">
      <c r="AT3174" s="643">
        <f t="shared" si="154"/>
        <v>1932</v>
      </c>
      <c r="AU3174" s="643">
        <f t="shared" si="155"/>
        <v>5</v>
      </c>
    </row>
    <row r="3175" spans="46:47" ht="46.5" customHeight="1">
      <c r="AT3175" s="643">
        <f t="shared" si="154"/>
        <v>1932</v>
      </c>
      <c r="AU3175" s="643">
        <f t="shared" si="155"/>
        <v>6</v>
      </c>
    </row>
    <row r="3176" spans="46:47" ht="46.5" customHeight="1">
      <c r="AT3176" s="643">
        <f t="shared" si="154"/>
        <v>1932</v>
      </c>
      <c r="AU3176" s="643">
        <f t="shared" si="155"/>
        <v>7</v>
      </c>
    </row>
    <row r="3177" spans="46:47" ht="46.5" customHeight="1">
      <c r="AT3177" s="643">
        <f t="shared" si="154"/>
        <v>1933</v>
      </c>
      <c r="AU3177" s="643">
        <f t="shared" si="155"/>
        <v>4</v>
      </c>
    </row>
    <row r="3178" spans="46:47" ht="46.5" customHeight="1">
      <c r="AT3178" s="643">
        <f t="shared" si="154"/>
        <v>1933</v>
      </c>
      <c r="AU3178" s="643">
        <f t="shared" si="155"/>
        <v>5</v>
      </c>
    </row>
    <row r="3179" spans="46:47" ht="46.5" customHeight="1">
      <c r="AT3179" s="643">
        <f t="shared" si="154"/>
        <v>1933</v>
      </c>
      <c r="AU3179" s="643">
        <f t="shared" si="155"/>
        <v>6</v>
      </c>
    </row>
    <row r="3180" spans="46:47" ht="46.5" customHeight="1">
      <c r="AT3180" s="643">
        <f t="shared" si="154"/>
        <v>1933</v>
      </c>
      <c r="AU3180" s="643">
        <f t="shared" si="155"/>
        <v>7</v>
      </c>
    </row>
    <row r="3181" spans="46:47" ht="46.5" customHeight="1">
      <c r="AT3181" s="643">
        <f t="shared" si="154"/>
        <v>1934</v>
      </c>
      <c r="AU3181" s="643">
        <f t="shared" si="155"/>
        <v>4</v>
      </c>
    </row>
    <row r="3182" spans="46:47" ht="46.5" customHeight="1">
      <c r="AT3182" s="643">
        <f t="shared" si="154"/>
        <v>1934</v>
      </c>
      <c r="AU3182" s="643">
        <f t="shared" si="155"/>
        <v>5</v>
      </c>
    </row>
    <row r="3183" spans="46:47" ht="46.5" customHeight="1">
      <c r="AT3183" s="643">
        <f t="shared" si="154"/>
        <v>1934</v>
      </c>
      <c r="AU3183" s="643">
        <f t="shared" si="155"/>
        <v>6</v>
      </c>
    </row>
    <row r="3184" spans="46:47" ht="46.5" customHeight="1">
      <c r="AT3184" s="643">
        <f t="shared" si="154"/>
        <v>1934</v>
      </c>
      <c r="AU3184" s="643">
        <f t="shared" si="155"/>
        <v>7</v>
      </c>
    </row>
    <row r="3185" spans="46:47" ht="46.5" customHeight="1">
      <c r="AT3185" s="643">
        <f t="shared" si="154"/>
        <v>1944</v>
      </c>
      <c r="AU3185" s="643">
        <f t="shared" si="155"/>
        <v>11</v>
      </c>
    </row>
    <row r="3186" spans="46:47" ht="46.5" customHeight="1">
      <c r="AT3186" s="643">
        <f t="shared" si="154"/>
        <v>1949</v>
      </c>
      <c r="AU3186" s="643">
        <f t="shared" si="155"/>
        <v>2</v>
      </c>
    </row>
    <row r="3187" spans="46:47" ht="46.5" customHeight="1">
      <c r="AT3187" s="643">
        <f t="shared" si="154"/>
        <v>1949</v>
      </c>
      <c r="AU3187" s="643">
        <f t="shared" si="155"/>
        <v>10</v>
      </c>
    </row>
    <row r="3188" spans="46:47" ht="46.5" customHeight="1">
      <c r="AT3188" s="643">
        <f t="shared" si="154"/>
        <v>1950</v>
      </c>
      <c r="AU3188" s="643">
        <f t="shared" si="155"/>
        <v>2</v>
      </c>
    </row>
    <row r="3189" spans="46:47" ht="46.5" customHeight="1">
      <c r="AT3189" s="643">
        <f t="shared" si="154"/>
        <v>1950</v>
      </c>
      <c r="AU3189" s="643">
        <f t="shared" si="155"/>
        <v>10</v>
      </c>
    </row>
    <row r="3190" spans="46:47" ht="46.5" customHeight="1">
      <c r="AT3190" s="643">
        <f t="shared" si="154"/>
        <v>1951</v>
      </c>
      <c r="AU3190" s="643">
        <f t="shared" si="155"/>
        <v>2</v>
      </c>
    </row>
    <row r="3191" spans="46:47" ht="46.5" customHeight="1">
      <c r="AT3191" s="643">
        <f t="shared" si="154"/>
        <v>1951</v>
      </c>
      <c r="AU3191" s="643">
        <f t="shared" si="155"/>
        <v>10</v>
      </c>
    </row>
    <row r="3192" spans="46:47" ht="46.5" customHeight="1">
      <c r="AT3192" s="643">
        <f t="shared" si="154"/>
        <v>1952</v>
      </c>
      <c r="AU3192" s="643">
        <f t="shared" si="155"/>
        <v>2</v>
      </c>
    </row>
    <row r="3193" spans="46:47" ht="46.5" customHeight="1">
      <c r="AT3193" s="643">
        <f t="shared" si="154"/>
        <v>1952</v>
      </c>
      <c r="AU3193" s="643">
        <f t="shared" si="155"/>
        <v>10</v>
      </c>
    </row>
    <row r="3194" spans="46:47" ht="46.5" customHeight="1">
      <c r="AT3194" s="643">
        <f t="shared" si="154"/>
        <v>1953</v>
      </c>
      <c r="AU3194" s="643">
        <f t="shared" si="155"/>
        <v>2</v>
      </c>
    </row>
    <row r="3195" spans="46:47" ht="46.5" customHeight="1">
      <c r="AT3195" s="643">
        <f t="shared" si="154"/>
        <v>1953</v>
      </c>
      <c r="AU3195" s="643">
        <f t="shared" si="155"/>
        <v>10</v>
      </c>
    </row>
    <row r="3196" spans="46:47" ht="46.5" customHeight="1">
      <c r="AT3196" s="643">
        <f t="shared" si="154"/>
        <v>1954</v>
      </c>
      <c r="AU3196" s="643">
        <f t="shared" si="155"/>
        <v>2</v>
      </c>
    </row>
    <row r="3197" spans="46:47" ht="46.5" customHeight="1">
      <c r="AT3197" s="643">
        <f t="shared" si="154"/>
        <v>1954</v>
      </c>
      <c r="AU3197" s="643">
        <f t="shared" si="155"/>
        <v>10</v>
      </c>
    </row>
    <row r="3198" spans="46:47" ht="46.5" customHeight="1">
      <c r="AT3198" s="643">
        <f t="shared" si="154"/>
        <v>1955</v>
      </c>
      <c r="AU3198" s="643">
        <f t="shared" si="155"/>
        <v>2</v>
      </c>
    </row>
    <row r="3199" spans="46:47" ht="46.5" customHeight="1">
      <c r="AT3199" s="643">
        <f t="shared" si="154"/>
        <v>1955</v>
      </c>
      <c r="AU3199" s="643">
        <f t="shared" si="155"/>
        <v>10</v>
      </c>
    </row>
    <row r="3200" spans="46:47" ht="46.5" customHeight="1">
      <c r="AT3200" s="643">
        <f t="shared" si="154"/>
        <v>1956</v>
      </c>
      <c r="AU3200" s="643">
        <f t="shared" si="155"/>
        <v>2</v>
      </c>
    </row>
    <row r="3201" spans="46:47" ht="46.5" customHeight="1">
      <c r="AT3201" s="643">
        <f t="shared" si="154"/>
        <v>1956</v>
      </c>
      <c r="AU3201" s="643">
        <f t="shared" si="155"/>
        <v>10</v>
      </c>
    </row>
    <row r="3202" spans="46:47" ht="46.5" customHeight="1">
      <c r="AT3202" s="643">
        <f t="shared" si="154"/>
        <v>1957</v>
      </c>
      <c r="AU3202" s="643">
        <f t="shared" si="155"/>
        <v>2</v>
      </c>
    </row>
    <row r="3203" spans="46:47" ht="46.5" customHeight="1">
      <c r="AT3203" s="643">
        <f t="shared" si="154"/>
        <v>1957</v>
      </c>
      <c r="AU3203" s="643">
        <f t="shared" si="155"/>
        <v>10</v>
      </c>
    </row>
    <row r="3204" spans="46:47" ht="46.5" customHeight="1">
      <c r="AT3204" s="643">
        <f t="shared" si="154"/>
        <v>1958</v>
      </c>
      <c r="AU3204" s="643">
        <f t="shared" si="155"/>
        <v>2</v>
      </c>
    </row>
    <row r="3205" spans="46:47" ht="46.5" customHeight="1">
      <c r="AT3205" s="643">
        <f t="shared" si="154"/>
        <v>1958</v>
      </c>
      <c r="AU3205" s="643">
        <f t="shared" si="155"/>
        <v>10</v>
      </c>
    </row>
    <row r="3206" spans="46:47" ht="46.5" customHeight="1">
      <c r="AT3206" s="643">
        <f t="shared" si="154"/>
        <v>1959</v>
      </c>
      <c r="AU3206" s="643">
        <f t="shared" si="155"/>
        <v>2</v>
      </c>
    </row>
    <row r="3207" spans="46:47" ht="46.5" customHeight="1">
      <c r="AT3207" s="643">
        <f t="shared" si="154"/>
        <v>1959</v>
      </c>
      <c r="AU3207" s="643">
        <f t="shared" si="155"/>
        <v>10</v>
      </c>
    </row>
    <row r="3208" spans="46:47" ht="46.5" customHeight="1">
      <c r="AT3208" s="643">
        <f t="shared" si="154"/>
        <v>1960</v>
      </c>
      <c r="AU3208" s="643">
        <f t="shared" si="155"/>
        <v>2</v>
      </c>
    </row>
    <row r="3209" spans="46:47" ht="46.5" customHeight="1">
      <c r="AT3209" s="643">
        <f t="shared" si="154"/>
        <v>1960</v>
      </c>
      <c r="AU3209" s="643">
        <f t="shared" si="155"/>
        <v>10</v>
      </c>
    </row>
    <row r="3210" spans="46:47" ht="46.5" customHeight="1">
      <c r="AT3210" s="643">
        <f t="shared" si="154"/>
        <v>1961</v>
      </c>
      <c r="AU3210" s="643">
        <f t="shared" si="155"/>
        <v>2</v>
      </c>
    </row>
    <row r="3211" spans="46:47" ht="46.5" customHeight="1">
      <c r="AT3211" s="643">
        <f t="shared" si="154"/>
        <v>1961</v>
      </c>
      <c r="AU3211" s="643">
        <f t="shared" si="155"/>
        <v>10</v>
      </c>
    </row>
    <row r="3212" spans="46:47" ht="46.5" customHeight="1">
      <c r="AT3212" s="643">
        <f t="shared" si="154"/>
        <v>1962</v>
      </c>
      <c r="AU3212" s="643">
        <f t="shared" si="155"/>
        <v>2</v>
      </c>
    </row>
    <row r="3213" spans="46:47" ht="46.5" customHeight="1">
      <c r="AT3213" s="643">
        <f t="shared" si="154"/>
        <v>1962</v>
      </c>
      <c r="AU3213" s="643">
        <f t="shared" si="155"/>
        <v>10</v>
      </c>
    </row>
    <row r="3214" spans="46:47" ht="46.5" customHeight="1">
      <c r="AT3214" s="643">
        <f t="shared" si="154"/>
        <v>1963</v>
      </c>
      <c r="AU3214" s="643">
        <f t="shared" si="155"/>
        <v>2</v>
      </c>
    </row>
    <row r="3215" spans="46:47" ht="46.5" customHeight="1">
      <c r="AT3215" s="643">
        <f t="shared" si="154"/>
        <v>1963</v>
      </c>
      <c r="AU3215" s="643">
        <f t="shared" si="155"/>
        <v>10</v>
      </c>
    </row>
    <row r="3216" spans="46:47" ht="46.5" customHeight="1">
      <c r="AT3216" s="643">
        <f t="shared" si="154"/>
        <v>1964</v>
      </c>
      <c r="AU3216" s="643">
        <f t="shared" si="155"/>
        <v>2</v>
      </c>
    </row>
    <row r="3217" spans="46:47" ht="46.5" customHeight="1">
      <c r="AT3217" s="643">
        <f t="shared" si="154"/>
        <v>1964</v>
      </c>
      <c r="AU3217" s="643">
        <f t="shared" si="155"/>
        <v>10</v>
      </c>
    </row>
    <row r="3218" spans="46:47" ht="46.5" customHeight="1">
      <c r="AT3218" s="643">
        <f t="shared" si="154"/>
        <v>1965</v>
      </c>
      <c r="AU3218" s="643">
        <f t="shared" si="155"/>
        <v>2</v>
      </c>
    </row>
    <row r="3219" spans="46:47" ht="46.5" customHeight="1">
      <c r="AT3219" s="643">
        <f t="shared" si="154"/>
        <v>1965</v>
      </c>
      <c r="AU3219" s="643">
        <f t="shared" si="155"/>
        <v>10</v>
      </c>
    </row>
    <row r="3220" spans="46:47" ht="46.5" customHeight="1">
      <c r="AT3220" s="643">
        <f t="shared" ref="AT3220:AT3283" si="156">AT3080+86</f>
        <v>1966</v>
      </c>
      <c r="AU3220" s="643">
        <f t="shared" ref="AU3220:AU3283" si="157">AU3080</f>
        <v>2</v>
      </c>
    </row>
    <row r="3221" spans="46:47" ht="46.5" customHeight="1">
      <c r="AT3221" s="643">
        <f t="shared" si="156"/>
        <v>1966</v>
      </c>
      <c r="AU3221" s="643">
        <f t="shared" si="157"/>
        <v>10</v>
      </c>
    </row>
    <row r="3222" spans="46:47" ht="46.5" customHeight="1">
      <c r="AT3222" s="643">
        <f t="shared" si="156"/>
        <v>1967</v>
      </c>
      <c r="AU3222" s="643">
        <f t="shared" si="157"/>
        <v>2</v>
      </c>
    </row>
    <row r="3223" spans="46:47" ht="46.5" customHeight="1">
      <c r="AT3223" s="643">
        <f t="shared" si="156"/>
        <v>1967</v>
      </c>
      <c r="AU3223" s="643">
        <f t="shared" si="157"/>
        <v>10</v>
      </c>
    </row>
    <row r="3224" spans="46:47" ht="46.5" customHeight="1">
      <c r="AT3224" s="643">
        <f t="shared" si="156"/>
        <v>1968</v>
      </c>
      <c r="AU3224" s="643">
        <f t="shared" si="157"/>
        <v>2</v>
      </c>
    </row>
    <row r="3225" spans="46:47" ht="46.5" customHeight="1">
      <c r="AT3225" s="643">
        <f t="shared" si="156"/>
        <v>1968</v>
      </c>
      <c r="AU3225" s="643">
        <f t="shared" si="157"/>
        <v>10</v>
      </c>
    </row>
    <row r="3226" spans="46:47" ht="46.5" customHeight="1">
      <c r="AT3226" s="643">
        <f t="shared" si="156"/>
        <v>1969</v>
      </c>
      <c r="AU3226" s="643">
        <f t="shared" si="157"/>
        <v>2</v>
      </c>
    </row>
    <row r="3227" spans="46:47" ht="46.5" customHeight="1">
      <c r="AT3227" s="643">
        <f t="shared" si="156"/>
        <v>1969</v>
      </c>
      <c r="AU3227" s="643">
        <f t="shared" si="157"/>
        <v>10</v>
      </c>
    </row>
    <row r="3228" spans="46:47" ht="46.5" customHeight="1">
      <c r="AT3228" s="643">
        <f t="shared" si="156"/>
        <v>1994</v>
      </c>
      <c r="AU3228" s="643">
        <f t="shared" si="157"/>
        <v>4</v>
      </c>
    </row>
    <row r="3229" spans="46:47" ht="46.5" customHeight="1">
      <c r="AT3229" s="643">
        <f t="shared" si="156"/>
        <v>1997</v>
      </c>
      <c r="AU3229" s="643">
        <f t="shared" si="157"/>
        <v>4</v>
      </c>
    </row>
    <row r="3230" spans="46:47" ht="46.5" customHeight="1">
      <c r="AT3230" s="643">
        <f t="shared" si="156"/>
        <v>1997</v>
      </c>
      <c r="AU3230" s="643">
        <f t="shared" si="157"/>
        <v>5</v>
      </c>
    </row>
    <row r="3231" spans="46:47" ht="46.5" customHeight="1">
      <c r="AT3231" s="643">
        <f t="shared" si="156"/>
        <v>1997</v>
      </c>
      <c r="AU3231" s="643">
        <f t="shared" si="157"/>
        <v>6</v>
      </c>
    </row>
    <row r="3232" spans="46:47" ht="46.5" customHeight="1">
      <c r="AT3232" s="643">
        <f t="shared" si="156"/>
        <v>1997</v>
      </c>
      <c r="AU3232" s="643">
        <f t="shared" si="157"/>
        <v>7</v>
      </c>
    </row>
    <row r="3233" spans="46:47" ht="46.5" customHeight="1">
      <c r="AT3233" s="643">
        <f t="shared" si="156"/>
        <v>1998</v>
      </c>
      <c r="AU3233" s="643">
        <f t="shared" si="157"/>
        <v>4</v>
      </c>
    </row>
    <row r="3234" spans="46:47" ht="46.5" customHeight="1">
      <c r="AT3234" s="643">
        <f t="shared" si="156"/>
        <v>1998</v>
      </c>
      <c r="AU3234" s="643">
        <f t="shared" si="157"/>
        <v>5</v>
      </c>
    </row>
    <row r="3235" spans="46:47" ht="46.5" customHeight="1">
      <c r="AT3235" s="643">
        <f t="shared" si="156"/>
        <v>1998</v>
      </c>
      <c r="AU3235" s="643">
        <f t="shared" si="157"/>
        <v>6</v>
      </c>
    </row>
    <row r="3236" spans="46:47" ht="46.5" customHeight="1">
      <c r="AT3236" s="643">
        <f t="shared" si="156"/>
        <v>1998</v>
      </c>
      <c r="AU3236" s="643">
        <f t="shared" si="157"/>
        <v>7</v>
      </c>
    </row>
    <row r="3237" spans="46:47" ht="46.5" customHeight="1">
      <c r="AT3237" s="643">
        <f t="shared" si="156"/>
        <v>1999</v>
      </c>
      <c r="AU3237" s="643">
        <f t="shared" si="157"/>
        <v>4</v>
      </c>
    </row>
    <row r="3238" spans="46:47" ht="46.5" customHeight="1">
      <c r="AT3238" s="643">
        <f t="shared" si="156"/>
        <v>1999</v>
      </c>
      <c r="AU3238" s="643">
        <f t="shared" si="157"/>
        <v>5</v>
      </c>
    </row>
    <row r="3239" spans="46:47" ht="46.5" customHeight="1">
      <c r="AT3239" s="643">
        <f t="shared" si="156"/>
        <v>1999</v>
      </c>
      <c r="AU3239" s="643">
        <f t="shared" si="157"/>
        <v>6</v>
      </c>
    </row>
    <row r="3240" spans="46:47" ht="46.5" customHeight="1">
      <c r="AT3240" s="643">
        <f t="shared" si="156"/>
        <v>1999</v>
      </c>
      <c r="AU3240" s="643">
        <f t="shared" si="157"/>
        <v>7</v>
      </c>
    </row>
    <row r="3241" spans="46:47" ht="46.5" customHeight="1">
      <c r="AT3241" s="643">
        <f t="shared" si="156"/>
        <v>2000</v>
      </c>
      <c r="AU3241" s="643">
        <f t="shared" si="157"/>
        <v>4</v>
      </c>
    </row>
    <row r="3242" spans="46:47" ht="46.5" customHeight="1">
      <c r="AT3242" s="643">
        <f t="shared" si="156"/>
        <v>2000</v>
      </c>
      <c r="AU3242" s="643">
        <f t="shared" si="157"/>
        <v>5</v>
      </c>
    </row>
    <row r="3243" spans="46:47" ht="46.5" customHeight="1">
      <c r="AT3243" s="643">
        <f t="shared" si="156"/>
        <v>2000</v>
      </c>
      <c r="AU3243" s="643">
        <f t="shared" si="157"/>
        <v>6</v>
      </c>
    </row>
    <row r="3244" spans="46:47" ht="46.5" customHeight="1">
      <c r="AT3244" s="643">
        <f t="shared" si="156"/>
        <v>2000</v>
      </c>
      <c r="AU3244" s="643">
        <f t="shared" si="157"/>
        <v>7</v>
      </c>
    </row>
    <row r="3245" spans="46:47" ht="46.5" customHeight="1">
      <c r="AT3245" s="643">
        <f t="shared" si="156"/>
        <v>2001</v>
      </c>
      <c r="AU3245" s="643">
        <f t="shared" si="157"/>
        <v>4</v>
      </c>
    </row>
    <row r="3246" spans="46:47" ht="46.5" customHeight="1">
      <c r="AT3246" s="643">
        <f t="shared" si="156"/>
        <v>2001</v>
      </c>
      <c r="AU3246" s="643">
        <f t="shared" si="157"/>
        <v>5</v>
      </c>
    </row>
    <row r="3247" spans="46:47" ht="46.5" customHeight="1">
      <c r="AT3247" s="643">
        <f t="shared" si="156"/>
        <v>2001</v>
      </c>
      <c r="AU3247" s="643">
        <f t="shared" si="157"/>
        <v>6</v>
      </c>
    </row>
    <row r="3248" spans="46:47" ht="46.5" customHeight="1">
      <c r="AT3248" s="643">
        <f t="shared" si="156"/>
        <v>2001</v>
      </c>
      <c r="AU3248" s="643">
        <f t="shared" si="157"/>
        <v>7</v>
      </c>
    </row>
    <row r="3249" spans="46:47" ht="46.5" customHeight="1">
      <c r="AT3249" s="643">
        <f t="shared" si="156"/>
        <v>2002</v>
      </c>
      <c r="AU3249" s="643">
        <f t="shared" si="157"/>
        <v>4</v>
      </c>
    </row>
    <row r="3250" spans="46:47" ht="46.5" customHeight="1">
      <c r="AT3250" s="643">
        <f t="shared" si="156"/>
        <v>2002</v>
      </c>
      <c r="AU3250" s="643">
        <f t="shared" si="157"/>
        <v>5</v>
      </c>
    </row>
    <row r="3251" spans="46:47" ht="46.5" customHeight="1">
      <c r="AT3251" s="643">
        <f t="shared" si="156"/>
        <v>2002</v>
      </c>
      <c r="AU3251" s="643">
        <f t="shared" si="157"/>
        <v>6</v>
      </c>
    </row>
    <row r="3252" spans="46:47" ht="46.5" customHeight="1">
      <c r="AT3252" s="643">
        <f t="shared" si="156"/>
        <v>2002</v>
      </c>
      <c r="AU3252" s="643">
        <f t="shared" si="157"/>
        <v>7</v>
      </c>
    </row>
    <row r="3253" spans="46:47" ht="46.5" customHeight="1">
      <c r="AT3253" s="643">
        <f t="shared" si="156"/>
        <v>2003</v>
      </c>
      <c r="AU3253" s="643">
        <f t="shared" si="157"/>
        <v>4</v>
      </c>
    </row>
    <row r="3254" spans="46:47" ht="46.5" customHeight="1">
      <c r="AT3254" s="643">
        <f t="shared" si="156"/>
        <v>2003</v>
      </c>
      <c r="AU3254" s="643">
        <f t="shared" si="157"/>
        <v>5</v>
      </c>
    </row>
    <row r="3255" spans="46:47" ht="46.5" customHeight="1">
      <c r="AT3255" s="643">
        <f t="shared" si="156"/>
        <v>2003</v>
      </c>
      <c r="AU3255" s="643">
        <f t="shared" si="157"/>
        <v>6</v>
      </c>
    </row>
    <row r="3256" spans="46:47" ht="46.5" customHeight="1">
      <c r="AT3256" s="643">
        <f t="shared" si="156"/>
        <v>2003</v>
      </c>
      <c r="AU3256" s="643">
        <f t="shared" si="157"/>
        <v>7</v>
      </c>
    </row>
    <row r="3257" spans="46:47" ht="46.5" customHeight="1">
      <c r="AT3257" s="643">
        <f t="shared" si="156"/>
        <v>2004</v>
      </c>
      <c r="AU3257" s="643">
        <f t="shared" si="157"/>
        <v>4</v>
      </c>
    </row>
    <row r="3258" spans="46:47" ht="46.5" customHeight="1">
      <c r="AT3258" s="643">
        <f t="shared" si="156"/>
        <v>2004</v>
      </c>
      <c r="AU3258" s="643">
        <f t="shared" si="157"/>
        <v>5</v>
      </c>
    </row>
    <row r="3259" spans="46:47" ht="46.5" customHeight="1">
      <c r="AT3259" s="643">
        <f t="shared" si="156"/>
        <v>2004</v>
      </c>
      <c r="AU3259" s="643">
        <f t="shared" si="157"/>
        <v>6</v>
      </c>
    </row>
    <row r="3260" spans="46:47" ht="46.5" customHeight="1">
      <c r="AT3260" s="643">
        <f t="shared" si="156"/>
        <v>2004</v>
      </c>
      <c r="AU3260" s="643">
        <f t="shared" si="157"/>
        <v>7</v>
      </c>
    </row>
    <row r="3261" spans="46:47" ht="46.5" customHeight="1">
      <c r="AT3261" s="643">
        <f t="shared" si="156"/>
        <v>2005</v>
      </c>
      <c r="AU3261" s="643">
        <f t="shared" si="157"/>
        <v>4</v>
      </c>
    </row>
    <row r="3262" spans="46:47" ht="46.5" customHeight="1">
      <c r="AT3262" s="643">
        <f t="shared" si="156"/>
        <v>2005</v>
      </c>
      <c r="AU3262" s="643">
        <f t="shared" si="157"/>
        <v>5</v>
      </c>
    </row>
    <row r="3263" spans="46:47" ht="46.5" customHeight="1">
      <c r="AT3263" s="643">
        <f t="shared" si="156"/>
        <v>2005</v>
      </c>
      <c r="AU3263" s="643">
        <f t="shared" si="157"/>
        <v>6</v>
      </c>
    </row>
    <row r="3264" spans="46:47" ht="46.5" customHeight="1">
      <c r="AT3264" s="643">
        <f t="shared" si="156"/>
        <v>2005</v>
      </c>
      <c r="AU3264" s="643">
        <f t="shared" si="157"/>
        <v>7</v>
      </c>
    </row>
    <row r="3265" spans="46:47" ht="46.5" customHeight="1">
      <c r="AT3265" s="643">
        <f t="shared" si="156"/>
        <v>2006</v>
      </c>
      <c r="AU3265" s="643">
        <f t="shared" si="157"/>
        <v>4</v>
      </c>
    </row>
    <row r="3266" spans="46:47" ht="46.5" customHeight="1">
      <c r="AT3266" s="643">
        <f t="shared" si="156"/>
        <v>2006</v>
      </c>
      <c r="AU3266" s="643">
        <f t="shared" si="157"/>
        <v>5</v>
      </c>
    </row>
    <row r="3267" spans="46:47" ht="46.5" customHeight="1">
      <c r="AT3267" s="643">
        <f t="shared" si="156"/>
        <v>2006</v>
      </c>
      <c r="AU3267" s="643">
        <f t="shared" si="157"/>
        <v>6</v>
      </c>
    </row>
    <row r="3268" spans="46:47" ht="46.5" customHeight="1">
      <c r="AT3268" s="643">
        <f t="shared" si="156"/>
        <v>2006</v>
      </c>
      <c r="AU3268" s="643">
        <f t="shared" si="157"/>
        <v>7</v>
      </c>
    </row>
    <row r="3269" spans="46:47" ht="46.5" customHeight="1">
      <c r="AT3269" s="643">
        <f t="shared" si="156"/>
        <v>2007</v>
      </c>
      <c r="AU3269" s="643">
        <f t="shared" si="157"/>
        <v>4</v>
      </c>
    </row>
    <row r="3270" spans="46:47" ht="46.5" customHeight="1">
      <c r="AT3270" s="643">
        <f t="shared" si="156"/>
        <v>2007</v>
      </c>
      <c r="AU3270" s="643">
        <f t="shared" si="157"/>
        <v>5</v>
      </c>
    </row>
    <row r="3271" spans="46:47" ht="46.5" customHeight="1">
      <c r="AT3271" s="643">
        <f t="shared" si="156"/>
        <v>2007</v>
      </c>
      <c r="AU3271" s="643">
        <f t="shared" si="157"/>
        <v>6</v>
      </c>
    </row>
    <row r="3272" spans="46:47" ht="46.5" customHeight="1">
      <c r="AT3272" s="643">
        <f t="shared" si="156"/>
        <v>2007</v>
      </c>
      <c r="AU3272" s="643">
        <f t="shared" si="157"/>
        <v>7</v>
      </c>
    </row>
    <row r="3273" spans="46:47" ht="46.5" customHeight="1">
      <c r="AT3273" s="643">
        <f t="shared" si="156"/>
        <v>2008</v>
      </c>
      <c r="AU3273" s="643">
        <f t="shared" si="157"/>
        <v>4</v>
      </c>
    </row>
    <row r="3274" spans="46:47" ht="46.5" customHeight="1">
      <c r="AT3274" s="643">
        <f t="shared" si="156"/>
        <v>2008</v>
      </c>
      <c r="AU3274" s="643">
        <f t="shared" si="157"/>
        <v>5</v>
      </c>
    </row>
    <row r="3275" spans="46:47" ht="46.5" customHeight="1">
      <c r="AT3275" s="643">
        <f t="shared" si="156"/>
        <v>2008</v>
      </c>
      <c r="AU3275" s="643">
        <f t="shared" si="157"/>
        <v>6</v>
      </c>
    </row>
    <row r="3276" spans="46:47" ht="46.5" customHeight="1">
      <c r="AT3276" s="643">
        <f t="shared" si="156"/>
        <v>2008</v>
      </c>
      <c r="AU3276" s="643">
        <f t="shared" si="157"/>
        <v>7</v>
      </c>
    </row>
    <row r="3277" spans="46:47" ht="46.5" customHeight="1">
      <c r="AT3277" s="643">
        <f t="shared" si="156"/>
        <v>2009</v>
      </c>
      <c r="AU3277" s="643">
        <f t="shared" si="157"/>
        <v>4</v>
      </c>
    </row>
    <row r="3278" spans="46:47" ht="46.5" customHeight="1">
      <c r="AT3278" s="643">
        <f t="shared" si="156"/>
        <v>2009</v>
      </c>
      <c r="AU3278" s="643">
        <f t="shared" si="157"/>
        <v>5</v>
      </c>
    </row>
    <row r="3279" spans="46:47" ht="46.5" customHeight="1">
      <c r="AT3279" s="643">
        <f t="shared" si="156"/>
        <v>2009</v>
      </c>
      <c r="AU3279" s="643">
        <f t="shared" si="157"/>
        <v>6</v>
      </c>
    </row>
    <row r="3280" spans="46:47" ht="46.5" customHeight="1">
      <c r="AT3280" s="643">
        <f t="shared" si="156"/>
        <v>2009</v>
      </c>
      <c r="AU3280" s="643">
        <f t="shared" si="157"/>
        <v>7</v>
      </c>
    </row>
    <row r="3281" spans="46:47" ht="46.5" customHeight="1">
      <c r="AT3281" s="643">
        <f t="shared" si="156"/>
        <v>2010</v>
      </c>
      <c r="AU3281" s="643">
        <f t="shared" si="157"/>
        <v>4</v>
      </c>
    </row>
    <row r="3282" spans="46:47" ht="46.5" customHeight="1">
      <c r="AT3282" s="643">
        <f t="shared" si="156"/>
        <v>2010</v>
      </c>
      <c r="AU3282" s="643">
        <f t="shared" si="157"/>
        <v>5</v>
      </c>
    </row>
    <row r="3283" spans="46:47" ht="46.5" customHeight="1">
      <c r="AT3283" s="643">
        <f t="shared" si="156"/>
        <v>2010</v>
      </c>
      <c r="AU3283" s="643">
        <f t="shared" si="157"/>
        <v>6</v>
      </c>
    </row>
    <row r="3284" spans="46:47" ht="46.5" customHeight="1">
      <c r="AT3284" s="643">
        <f t="shared" ref="AT3284:AT3347" si="158">AT3144+86</f>
        <v>2010</v>
      </c>
      <c r="AU3284" s="643">
        <f t="shared" ref="AU3284:AU3347" si="159">AU3144</f>
        <v>7</v>
      </c>
    </row>
    <row r="3285" spans="46:47" ht="46.5" customHeight="1">
      <c r="AT3285" s="643">
        <f t="shared" si="158"/>
        <v>2011</v>
      </c>
      <c r="AU3285" s="643">
        <f t="shared" si="159"/>
        <v>4</v>
      </c>
    </row>
    <row r="3286" spans="46:47" ht="46.5" customHeight="1">
      <c r="AT3286" s="643">
        <f t="shared" si="158"/>
        <v>2011</v>
      </c>
      <c r="AU3286" s="643">
        <f t="shared" si="159"/>
        <v>5</v>
      </c>
    </row>
    <row r="3287" spans="46:47" ht="46.5" customHeight="1">
      <c r="AT3287" s="643">
        <f t="shared" si="158"/>
        <v>2011</v>
      </c>
      <c r="AU3287" s="643">
        <f t="shared" si="159"/>
        <v>6</v>
      </c>
    </row>
    <row r="3288" spans="46:47" ht="46.5" customHeight="1">
      <c r="AT3288" s="643">
        <f t="shared" si="158"/>
        <v>2011</v>
      </c>
      <c r="AU3288" s="643">
        <f t="shared" si="159"/>
        <v>7</v>
      </c>
    </row>
    <row r="3289" spans="46:47" ht="46.5" customHeight="1">
      <c r="AT3289" s="643">
        <f t="shared" si="158"/>
        <v>2012</v>
      </c>
      <c r="AU3289" s="643">
        <f t="shared" si="159"/>
        <v>4</v>
      </c>
    </row>
    <row r="3290" spans="46:47" ht="46.5" customHeight="1">
      <c r="AT3290" s="643">
        <f t="shared" si="158"/>
        <v>2012</v>
      </c>
      <c r="AU3290" s="643">
        <f t="shared" si="159"/>
        <v>5</v>
      </c>
    </row>
    <row r="3291" spans="46:47" ht="46.5" customHeight="1">
      <c r="AT3291" s="643">
        <f t="shared" si="158"/>
        <v>2012</v>
      </c>
      <c r="AU3291" s="643">
        <f t="shared" si="159"/>
        <v>6</v>
      </c>
    </row>
    <row r="3292" spans="46:47" ht="46.5" customHeight="1">
      <c r="AT3292" s="643">
        <f t="shared" si="158"/>
        <v>2012</v>
      </c>
      <c r="AU3292" s="643">
        <f t="shared" si="159"/>
        <v>7</v>
      </c>
    </row>
    <row r="3293" spans="46:47" ht="46.5" customHeight="1">
      <c r="AT3293" s="643">
        <f t="shared" si="158"/>
        <v>2013</v>
      </c>
      <c r="AU3293" s="643">
        <f t="shared" si="159"/>
        <v>4</v>
      </c>
    </row>
    <row r="3294" spans="46:47" ht="46.5" customHeight="1">
      <c r="AT3294" s="643">
        <f t="shared" si="158"/>
        <v>2013</v>
      </c>
      <c r="AU3294" s="643">
        <f t="shared" si="159"/>
        <v>5</v>
      </c>
    </row>
    <row r="3295" spans="46:47" ht="46.5" customHeight="1">
      <c r="AT3295" s="643">
        <f t="shared" si="158"/>
        <v>2013</v>
      </c>
      <c r="AU3295" s="643">
        <f t="shared" si="159"/>
        <v>6</v>
      </c>
    </row>
    <row r="3296" spans="46:47" ht="46.5" customHeight="1">
      <c r="AT3296" s="643">
        <f t="shared" si="158"/>
        <v>2013</v>
      </c>
      <c r="AU3296" s="643">
        <f t="shared" si="159"/>
        <v>7</v>
      </c>
    </row>
    <row r="3297" spans="46:47" ht="46.5" customHeight="1">
      <c r="AT3297" s="643">
        <f t="shared" si="158"/>
        <v>2014</v>
      </c>
      <c r="AU3297" s="643">
        <f t="shared" si="159"/>
        <v>4</v>
      </c>
    </row>
    <row r="3298" spans="46:47" ht="46.5" customHeight="1">
      <c r="AT3298" s="643">
        <f t="shared" si="158"/>
        <v>2014</v>
      </c>
      <c r="AU3298" s="643">
        <f t="shared" si="159"/>
        <v>5</v>
      </c>
    </row>
    <row r="3299" spans="46:47" ht="46.5" customHeight="1">
      <c r="AT3299" s="643">
        <f t="shared" si="158"/>
        <v>2014</v>
      </c>
      <c r="AU3299" s="643">
        <f t="shared" si="159"/>
        <v>6</v>
      </c>
    </row>
    <row r="3300" spans="46:47" ht="46.5" customHeight="1">
      <c r="AT3300" s="643">
        <f t="shared" si="158"/>
        <v>2014</v>
      </c>
      <c r="AU3300" s="643">
        <f t="shared" si="159"/>
        <v>7</v>
      </c>
    </row>
    <row r="3301" spans="46:47" ht="46.5" customHeight="1">
      <c r="AT3301" s="643">
        <f t="shared" si="158"/>
        <v>2015</v>
      </c>
      <c r="AU3301" s="643">
        <f t="shared" si="159"/>
        <v>4</v>
      </c>
    </row>
    <row r="3302" spans="46:47" ht="46.5" customHeight="1">
      <c r="AT3302" s="643">
        <f t="shared" si="158"/>
        <v>2015</v>
      </c>
      <c r="AU3302" s="643">
        <f t="shared" si="159"/>
        <v>5</v>
      </c>
    </row>
    <row r="3303" spans="46:47" ht="46.5" customHeight="1">
      <c r="AT3303" s="643">
        <f t="shared" si="158"/>
        <v>2015</v>
      </c>
      <c r="AU3303" s="643">
        <f t="shared" si="159"/>
        <v>6</v>
      </c>
    </row>
    <row r="3304" spans="46:47" ht="46.5" customHeight="1">
      <c r="AT3304" s="643">
        <f t="shared" si="158"/>
        <v>2015</v>
      </c>
      <c r="AU3304" s="643">
        <f t="shared" si="159"/>
        <v>7</v>
      </c>
    </row>
    <row r="3305" spans="46:47" ht="46.5" customHeight="1">
      <c r="AT3305" s="643">
        <f t="shared" si="158"/>
        <v>2016</v>
      </c>
      <c r="AU3305" s="643">
        <f t="shared" si="159"/>
        <v>4</v>
      </c>
    </row>
    <row r="3306" spans="46:47" ht="46.5" customHeight="1">
      <c r="AT3306" s="643">
        <f t="shared" si="158"/>
        <v>2016</v>
      </c>
      <c r="AU3306" s="643">
        <f t="shared" si="159"/>
        <v>5</v>
      </c>
    </row>
    <row r="3307" spans="46:47" ht="46.5" customHeight="1">
      <c r="AT3307" s="643">
        <f t="shared" si="158"/>
        <v>2016</v>
      </c>
      <c r="AU3307" s="643">
        <f t="shared" si="159"/>
        <v>6</v>
      </c>
    </row>
    <row r="3308" spans="46:47" ht="46.5" customHeight="1">
      <c r="AT3308" s="643">
        <f t="shared" si="158"/>
        <v>2016</v>
      </c>
      <c r="AU3308" s="643">
        <f t="shared" si="159"/>
        <v>7</v>
      </c>
    </row>
    <row r="3309" spans="46:47" ht="46.5" customHeight="1">
      <c r="AT3309" s="643">
        <f t="shared" si="158"/>
        <v>2017</v>
      </c>
      <c r="AU3309" s="643">
        <f t="shared" si="159"/>
        <v>4</v>
      </c>
    </row>
    <row r="3310" spans="46:47" ht="46.5" customHeight="1">
      <c r="AT3310" s="643">
        <f t="shared" si="158"/>
        <v>2017</v>
      </c>
      <c r="AU3310" s="643">
        <f t="shared" si="159"/>
        <v>5</v>
      </c>
    </row>
    <row r="3311" spans="46:47" ht="46.5" customHeight="1">
      <c r="AT3311" s="643">
        <f t="shared" si="158"/>
        <v>2017</v>
      </c>
      <c r="AU3311" s="643">
        <f t="shared" si="159"/>
        <v>6</v>
      </c>
    </row>
    <row r="3312" spans="46:47" ht="46.5" customHeight="1">
      <c r="AT3312" s="643">
        <f t="shared" si="158"/>
        <v>2017</v>
      </c>
      <c r="AU3312" s="643">
        <f t="shared" si="159"/>
        <v>7</v>
      </c>
    </row>
    <row r="3313" spans="46:47" ht="46.5" customHeight="1">
      <c r="AT3313" s="643">
        <f t="shared" si="158"/>
        <v>2018</v>
      </c>
      <c r="AU3313" s="643">
        <f t="shared" si="159"/>
        <v>4</v>
      </c>
    </row>
    <row r="3314" spans="46:47" ht="46.5" customHeight="1">
      <c r="AT3314" s="643">
        <f t="shared" si="158"/>
        <v>2018</v>
      </c>
      <c r="AU3314" s="643">
        <f t="shared" si="159"/>
        <v>5</v>
      </c>
    </row>
    <row r="3315" spans="46:47" ht="46.5" customHeight="1">
      <c r="AT3315" s="643">
        <f t="shared" si="158"/>
        <v>2018</v>
      </c>
      <c r="AU3315" s="643">
        <f t="shared" si="159"/>
        <v>6</v>
      </c>
    </row>
    <row r="3316" spans="46:47" ht="46.5" customHeight="1">
      <c r="AT3316" s="643">
        <f t="shared" si="158"/>
        <v>2018</v>
      </c>
      <c r="AU3316" s="643">
        <f t="shared" si="159"/>
        <v>7</v>
      </c>
    </row>
    <row r="3317" spans="46:47" ht="46.5" customHeight="1">
      <c r="AT3317" s="643">
        <f t="shared" si="158"/>
        <v>2019</v>
      </c>
      <c r="AU3317" s="643">
        <f t="shared" si="159"/>
        <v>4</v>
      </c>
    </row>
    <row r="3318" spans="46:47" ht="46.5" customHeight="1">
      <c r="AT3318" s="643">
        <f t="shared" si="158"/>
        <v>2019</v>
      </c>
      <c r="AU3318" s="643">
        <f t="shared" si="159"/>
        <v>5</v>
      </c>
    </row>
    <row r="3319" spans="46:47" ht="46.5" customHeight="1">
      <c r="AT3319" s="643">
        <f t="shared" si="158"/>
        <v>2019</v>
      </c>
      <c r="AU3319" s="643">
        <f t="shared" si="159"/>
        <v>6</v>
      </c>
    </row>
    <row r="3320" spans="46:47" ht="46.5" customHeight="1">
      <c r="AT3320" s="643">
        <f t="shared" si="158"/>
        <v>2019</v>
      </c>
      <c r="AU3320" s="643">
        <f t="shared" si="159"/>
        <v>7</v>
      </c>
    </row>
    <row r="3321" spans="46:47" ht="46.5" customHeight="1">
      <c r="AT3321" s="643">
        <f t="shared" si="158"/>
        <v>2020</v>
      </c>
      <c r="AU3321" s="643">
        <f t="shared" si="159"/>
        <v>4</v>
      </c>
    </row>
    <row r="3322" spans="46:47" ht="46.5" customHeight="1">
      <c r="AT3322" s="643">
        <f t="shared" si="158"/>
        <v>2020</v>
      </c>
      <c r="AU3322" s="643">
        <f t="shared" si="159"/>
        <v>5</v>
      </c>
    </row>
    <row r="3323" spans="46:47" ht="46.5" customHeight="1">
      <c r="AT3323" s="643">
        <f t="shared" si="158"/>
        <v>2020</v>
      </c>
      <c r="AU3323" s="643">
        <f t="shared" si="159"/>
        <v>6</v>
      </c>
    </row>
    <row r="3324" spans="46:47" ht="46.5" customHeight="1">
      <c r="AT3324" s="643">
        <f t="shared" si="158"/>
        <v>2020</v>
      </c>
      <c r="AU3324" s="643">
        <f t="shared" si="159"/>
        <v>7</v>
      </c>
    </row>
    <row r="3325" spans="46:47" ht="46.5" customHeight="1">
      <c r="AT3325" s="643">
        <f t="shared" si="158"/>
        <v>2030</v>
      </c>
      <c r="AU3325" s="643">
        <f t="shared" si="159"/>
        <v>11</v>
      </c>
    </row>
    <row r="3326" spans="46:47" ht="46.5" customHeight="1">
      <c r="AT3326" s="643">
        <f t="shared" si="158"/>
        <v>2035</v>
      </c>
      <c r="AU3326" s="643">
        <f t="shared" si="159"/>
        <v>2</v>
      </c>
    </row>
    <row r="3327" spans="46:47" ht="46.5" customHeight="1">
      <c r="AT3327" s="643">
        <f t="shared" si="158"/>
        <v>2035</v>
      </c>
      <c r="AU3327" s="643">
        <f t="shared" si="159"/>
        <v>10</v>
      </c>
    </row>
    <row r="3328" spans="46:47" ht="46.5" customHeight="1">
      <c r="AT3328" s="643">
        <f t="shared" si="158"/>
        <v>2036</v>
      </c>
      <c r="AU3328" s="643">
        <f t="shared" si="159"/>
        <v>2</v>
      </c>
    </row>
    <row r="3329" spans="46:47" ht="46.5" customHeight="1">
      <c r="AT3329" s="643">
        <f t="shared" si="158"/>
        <v>2036</v>
      </c>
      <c r="AU3329" s="643">
        <f t="shared" si="159"/>
        <v>10</v>
      </c>
    </row>
    <row r="3330" spans="46:47" ht="46.5" customHeight="1">
      <c r="AT3330" s="643">
        <f t="shared" si="158"/>
        <v>2037</v>
      </c>
      <c r="AU3330" s="643">
        <f t="shared" si="159"/>
        <v>2</v>
      </c>
    </row>
    <row r="3331" spans="46:47" ht="46.5" customHeight="1">
      <c r="AT3331" s="643">
        <f t="shared" si="158"/>
        <v>2037</v>
      </c>
      <c r="AU3331" s="643">
        <f t="shared" si="159"/>
        <v>10</v>
      </c>
    </row>
    <row r="3332" spans="46:47" ht="46.5" customHeight="1">
      <c r="AT3332" s="643">
        <f t="shared" si="158"/>
        <v>2038</v>
      </c>
      <c r="AU3332" s="643">
        <f t="shared" si="159"/>
        <v>2</v>
      </c>
    </row>
    <row r="3333" spans="46:47" ht="46.5" customHeight="1">
      <c r="AT3333" s="643">
        <f t="shared" si="158"/>
        <v>2038</v>
      </c>
      <c r="AU3333" s="643">
        <f t="shared" si="159"/>
        <v>10</v>
      </c>
    </row>
    <row r="3334" spans="46:47" ht="46.5" customHeight="1">
      <c r="AT3334" s="643">
        <f t="shared" si="158"/>
        <v>2039</v>
      </c>
      <c r="AU3334" s="643">
        <f t="shared" si="159"/>
        <v>2</v>
      </c>
    </row>
    <row r="3335" spans="46:47" ht="46.5" customHeight="1">
      <c r="AT3335" s="643">
        <f t="shared" si="158"/>
        <v>2039</v>
      </c>
      <c r="AU3335" s="643">
        <f t="shared" si="159"/>
        <v>10</v>
      </c>
    </row>
    <row r="3336" spans="46:47" ht="46.5" customHeight="1">
      <c r="AT3336" s="643">
        <f t="shared" si="158"/>
        <v>2040</v>
      </c>
      <c r="AU3336" s="643">
        <f t="shared" si="159"/>
        <v>2</v>
      </c>
    </row>
    <row r="3337" spans="46:47" ht="46.5" customHeight="1">
      <c r="AT3337" s="643">
        <f t="shared" si="158"/>
        <v>2040</v>
      </c>
      <c r="AU3337" s="643">
        <f t="shared" si="159"/>
        <v>10</v>
      </c>
    </row>
    <row r="3338" spans="46:47" ht="46.5" customHeight="1">
      <c r="AT3338" s="643">
        <f t="shared" si="158"/>
        <v>2041</v>
      </c>
      <c r="AU3338" s="643">
        <f t="shared" si="159"/>
        <v>2</v>
      </c>
    </row>
    <row r="3339" spans="46:47" ht="46.5" customHeight="1">
      <c r="AT3339" s="643">
        <f t="shared" si="158"/>
        <v>2041</v>
      </c>
      <c r="AU3339" s="643">
        <f t="shared" si="159"/>
        <v>10</v>
      </c>
    </row>
    <row r="3340" spans="46:47" ht="46.5" customHeight="1">
      <c r="AT3340" s="643">
        <f t="shared" si="158"/>
        <v>2042</v>
      </c>
      <c r="AU3340" s="643">
        <f t="shared" si="159"/>
        <v>2</v>
      </c>
    </row>
    <row r="3341" spans="46:47" ht="46.5" customHeight="1">
      <c r="AT3341" s="643">
        <f t="shared" si="158"/>
        <v>2042</v>
      </c>
      <c r="AU3341" s="643">
        <f t="shared" si="159"/>
        <v>10</v>
      </c>
    </row>
    <row r="3342" spans="46:47" ht="46.5" customHeight="1">
      <c r="AT3342" s="643">
        <f t="shared" si="158"/>
        <v>2043</v>
      </c>
      <c r="AU3342" s="643">
        <f t="shared" si="159"/>
        <v>2</v>
      </c>
    </row>
    <row r="3343" spans="46:47" ht="46.5" customHeight="1">
      <c r="AT3343" s="643">
        <f t="shared" si="158"/>
        <v>2043</v>
      </c>
      <c r="AU3343" s="643">
        <f t="shared" si="159"/>
        <v>10</v>
      </c>
    </row>
    <row r="3344" spans="46:47" ht="46.5" customHeight="1">
      <c r="AT3344" s="643">
        <f t="shared" si="158"/>
        <v>2044</v>
      </c>
      <c r="AU3344" s="643">
        <f t="shared" si="159"/>
        <v>2</v>
      </c>
    </row>
    <row r="3345" spans="46:47" ht="46.5" customHeight="1">
      <c r="AT3345" s="643">
        <f t="shared" si="158"/>
        <v>2044</v>
      </c>
      <c r="AU3345" s="643">
        <f t="shared" si="159"/>
        <v>10</v>
      </c>
    </row>
    <row r="3346" spans="46:47" ht="46.5" customHeight="1">
      <c r="AT3346" s="643">
        <f t="shared" si="158"/>
        <v>2045</v>
      </c>
      <c r="AU3346" s="643">
        <f t="shared" si="159"/>
        <v>2</v>
      </c>
    </row>
    <row r="3347" spans="46:47" ht="46.5" customHeight="1">
      <c r="AT3347" s="643">
        <f t="shared" si="158"/>
        <v>2045</v>
      </c>
      <c r="AU3347" s="643">
        <f t="shared" si="159"/>
        <v>10</v>
      </c>
    </row>
    <row r="3348" spans="46:47" ht="46.5" customHeight="1">
      <c r="AT3348" s="643">
        <f t="shared" ref="AT3348:AT3411" si="160">AT3208+86</f>
        <v>2046</v>
      </c>
      <c r="AU3348" s="643">
        <f t="shared" ref="AU3348:AU3411" si="161">AU3208</f>
        <v>2</v>
      </c>
    </row>
    <row r="3349" spans="46:47" ht="46.5" customHeight="1">
      <c r="AT3349" s="643">
        <f t="shared" si="160"/>
        <v>2046</v>
      </c>
      <c r="AU3349" s="643">
        <f t="shared" si="161"/>
        <v>10</v>
      </c>
    </row>
    <row r="3350" spans="46:47" ht="46.5" customHeight="1">
      <c r="AT3350" s="643">
        <f t="shared" si="160"/>
        <v>2047</v>
      </c>
      <c r="AU3350" s="643">
        <f t="shared" si="161"/>
        <v>2</v>
      </c>
    </row>
    <row r="3351" spans="46:47" ht="46.5" customHeight="1">
      <c r="AT3351" s="643">
        <f t="shared" si="160"/>
        <v>2047</v>
      </c>
      <c r="AU3351" s="643">
        <f t="shared" si="161"/>
        <v>10</v>
      </c>
    </row>
    <row r="3352" spans="46:47" ht="46.5" customHeight="1">
      <c r="AT3352" s="643">
        <f t="shared" si="160"/>
        <v>2048</v>
      </c>
      <c r="AU3352" s="643">
        <f t="shared" si="161"/>
        <v>2</v>
      </c>
    </row>
    <row r="3353" spans="46:47" ht="46.5" customHeight="1">
      <c r="AT3353" s="643">
        <f t="shared" si="160"/>
        <v>2048</v>
      </c>
      <c r="AU3353" s="643">
        <f t="shared" si="161"/>
        <v>10</v>
      </c>
    </row>
    <row r="3354" spans="46:47" ht="46.5" customHeight="1">
      <c r="AT3354" s="643">
        <f t="shared" si="160"/>
        <v>2049</v>
      </c>
      <c r="AU3354" s="643">
        <f t="shared" si="161"/>
        <v>2</v>
      </c>
    </row>
    <row r="3355" spans="46:47" ht="46.5" customHeight="1">
      <c r="AT3355" s="643">
        <f t="shared" si="160"/>
        <v>2049</v>
      </c>
      <c r="AU3355" s="643">
        <f t="shared" si="161"/>
        <v>10</v>
      </c>
    </row>
    <row r="3356" spans="46:47" ht="46.5" customHeight="1">
      <c r="AT3356" s="643">
        <f t="shared" si="160"/>
        <v>2050</v>
      </c>
      <c r="AU3356" s="643">
        <f t="shared" si="161"/>
        <v>2</v>
      </c>
    </row>
    <row r="3357" spans="46:47" ht="46.5" customHeight="1">
      <c r="AT3357" s="643">
        <f t="shared" si="160"/>
        <v>2050</v>
      </c>
      <c r="AU3357" s="643">
        <f t="shared" si="161"/>
        <v>10</v>
      </c>
    </row>
    <row r="3358" spans="46:47" ht="46.5" customHeight="1">
      <c r="AT3358" s="643">
        <f t="shared" si="160"/>
        <v>2051</v>
      </c>
      <c r="AU3358" s="643">
        <f t="shared" si="161"/>
        <v>2</v>
      </c>
    </row>
    <row r="3359" spans="46:47" ht="46.5" customHeight="1">
      <c r="AT3359" s="643">
        <f t="shared" si="160"/>
        <v>2051</v>
      </c>
      <c r="AU3359" s="643">
        <f t="shared" si="161"/>
        <v>10</v>
      </c>
    </row>
    <row r="3360" spans="46:47" ht="46.5" customHeight="1">
      <c r="AT3360" s="643">
        <f t="shared" si="160"/>
        <v>2052</v>
      </c>
      <c r="AU3360" s="643">
        <f t="shared" si="161"/>
        <v>2</v>
      </c>
    </row>
    <row r="3361" spans="46:47" ht="46.5" customHeight="1">
      <c r="AT3361" s="643">
        <f t="shared" si="160"/>
        <v>2052</v>
      </c>
      <c r="AU3361" s="643">
        <f t="shared" si="161"/>
        <v>10</v>
      </c>
    </row>
    <row r="3362" spans="46:47" ht="46.5" customHeight="1">
      <c r="AT3362" s="643">
        <f t="shared" si="160"/>
        <v>2053</v>
      </c>
      <c r="AU3362" s="643">
        <f t="shared" si="161"/>
        <v>2</v>
      </c>
    </row>
    <row r="3363" spans="46:47" ht="46.5" customHeight="1">
      <c r="AT3363" s="643">
        <f t="shared" si="160"/>
        <v>2053</v>
      </c>
      <c r="AU3363" s="643">
        <f t="shared" si="161"/>
        <v>10</v>
      </c>
    </row>
    <row r="3364" spans="46:47" ht="46.5" customHeight="1">
      <c r="AT3364" s="643">
        <f t="shared" si="160"/>
        <v>2054</v>
      </c>
      <c r="AU3364" s="643">
        <f t="shared" si="161"/>
        <v>2</v>
      </c>
    </row>
    <row r="3365" spans="46:47" ht="46.5" customHeight="1">
      <c r="AT3365" s="643">
        <f t="shared" si="160"/>
        <v>2054</v>
      </c>
      <c r="AU3365" s="643">
        <f t="shared" si="161"/>
        <v>10</v>
      </c>
    </row>
    <row r="3366" spans="46:47" ht="46.5" customHeight="1">
      <c r="AT3366" s="643">
        <f t="shared" si="160"/>
        <v>2055</v>
      </c>
      <c r="AU3366" s="643">
        <f t="shared" si="161"/>
        <v>2</v>
      </c>
    </row>
    <row r="3367" spans="46:47" ht="46.5" customHeight="1">
      <c r="AT3367" s="643">
        <f t="shared" si="160"/>
        <v>2055</v>
      </c>
      <c r="AU3367" s="643">
        <f t="shared" si="161"/>
        <v>10</v>
      </c>
    </row>
    <row r="3368" spans="46:47" ht="46.5" customHeight="1">
      <c r="AT3368" s="643">
        <f t="shared" si="160"/>
        <v>2080</v>
      </c>
      <c r="AU3368" s="643">
        <f t="shared" si="161"/>
        <v>4</v>
      </c>
    </row>
    <row r="3369" spans="46:47" ht="46.5" customHeight="1">
      <c r="AT3369" s="643">
        <f t="shared" si="160"/>
        <v>2083</v>
      </c>
      <c r="AU3369" s="643">
        <f t="shared" si="161"/>
        <v>4</v>
      </c>
    </row>
    <row r="3370" spans="46:47" ht="46.5" customHeight="1">
      <c r="AT3370" s="643">
        <f t="shared" si="160"/>
        <v>2083</v>
      </c>
      <c r="AU3370" s="643">
        <f t="shared" si="161"/>
        <v>5</v>
      </c>
    </row>
    <row r="3371" spans="46:47" ht="46.5" customHeight="1">
      <c r="AT3371" s="643">
        <f t="shared" si="160"/>
        <v>2083</v>
      </c>
      <c r="AU3371" s="643">
        <f t="shared" si="161"/>
        <v>6</v>
      </c>
    </row>
    <row r="3372" spans="46:47" ht="46.5" customHeight="1">
      <c r="AT3372" s="643">
        <f t="shared" si="160"/>
        <v>2083</v>
      </c>
      <c r="AU3372" s="643">
        <f t="shared" si="161"/>
        <v>7</v>
      </c>
    </row>
    <row r="3373" spans="46:47" ht="46.5" customHeight="1">
      <c r="AT3373" s="643">
        <f t="shared" si="160"/>
        <v>2084</v>
      </c>
      <c r="AU3373" s="643">
        <f t="shared" si="161"/>
        <v>4</v>
      </c>
    </row>
    <row r="3374" spans="46:47" ht="46.5" customHeight="1">
      <c r="AT3374" s="643">
        <f t="shared" si="160"/>
        <v>2084</v>
      </c>
      <c r="AU3374" s="643">
        <f t="shared" si="161"/>
        <v>5</v>
      </c>
    </row>
    <row r="3375" spans="46:47" ht="46.5" customHeight="1">
      <c r="AT3375" s="643">
        <f t="shared" si="160"/>
        <v>2084</v>
      </c>
      <c r="AU3375" s="643">
        <f t="shared" si="161"/>
        <v>6</v>
      </c>
    </row>
    <row r="3376" spans="46:47" ht="46.5" customHeight="1">
      <c r="AT3376" s="643">
        <f t="shared" si="160"/>
        <v>2084</v>
      </c>
      <c r="AU3376" s="643">
        <f t="shared" si="161"/>
        <v>7</v>
      </c>
    </row>
    <row r="3377" spans="46:47" ht="46.5" customHeight="1">
      <c r="AT3377" s="643">
        <f t="shared" si="160"/>
        <v>2085</v>
      </c>
      <c r="AU3377" s="643">
        <f t="shared" si="161"/>
        <v>4</v>
      </c>
    </row>
    <row r="3378" spans="46:47" ht="46.5" customHeight="1">
      <c r="AT3378" s="643">
        <f t="shared" si="160"/>
        <v>2085</v>
      </c>
      <c r="AU3378" s="643">
        <f t="shared" si="161"/>
        <v>5</v>
      </c>
    </row>
    <row r="3379" spans="46:47" ht="46.5" customHeight="1">
      <c r="AT3379" s="643">
        <f t="shared" si="160"/>
        <v>2085</v>
      </c>
      <c r="AU3379" s="643">
        <f t="shared" si="161"/>
        <v>6</v>
      </c>
    </row>
    <row r="3380" spans="46:47" ht="46.5" customHeight="1">
      <c r="AT3380" s="643">
        <f t="shared" si="160"/>
        <v>2085</v>
      </c>
      <c r="AU3380" s="643">
        <f t="shared" si="161"/>
        <v>7</v>
      </c>
    </row>
    <row r="3381" spans="46:47" ht="46.5" customHeight="1">
      <c r="AT3381" s="643">
        <f t="shared" si="160"/>
        <v>2086</v>
      </c>
      <c r="AU3381" s="643">
        <f t="shared" si="161"/>
        <v>4</v>
      </c>
    </row>
    <row r="3382" spans="46:47" ht="46.5" customHeight="1">
      <c r="AT3382" s="643">
        <f t="shared" si="160"/>
        <v>2086</v>
      </c>
      <c r="AU3382" s="643">
        <f t="shared" si="161"/>
        <v>5</v>
      </c>
    </row>
    <row r="3383" spans="46:47" ht="46.5" customHeight="1">
      <c r="AT3383" s="643">
        <f t="shared" si="160"/>
        <v>2086</v>
      </c>
      <c r="AU3383" s="643">
        <f t="shared" si="161"/>
        <v>6</v>
      </c>
    </row>
    <row r="3384" spans="46:47" ht="46.5" customHeight="1">
      <c r="AT3384" s="643">
        <f t="shared" si="160"/>
        <v>2086</v>
      </c>
      <c r="AU3384" s="643">
        <f t="shared" si="161"/>
        <v>7</v>
      </c>
    </row>
    <row r="3385" spans="46:47" ht="46.5" customHeight="1">
      <c r="AT3385" s="643">
        <f t="shared" si="160"/>
        <v>2087</v>
      </c>
      <c r="AU3385" s="643">
        <f t="shared" si="161"/>
        <v>4</v>
      </c>
    </row>
    <row r="3386" spans="46:47" ht="46.5" customHeight="1">
      <c r="AT3386" s="643">
        <f t="shared" si="160"/>
        <v>2087</v>
      </c>
      <c r="AU3386" s="643">
        <f t="shared" si="161"/>
        <v>5</v>
      </c>
    </row>
    <row r="3387" spans="46:47" ht="46.5" customHeight="1">
      <c r="AT3387" s="643">
        <f t="shared" si="160"/>
        <v>2087</v>
      </c>
      <c r="AU3387" s="643">
        <f t="shared" si="161"/>
        <v>6</v>
      </c>
    </row>
    <row r="3388" spans="46:47" ht="46.5" customHeight="1">
      <c r="AT3388" s="643">
        <f t="shared" si="160"/>
        <v>2087</v>
      </c>
      <c r="AU3388" s="643">
        <f t="shared" si="161"/>
        <v>7</v>
      </c>
    </row>
    <row r="3389" spans="46:47" ht="46.5" customHeight="1">
      <c r="AT3389" s="643">
        <f t="shared" si="160"/>
        <v>2088</v>
      </c>
      <c r="AU3389" s="643">
        <f t="shared" si="161"/>
        <v>4</v>
      </c>
    </row>
    <row r="3390" spans="46:47" ht="46.5" customHeight="1">
      <c r="AT3390" s="643">
        <f t="shared" si="160"/>
        <v>2088</v>
      </c>
      <c r="AU3390" s="643">
        <f t="shared" si="161"/>
        <v>5</v>
      </c>
    </row>
    <row r="3391" spans="46:47" ht="46.5" customHeight="1">
      <c r="AT3391" s="643">
        <f t="shared" si="160"/>
        <v>2088</v>
      </c>
      <c r="AU3391" s="643">
        <f t="shared" si="161"/>
        <v>6</v>
      </c>
    </row>
    <row r="3392" spans="46:47" ht="46.5" customHeight="1">
      <c r="AT3392" s="643">
        <f t="shared" si="160"/>
        <v>2088</v>
      </c>
      <c r="AU3392" s="643">
        <f t="shared" si="161"/>
        <v>7</v>
      </c>
    </row>
    <row r="3393" spans="46:47" ht="46.5" customHeight="1">
      <c r="AT3393" s="643">
        <f t="shared" si="160"/>
        <v>2089</v>
      </c>
      <c r="AU3393" s="643">
        <f t="shared" si="161"/>
        <v>4</v>
      </c>
    </row>
    <row r="3394" spans="46:47" ht="46.5" customHeight="1">
      <c r="AT3394" s="643">
        <f t="shared" si="160"/>
        <v>2089</v>
      </c>
      <c r="AU3394" s="643">
        <f t="shared" si="161"/>
        <v>5</v>
      </c>
    </row>
    <row r="3395" spans="46:47" ht="46.5" customHeight="1">
      <c r="AT3395" s="643">
        <f t="shared" si="160"/>
        <v>2089</v>
      </c>
      <c r="AU3395" s="643">
        <f t="shared" si="161"/>
        <v>6</v>
      </c>
    </row>
    <row r="3396" spans="46:47" ht="46.5" customHeight="1">
      <c r="AT3396" s="643">
        <f t="shared" si="160"/>
        <v>2089</v>
      </c>
      <c r="AU3396" s="643">
        <f t="shared" si="161"/>
        <v>7</v>
      </c>
    </row>
    <row r="3397" spans="46:47" ht="46.5" customHeight="1">
      <c r="AT3397" s="643">
        <f t="shared" si="160"/>
        <v>2090</v>
      </c>
      <c r="AU3397" s="643">
        <f t="shared" si="161"/>
        <v>4</v>
      </c>
    </row>
    <row r="3398" spans="46:47" ht="46.5" customHeight="1">
      <c r="AT3398" s="643">
        <f t="shared" si="160"/>
        <v>2090</v>
      </c>
      <c r="AU3398" s="643">
        <f t="shared" si="161"/>
        <v>5</v>
      </c>
    </row>
    <row r="3399" spans="46:47" ht="46.5" customHeight="1">
      <c r="AT3399" s="643">
        <f t="shared" si="160"/>
        <v>2090</v>
      </c>
      <c r="AU3399" s="643">
        <f t="shared" si="161"/>
        <v>6</v>
      </c>
    </row>
    <row r="3400" spans="46:47" ht="46.5" customHeight="1">
      <c r="AT3400" s="643">
        <f t="shared" si="160"/>
        <v>2090</v>
      </c>
      <c r="AU3400" s="643">
        <f t="shared" si="161"/>
        <v>7</v>
      </c>
    </row>
    <row r="3401" spans="46:47" ht="46.5" customHeight="1">
      <c r="AT3401" s="643">
        <f t="shared" si="160"/>
        <v>2091</v>
      </c>
      <c r="AU3401" s="643">
        <f t="shared" si="161"/>
        <v>4</v>
      </c>
    </row>
    <row r="3402" spans="46:47" ht="46.5" customHeight="1">
      <c r="AT3402" s="643">
        <f t="shared" si="160"/>
        <v>2091</v>
      </c>
      <c r="AU3402" s="643">
        <f t="shared" si="161"/>
        <v>5</v>
      </c>
    </row>
    <row r="3403" spans="46:47" ht="46.5" customHeight="1">
      <c r="AT3403" s="643">
        <f t="shared" si="160"/>
        <v>2091</v>
      </c>
      <c r="AU3403" s="643">
        <f t="shared" si="161"/>
        <v>6</v>
      </c>
    </row>
    <row r="3404" spans="46:47" ht="46.5" customHeight="1">
      <c r="AT3404" s="643">
        <f t="shared" si="160"/>
        <v>2091</v>
      </c>
      <c r="AU3404" s="643">
        <f t="shared" si="161"/>
        <v>7</v>
      </c>
    </row>
    <row r="3405" spans="46:47" ht="46.5" customHeight="1">
      <c r="AT3405" s="643">
        <f t="shared" si="160"/>
        <v>2092</v>
      </c>
      <c r="AU3405" s="643">
        <f t="shared" si="161"/>
        <v>4</v>
      </c>
    </row>
    <row r="3406" spans="46:47" ht="46.5" customHeight="1">
      <c r="AT3406" s="643">
        <f t="shared" si="160"/>
        <v>2092</v>
      </c>
      <c r="AU3406" s="643">
        <f t="shared" si="161"/>
        <v>5</v>
      </c>
    </row>
    <row r="3407" spans="46:47" ht="46.5" customHeight="1">
      <c r="AT3407" s="643">
        <f t="shared" si="160"/>
        <v>2092</v>
      </c>
      <c r="AU3407" s="643">
        <f t="shared" si="161"/>
        <v>6</v>
      </c>
    </row>
    <row r="3408" spans="46:47" ht="46.5" customHeight="1">
      <c r="AT3408" s="643">
        <f t="shared" si="160"/>
        <v>2092</v>
      </c>
      <c r="AU3408" s="643">
        <f t="shared" si="161"/>
        <v>7</v>
      </c>
    </row>
    <row r="3409" spans="46:47" ht="46.5" customHeight="1">
      <c r="AT3409" s="643">
        <f t="shared" si="160"/>
        <v>2093</v>
      </c>
      <c r="AU3409" s="643">
        <f t="shared" si="161"/>
        <v>4</v>
      </c>
    </row>
    <row r="3410" spans="46:47" ht="46.5" customHeight="1">
      <c r="AT3410" s="643">
        <f t="shared" si="160"/>
        <v>2093</v>
      </c>
      <c r="AU3410" s="643">
        <f t="shared" si="161"/>
        <v>5</v>
      </c>
    </row>
    <row r="3411" spans="46:47" ht="46.5" customHeight="1">
      <c r="AT3411" s="643">
        <f t="shared" si="160"/>
        <v>2093</v>
      </c>
      <c r="AU3411" s="643">
        <f t="shared" si="161"/>
        <v>6</v>
      </c>
    </row>
    <row r="3412" spans="46:47" ht="46.5" customHeight="1">
      <c r="AT3412" s="643">
        <f t="shared" ref="AT3412:AT3475" si="162">AT3272+86</f>
        <v>2093</v>
      </c>
      <c r="AU3412" s="643">
        <f t="shared" ref="AU3412:AU3475" si="163">AU3272</f>
        <v>7</v>
      </c>
    </row>
    <row r="3413" spans="46:47" ht="46.5" customHeight="1">
      <c r="AT3413" s="643">
        <f t="shared" si="162"/>
        <v>2094</v>
      </c>
      <c r="AU3413" s="643">
        <f t="shared" si="163"/>
        <v>4</v>
      </c>
    </row>
    <row r="3414" spans="46:47" ht="46.5" customHeight="1">
      <c r="AT3414" s="643">
        <f t="shared" si="162"/>
        <v>2094</v>
      </c>
      <c r="AU3414" s="643">
        <f t="shared" si="163"/>
        <v>5</v>
      </c>
    </row>
    <row r="3415" spans="46:47" ht="46.5" customHeight="1">
      <c r="AT3415" s="643">
        <f t="shared" si="162"/>
        <v>2094</v>
      </c>
      <c r="AU3415" s="643">
        <f t="shared" si="163"/>
        <v>6</v>
      </c>
    </row>
    <row r="3416" spans="46:47" ht="46.5" customHeight="1">
      <c r="AT3416" s="643">
        <f t="shared" si="162"/>
        <v>2094</v>
      </c>
      <c r="AU3416" s="643">
        <f t="shared" si="163"/>
        <v>7</v>
      </c>
    </row>
    <row r="3417" spans="46:47" ht="46.5" customHeight="1">
      <c r="AT3417" s="643">
        <f t="shared" si="162"/>
        <v>2095</v>
      </c>
      <c r="AU3417" s="643">
        <f t="shared" si="163"/>
        <v>4</v>
      </c>
    </row>
    <row r="3418" spans="46:47" ht="46.5" customHeight="1">
      <c r="AT3418" s="643">
        <f t="shared" si="162"/>
        <v>2095</v>
      </c>
      <c r="AU3418" s="643">
        <f t="shared" si="163"/>
        <v>5</v>
      </c>
    </row>
    <row r="3419" spans="46:47" ht="46.5" customHeight="1">
      <c r="AT3419" s="643">
        <f t="shared" si="162"/>
        <v>2095</v>
      </c>
      <c r="AU3419" s="643">
        <f t="shared" si="163"/>
        <v>6</v>
      </c>
    </row>
    <row r="3420" spans="46:47" ht="46.5" customHeight="1">
      <c r="AT3420" s="643">
        <f t="shared" si="162"/>
        <v>2095</v>
      </c>
      <c r="AU3420" s="643">
        <f t="shared" si="163"/>
        <v>7</v>
      </c>
    </row>
    <row r="3421" spans="46:47" ht="46.5" customHeight="1">
      <c r="AT3421" s="643">
        <f t="shared" si="162"/>
        <v>2096</v>
      </c>
      <c r="AU3421" s="643">
        <f t="shared" si="163"/>
        <v>4</v>
      </c>
    </row>
    <row r="3422" spans="46:47" ht="46.5" customHeight="1">
      <c r="AT3422" s="643">
        <f t="shared" si="162"/>
        <v>2096</v>
      </c>
      <c r="AU3422" s="643">
        <f t="shared" si="163"/>
        <v>5</v>
      </c>
    </row>
    <row r="3423" spans="46:47" ht="46.5" customHeight="1">
      <c r="AT3423" s="643">
        <f t="shared" si="162"/>
        <v>2096</v>
      </c>
      <c r="AU3423" s="643">
        <f t="shared" si="163"/>
        <v>6</v>
      </c>
    </row>
    <row r="3424" spans="46:47" ht="46.5" customHeight="1">
      <c r="AT3424" s="643">
        <f t="shared" si="162"/>
        <v>2096</v>
      </c>
      <c r="AU3424" s="643">
        <f t="shared" si="163"/>
        <v>7</v>
      </c>
    </row>
    <row r="3425" spans="46:47" ht="46.5" customHeight="1">
      <c r="AT3425" s="643">
        <f t="shared" si="162"/>
        <v>2097</v>
      </c>
      <c r="AU3425" s="643">
        <f t="shared" si="163"/>
        <v>4</v>
      </c>
    </row>
    <row r="3426" spans="46:47" ht="46.5" customHeight="1">
      <c r="AT3426" s="643">
        <f t="shared" si="162"/>
        <v>2097</v>
      </c>
      <c r="AU3426" s="643">
        <f t="shared" si="163"/>
        <v>5</v>
      </c>
    </row>
    <row r="3427" spans="46:47" ht="46.5" customHeight="1">
      <c r="AT3427" s="643">
        <f t="shared" si="162"/>
        <v>2097</v>
      </c>
      <c r="AU3427" s="643">
        <f t="shared" si="163"/>
        <v>6</v>
      </c>
    </row>
    <row r="3428" spans="46:47" ht="46.5" customHeight="1">
      <c r="AT3428" s="643">
        <f t="shared" si="162"/>
        <v>2097</v>
      </c>
      <c r="AU3428" s="643">
        <f t="shared" si="163"/>
        <v>7</v>
      </c>
    </row>
    <row r="3429" spans="46:47" ht="46.5" customHeight="1">
      <c r="AT3429" s="643">
        <f t="shared" si="162"/>
        <v>2098</v>
      </c>
      <c r="AU3429" s="643">
        <f t="shared" si="163"/>
        <v>4</v>
      </c>
    </row>
    <row r="3430" spans="46:47" ht="46.5" customHeight="1">
      <c r="AT3430" s="643">
        <f t="shared" si="162"/>
        <v>2098</v>
      </c>
      <c r="AU3430" s="643">
        <f t="shared" si="163"/>
        <v>5</v>
      </c>
    </row>
    <row r="3431" spans="46:47" ht="46.5" customHeight="1">
      <c r="AT3431" s="643">
        <f t="shared" si="162"/>
        <v>2098</v>
      </c>
      <c r="AU3431" s="643">
        <f t="shared" si="163"/>
        <v>6</v>
      </c>
    </row>
    <row r="3432" spans="46:47" ht="46.5" customHeight="1">
      <c r="AT3432" s="643">
        <f t="shared" si="162"/>
        <v>2098</v>
      </c>
      <c r="AU3432" s="643">
        <f t="shared" si="163"/>
        <v>7</v>
      </c>
    </row>
    <row r="3433" spans="46:47" ht="46.5" customHeight="1">
      <c r="AT3433" s="643">
        <f t="shared" si="162"/>
        <v>2099</v>
      </c>
      <c r="AU3433" s="643">
        <f t="shared" si="163"/>
        <v>4</v>
      </c>
    </row>
    <row r="3434" spans="46:47" ht="46.5" customHeight="1">
      <c r="AT3434" s="643">
        <f t="shared" si="162"/>
        <v>2099</v>
      </c>
      <c r="AU3434" s="643">
        <f t="shared" si="163"/>
        <v>5</v>
      </c>
    </row>
    <row r="3435" spans="46:47" ht="46.5" customHeight="1">
      <c r="AT3435" s="643">
        <f t="shared" si="162"/>
        <v>2099</v>
      </c>
      <c r="AU3435" s="643">
        <f t="shared" si="163"/>
        <v>6</v>
      </c>
    </row>
    <row r="3436" spans="46:47" ht="46.5" customHeight="1">
      <c r="AT3436" s="643">
        <f t="shared" si="162"/>
        <v>2099</v>
      </c>
      <c r="AU3436" s="643">
        <f t="shared" si="163"/>
        <v>7</v>
      </c>
    </row>
    <row r="3437" spans="46:47" ht="46.5" customHeight="1">
      <c r="AT3437" s="643">
        <f t="shared" si="162"/>
        <v>2100</v>
      </c>
      <c r="AU3437" s="643">
        <f t="shared" si="163"/>
        <v>4</v>
      </c>
    </row>
    <row r="3438" spans="46:47" ht="46.5" customHeight="1">
      <c r="AT3438" s="643">
        <f t="shared" si="162"/>
        <v>2100</v>
      </c>
      <c r="AU3438" s="643">
        <f t="shared" si="163"/>
        <v>5</v>
      </c>
    </row>
    <row r="3439" spans="46:47" ht="46.5" customHeight="1">
      <c r="AT3439" s="643">
        <f t="shared" si="162"/>
        <v>2100</v>
      </c>
      <c r="AU3439" s="643">
        <f t="shared" si="163"/>
        <v>6</v>
      </c>
    </row>
    <row r="3440" spans="46:47" ht="46.5" customHeight="1">
      <c r="AT3440" s="643">
        <f t="shared" si="162"/>
        <v>2100</v>
      </c>
      <c r="AU3440" s="643">
        <f t="shared" si="163"/>
        <v>7</v>
      </c>
    </row>
    <row r="3441" spans="46:47" ht="46.5" customHeight="1">
      <c r="AT3441" s="643">
        <f t="shared" si="162"/>
        <v>2101</v>
      </c>
      <c r="AU3441" s="643">
        <f t="shared" si="163"/>
        <v>4</v>
      </c>
    </row>
    <row r="3442" spans="46:47" ht="46.5" customHeight="1">
      <c r="AT3442" s="643">
        <f t="shared" si="162"/>
        <v>2101</v>
      </c>
      <c r="AU3442" s="643">
        <f t="shared" si="163"/>
        <v>5</v>
      </c>
    </row>
    <row r="3443" spans="46:47" ht="46.5" customHeight="1">
      <c r="AT3443" s="643">
        <f t="shared" si="162"/>
        <v>2101</v>
      </c>
      <c r="AU3443" s="643">
        <f t="shared" si="163"/>
        <v>6</v>
      </c>
    </row>
    <row r="3444" spans="46:47" ht="46.5" customHeight="1">
      <c r="AT3444" s="643">
        <f t="shared" si="162"/>
        <v>2101</v>
      </c>
      <c r="AU3444" s="643">
        <f t="shared" si="163"/>
        <v>7</v>
      </c>
    </row>
    <row r="3445" spans="46:47" ht="46.5" customHeight="1">
      <c r="AT3445" s="643">
        <f t="shared" si="162"/>
        <v>2102</v>
      </c>
      <c r="AU3445" s="643">
        <f t="shared" si="163"/>
        <v>4</v>
      </c>
    </row>
    <row r="3446" spans="46:47" ht="46.5" customHeight="1">
      <c r="AT3446" s="643">
        <f t="shared" si="162"/>
        <v>2102</v>
      </c>
      <c r="AU3446" s="643">
        <f t="shared" si="163"/>
        <v>5</v>
      </c>
    </row>
    <row r="3447" spans="46:47" ht="46.5" customHeight="1">
      <c r="AT3447" s="643">
        <f t="shared" si="162"/>
        <v>2102</v>
      </c>
      <c r="AU3447" s="643">
        <f t="shared" si="163"/>
        <v>6</v>
      </c>
    </row>
    <row r="3448" spans="46:47" ht="46.5" customHeight="1">
      <c r="AT3448" s="643">
        <f t="shared" si="162"/>
        <v>2102</v>
      </c>
      <c r="AU3448" s="643">
        <f t="shared" si="163"/>
        <v>7</v>
      </c>
    </row>
    <row r="3449" spans="46:47" ht="46.5" customHeight="1">
      <c r="AT3449" s="643">
        <f t="shared" si="162"/>
        <v>2103</v>
      </c>
      <c r="AU3449" s="643">
        <f t="shared" si="163"/>
        <v>4</v>
      </c>
    </row>
    <row r="3450" spans="46:47" ht="46.5" customHeight="1">
      <c r="AT3450" s="643">
        <f t="shared" si="162"/>
        <v>2103</v>
      </c>
      <c r="AU3450" s="643">
        <f t="shared" si="163"/>
        <v>5</v>
      </c>
    </row>
    <row r="3451" spans="46:47" ht="46.5" customHeight="1">
      <c r="AT3451" s="643">
        <f t="shared" si="162"/>
        <v>2103</v>
      </c>
      <c r="AU3451" s="643">
        <f t="shared" si="163"/>
        <v>6</v>
      </c>
    </row>
    <row r="3452" spans="46:47" ht="46.5" customHeight="1">
      <c r="AT3452" s="643">
        <f t="shared" si="162"/>
        <v>2103</v>
      </c>
      <c r="AU3452" s="643">
        <f t="shared" si="163"/>
        <v>7</v>
      </c>
    </row>
    <row r="3453" spans="46:47" ht="46.5" customHeight="1">
      <c r="AT3453" s="643">
        <f t="shared" si="162"/>
        <v>2104</v>
      </c>
      <c r="AU3453" s="643">
        <f t="shared" si="163"/>
        <v>4</v>
      </c>
    </row>
    <row r="3454" spans="46:47" ht="46.5" customHeight="1">
      <c r="AT3454" s="643">
        <f t="shared" si="162"/>
        <v>2104</v>
      </c>
      <c r="AU3454" s="643">
        <f t="shared" si="163"/>
        <v>5</v>
      </c>
    </row>
    <row r="3455" spans="46:47" ht="46.5" customHeight="1">
      <c r="AT3455" s="643">
        <f t="shared" si="162"/>
        <v>2104</v>
      </c>
      <c r="AU3455" s="643">
        <f t="shared" si="163"/>
        <v>6</v>
      </c>
    </row>
    <row r="3456" spans="46:47" ht="46.5" customHeight="1">
      <c r="AT3456" s="643">
        <f t="shared" si="162"/>
        <v>2104</v>
      </c>
      <c r="AU3456" s="643">
        <f t="shared" si="163"/>
        <v>7</v>
      </c>
    </row>
    <row r="3457" spans="46:47" ht="46.5" customHeight="1">
      <c r="AT3457" s="643">
        <f t="shared" si="162"/>
        <v>2105</v>
      </c>
      <c r="AU3457" s="643">
        <f t="shared" si="163"/>
        <v>4</v>
      </c>
    </row>
    <row r="3458" spans="46:47" ht="46.5" customHeight="1">
      <c r="AT3458" s="643">
        <f t="shared" si="162"/>
        <v>2105</v>
      </c>
      <c r="AU3458" s="643">
        <f t="shared" si="163"/>
        <v>5</v>
      </c>
    </row>
    <row r="3459" spans="46:47" ht="46.5" customHeight="1">
      <c r="AT3459" s="643">
        <f t="shared" si="162"/>
        <v>2105</v>
      </c>
      <c r="AU3459" s="643">
        <f t="shared" si="163"/>
        <v>6</v>
      </c>
    </row>
    <row r="3460" spans="46:47" ht="46.5" customHeight="1">
      <c r="AT3460" s="643">
        <f t="shared" si="162"/>
        <v>2105</v>
      </c>
      <c r="AU3460" s="643">
        <f t="shared" si="163"/>
        <v>7</v>
      </c>
    </row>
    <row r="3461" spans="46:47" ht="46.5" customHeight="1">
      <c r="AT3461" s="643">
        <f t="shared" si="162"/>
        <v>2106</v>
      </c>
      <c r="AU3461" s="643">
        <f t="shared" si="163"/>
        <v>4</v>
      </c>
    </row>
    <row r="3462" spans="46:47" ht="46.5" customHeight="1">
      <c r="AT3462" s="643">
        <f t="shared" si="162"/>
        <v>2106</v>
      </c>
      <c r="AU3462" s="643">
        <f t="shared" si="163"/>
        <v>5</v>
      </c>
    </row>
    <row r="3463" spans="46:47" ht="46.5" customHeight="1">
      <c r="AT3463" s="643">
        <f t="shared" si="162"/>
        <v>2106</v>
      </c>
      <c r="AU3463" s="643">
        <f t="shared" si="163"/>
        <v>6</v>
      </c>
    </row>
    <row r="3464" spans="46:47" ht="46.5" customHeight="1">
      <c r="AT3464" s="643">
        <f t="shared" si="162"/>
        <v>2106</v>
      </c>
      <c r="AU3464" s="643">
        <f t="shared" si="163"/>
        <v>7</v>
      </c>
    </row>
    <row r="3465" spans="46:47" ht="46.5" customHeight="1">
      <c r="AT3465" s="643">
        <f t="shared" si="162"/>
        <v>2116</v>
      </c>
      <c r="AU3465" s="643">
        <f t="shared" si="163"/>
        <v>11</v>
      </c>
    </row>
    <row r="3466" spans="46:47" ht="46.5" customHeight="1">
      <c r="AT3466" s="643">
        <f t="shared" si="162"/>
        <v>2121</v>
      </c>
      <c r="AU3466" s="643">
        <f t="shared" si="163"/>
        <v>2</v>
      </c>
    </row>
    <row r="3467" spans="46:47" ht="46.5" customHeight="1">
      <c r="AT3467" s="643">
        <f t="shared" si="162"/>
        <v>2121</v>
      </c>
      <c r="AU3467" s="643">
        <f t="shared" si="163"/>
        <v>10</v>
      </c>
    </row>
    <row r="3468" spans="46:47" ht="46.5" customHeight="1">
      <c r="AT3468" s="643">
        <f t="shared" si="162"/>
        <v>2122</v>
      </c>
      <c r="AU3468" s="643">
        <f t="shared" si="163"/>
        <v>2</v>
      </c>
    </row>
    <row r="3469" spans="46:47" ht="46.5" customHeight="1">
      <c r="AT3469" s="643">
        <f t="shared" si="162"/>
        <v>2122</v>
      </c>
      <c r="AU3469" s="643">
        <f t="shared" si="163"/>
        <v>10</v>
      </c>
    </row>
    <row r="3470" spans="46:47" ht="46.5" customHeight="1">
      <c r="AT3470" s="643">
        <f t="shared" si="162"/>
        <v>2123</v>
      </c>
      <c r="AU3470" s="643">
        <f t="shared" si="163"/>
        <v>2</v>
      </c>
    </row>
    <row r="3471" spans="46:47" ht="46.5" customHeight="1">
      <c r="AT3471" s="643">
        <f t="shared" si="162"/>
        <v>2123</v>
      </c>
      <c r="AU3471" s="643">
        <f t="shared" si="163"/>
        <v>10</v>
      </c>
    </row>
    <row r="3472" spans="46:47" ht="46.5" customHeight="1">
      <c r="AT3472" s="643">
        <f t="shared" si="162"/>
        <v>2124</v>
      </c>
      <c r="AU3472" s="643">
        <f t="shared" si="163"/>
        <v>2</v>
      </c>
    </row>
    <row r="3473" spans="46:47" ht="46.5" customHeight="1">
      <c r="AT3473" s="643">
        <f t="shared" si="162"/>
        <v>2124</v>
      </c>
      <c r="AU3473" s="643">
        <f t="shared" si="163"/>
        <v>10</v>
      </c>
    </row>
    <row r="3474" spans="46:47" ht="46.5" customHeight="1">
      <c r="AT3474" s="643">
        <f t="shared" si="162"/>
        <v>2125</v>
      </c>
      <c r="AU3474" s="643">
        <f t="shared" si="163"/>
        <v>2</v>
      </c>
    </row>
    <row r="3475" spans="46:47" ht="46.5" customHeight="1">
      <c r="AT3475" s="643">
        <f t="shared" si="162"/>
        <v>2125</v>
      </c>
      <c r="AU3475" s="643">
        <f t="shared" si="163"/>
        <v>10</v>
      </c>
    </row>
    <row r="3476" spans="46:47" ht="46.5" customHeight="1">
      <c r="AT3476" s="643">
        <f t="shared" ref="AT3476:AT3539" si="164">AT3336+86</f>
        <v>2126</v>
      </c>
      <c r="AU3476" s="643">
        <f t="shared" ref="AU3476:AU3539" si="165">AU3336</f>
        <v>2</v>
      </c>
    </row>
    <row r="3477" spans="46:47" ht="46.5" customHeight="1">
      <c r="AT3477" s="643">
        <f t="shared" si="164"/>
        <v>2126</v>
      </c>
      <c r="AU3477" s="643">
        <f t="shared" si="165"/>
        <v>10</v>
      </c>
    </row>
    <row r="3478" spans="46:47" ht="46.5" customHeight="1">
      <c r="AT3478" s="643">
        <f t="shared" si="164"/>
        <v>2127</v>
      </c>
      <c r="AU3478" s="643">
        <f t="shared" si="165"/>
        <v>2</v>
      </c>
    </row>
    <row r="3479" spans="46:47" ht="46.5" customHeight="1">
      <c r="AT3479" s="643">
        <f t="shared" si="164"/>
        <v>2127</v>
      </c>
      <c r="AU3479" s="643">
        <f t="shared" si="165"/>
        <v>10</v>
      </c>
    </row>
    <row r="3480" spans="46:47" ht="46.5" customHeight="1">
      <c r="AT3480" s="643">
        <f t="shared" si="164"/>
        <v>2128</v>
      </c>
      <c r="AU3480" s="643">
        <f t="shared" si="165"/>
        <v>2</v>
      </c>
    </row>
    <row r="3481" spans="46:47" ht="46.5" customHeight="1">
      <c r="AT3481" s="643">
        <f t="shared" si="164"/>
        <v>2128</v>
      </c>
      <c r="AU3481" s="643">
        <f t="shared" si="165"/>
        <v>10</v>
      </c>
    </row>
    <row r="3482" spans="46:47" ht="46.5" customHeight="1">
      <c r="AT3482" s="643">
        <f t="shared" si="164"/>
        <v>2129</v>
      </c>
      <c r="AU3482" s="643">
        <f t="shared" si="165"/>
        <v>2</v>
      </c>
    </row>
    <row r="3483" spans="46:47" ht="46.5" customHeight="1">
      <c r="AT3483" s="643">
        <f t="shared" si="164"/>
        <v>2129</v>
      </c>
      <c r="AU3483" s="643">
        <f t="shared" si="165"/>
        <v>10</v>
      </c>
    </row>
    <row r="3484" spans="46:47" ht="46.5" customHeight="1">
      <c r="AT3484" s="643">
        <f t="shared" si="164"/>
        <v>2130</v>
      </c>
      <c r="AU3484" s="643">
        <f t="shared" si="165"/>
        <v>2</v>
      </c>
    </row>
    <row r="3485" spans="46:47" ht="46.5" customHeight="1">
      <c r="AT3485" s="643">
        <f t="shared" si="164"/>
        <v>2130</v>
      </c>
      <c r="AU3485" s="643">
        <f t="shared" si="165"/>
        <v>10</v>
      </c>
    </row>
    <row r="3486" spans="46:47" ht="46.5" customHeight="1">
      <c r="AT3486" s="643">
        <f t="shared" si="164"/>
        <v>2131</v>
      </c>
      <c r="AU3486" s="643">
        <f t="shared" si="165"/>
        <v>2</v>
      </c>
    </row>
    <row r="3487" spans="46:47" ht="46.5" customHeight="1">
      <c r="AT3487" s="643">
        <f t="shared" si="164"/>
        <v>2131</v>
      </c>
      <c r="AU3487" s="643">
        <f t="shared" si="165"/>
        <v>10</v>
      </c>
    </row>
    <row r="3488" spans="46:47" ht="46.5" customHeight="1">
      <c r="AT3488" s="643">
        <f t="shared" si="164"/>
        <v>2132</v>
      </c>
      <c r="AU3488" s="643">
        <f t="shared" si="165"/>
        <v>2</v>
      </c>
    </row>
    <row r="3489" spans="46:47" ht="46.5" customHeight="1">
      <c r="AT3489" s="643">
        <f t="shared" si="164"/>
        <v>2132</v>
      </c>
      <c r="AU3489" s="643">
        <f t="shared" si="165"/>
        <v>10</v>
      </c>
    </row>
    <row r="3490" spans="46:47" ht="46.5" customHeight="1">
      <c r="AT3490" s="643">
        <f t="shared" si="164"/>
        <v>2133</v>
      </c>
      <c r="AU3490" s="643">
        <f t="shared" si="165"/>
        <v>2</v>
      </c>
    </row>
    <row r="3491" spans="46:47" ht="46.5" customHeight="1">
      <c r="AT3491" s="643">
        <f t="shared" si="164"/>
        <v>2133</v>
      </c>
      <c r="AU3491" s="643">
        <f t="shared" si="165"/>
        <v>10</v>
      </c>
    </row>
    <row r="3492" spans="46:47" ht="46.5" customHeight="1">
      <c r="AT3492" s="643">
        <f t="shared" si="164"/>
        <v>2134</v>
      </c>
      <c r="AU3492" s="643">
        <f t="shared" si="165"/>
        <v>2</v>
      </c>
    </row>
    <row r="3493" spans="46:47" ht="46.5" customHeight="1">
      <c r="AT3493" s="643">
        <f t="shared" si="164"/>
        <v>2134</v>
      </c>
      <c r="AU3493" s="643">
        <f t="shared" si="165"/>
        <v>10</v>
      </c>
    </row>
    <row r="3494" spans="46:47" ht="46.5" customHeight="1">
      <c r="AT3494" s="643">
        <f t="shared" si="164"/>
        <v>2135</v>
      </c>
      <c r="AU3494" s="643">
        <f t="shared" si="165"/>
        <v>2</v>
      </c>
    </row>
    <row r="3495" spans="46:47" ht="46.5" customHeight="1">
      <c r="AT3495" s="643">
        <f t="shared" si="164"/>
        <v>2135</v>
      </c>
      <c r="AU3495" s="643">
        <f t="shared" si="165"/>
        <v>10</v>
      </c>
    </row>
    <row r="3496" spans="46:47" ht="46.5" customHeight="1">
      <c r="AT3496" s="643">
        <f t="shared" si="164"/>
        <v>2136</v>
      </c>
      <c r="AU3496" s="643">
        <f t="shared" si="165"/>
        <v>2</v>
      </c>
    </row>
    <row r="3497" spans="46:47" ht="46.5" customHeight="1">
      <c r="AT3497" s="643">
        <f t="shared" si="164"/>
        <v>2136</v>
      </c>
      <c r="AU3497" s="643">
        <f t="shared" si="165"/>
        <v>10</v>
      </c>
    </row>
    <row r="3498" spans="46:47" ht="46.5" customHeight="1">
      <c r="AT3498" s="643">
        <f t="shared" si="164"/>
        <v>2137</v>
      </c>
      <c r="AU3498" s="643">
        <f t="shared" si="165"/>
        <v>2</v>
      </c>
    </row>
    <row r="3499" spans="46:47" ht="46.5" customHeight="1">
      <c r="AT3499" s="643">
        <f t="shared" si="164"/>
        <v>2137</v>
      </c>
      <c r="AU3499" s="643">
        <f t="shared" si="165"/>
        <v>10</v>
      </c>
    </row>
    <row r="3500" spans="46:47" ht="46.5" customHeight="1">
      <c r="AT3500" s="643">
        <f t="shared" si="164"/>
        <v>2138</v>
      </c>
      <c r="AU3500" s="643">
        <f t="shared" si="165"/>
        <v>2</v>
      </c>
    </row>
    <row r="3501" spans="46:47" ht="46.5" customHeight="1">
      <c r="AT3501" s="643">
        <f t="shared" si="164"/>
        <v>2138</v>
      </c>
      <c r="AU3501" s="643">
        <f t="shared" si="165"/>
        <v>10</v>
      </c>
    </row>
    <row r="3502" spans="46:47" ht="46.5" customHeight="1">
      <c r="AT3502" s="643">
        <f t="shared" si="164"/>
        <v>2139</v>
      </c>
      <c r="AU3502" s="643">
        <f t="shared" si="165"/>
        <v>2</v>
      </c>
    </row>
    <row r="3503" spans="46:47" ht="46.5" customHeight="1">
      <c r="AT3503" s="643">
        <f t="shared" si="164"/>
        <v>2139</v>
      </c>
      <c r="AU3503" s="643">
        <f t="shared" si="165"/>
        <v>10</v>
      </c>
    </row>
    <row r="3504" spans="46:47" ht="46.5" customHeight="1">
      <c r="AT3504" s="643">
        <f t="shared" si="164"/>
        <v>2140</v>
      </c>
      <c r="AU3504" s="643">
        <f t="shared" si="165"/>
        <v>2</v>
      </c>
    </row>
    <row r="3505" spans="46:47" ht="46.5" customHeight="1">
      <c r="AT3505" s="643">
        <f t="shared" si="164"/>
        <v>2140</v>
      </c>
      <c r="AU3505" s="643">
        <f t="shared" si="165"/>
        <v>10</v>
      </c>
    </row>
    <row r="3506" spans="46:47" ht="46.5" customHeight="1">
      <c r="AT3506" s="643">
        <f t="shared" si="164"/>
        <v>2141</v>
      </c>
      <c r="AU3506" s="643">
        <f t="shared" si="165"/>
        <v>2</v>
      </c>
    </row>
    <row r="3507" spans="46:47" ht="46.5" customHeight="1">
      <c r="AT3507" s="643">
        <f t="shared" si="164"/>
        <v>2141</v>
      </c>
      <c r="AU3507" s="643">
        <f t="shared" si="165"/>
        <v>10</v>
      </c>
    </row>
    <row r="3508" spans="46:47" ht="46.5" customHeight="1">
      <c r="AT3508" s="643">
        <f t="shared" si="164"/>
        <v>2166</v>
      </c>
      <c r="AU3508" s="643">
        <f t="shared" si="165"/>
        <v>4</v>
      </c>
    </row>
    <row r="3509" spans="46:47" ht="46.5" customHeight="1">
      <c r="AT3509" s="643">
        <f t="shared" si="164"/>
        <v>2169</v>
      </c>
      <c r="AU3509" s="643">
        <f t="shared" si="165"/>
        <v>4</v>
      </c>
    </row>
    <row r="3510" spans="46:47" ht="46.5" customHeight="1">
      <c r="AT3510" s="643">
        <f t="shared" si="164"/>
        <v>2169</v>
      </c>
      <c r="AU3510" s="643">
        <f t="shared" si="165"/>
        <v>5</v>
      </c>
    </row>
    <row r="3511" spans="46:47" ht="46.5" customHeight="1">
      <c r="AT3511" s="643">
        <f t="shared" si="164"/>
        <v>2169</v>
      </c>
      <c r="AU3511" s="643">
        <f t="shared" si="165"/>
        <v>6</v>
      </c>
    </row>
    <row r="3512" spans="46:47" ht="46.5" customHeight="1">
      <c r="AT3512" s="643">
        <f t="shared" si="164"/>
        <v>2169</v>
      </c>
      <c r="AU3512" s="643">
        <f t="shared" si="165"/>
        <v>7</v>
      </c>
    </row>
    <row r="3513" spans="46:47" ht="46.5" customHeight="1">
      <c r="AT3513" s="643">
        <f t="shared" si="164"/>
        <v>2170</v>
      </c>
      <c r="AU3513" s="643">
        <f t="shared" si="165"/>
        <v>4</v>
      </c>
    </row>
    <row r="3514" spans="46:47" ht="46.5" customHeight="1">
      <c r="AT3514" s="643">
        <f t="shared" si="164"/>
        <v>2170</v>
      </c>
      <c r="AU3514" s="643">
        <f t="shared" si="165"/>
        <v>5</v>
      </c>
    </row>
    <row r="3515" spans="46:47" ht="46.5" customHeight="1">
      <c r="AT3515" s="643">
        <f t="shared" si="164"/>
        <v>2170</v>
      </c>
      <c r="AU3515" s="643">
        <f t="shared" si="165"/>
        <v>6</v>
      </c>
    </row>
    <row r="3516" spans="46:47" ht="46.5" customHeight="1">
      <c r="AT3516" s="643">
        <f t="shared" si="164"/>
        <v>2170</v>
      </c>
      <c r="AU3516" s="643">
        <f t="shared" si="165"/>
        <v>7</v>
      </c>
    </row>
    <row r="3517" spans="46:47" ht="46.5" customHeight="1">
      <c r="AT3517" s="643">
        <f t="shared" si="164"/>
        <v>2171</v>
      </c>
      <c r="AU3517" s="643">
        <f t="shared" si="165"/>
        <v>4</v>
      </c>
    </row>
    <row r="3518" spans="46:47" ht="46.5" customHeight="1">
      <c r="AT3518" s="643">
        <f t="shared" si="164"/>
        <v>2171</v>
      </c>
      <c r="AU3518" s="643">
        <f t="shared" si="165"/>
        <v>5</v>
      </c>
    </row>
    <row r="3519" spans="46:47" ht="46.5" customHeight="1">
      <c r="AT3519" s="643">
        <f t="shared" si="164"/>
        <v>2171</v>
      </c>
      <c r="AU3519" s="643">
        <f t="shared" si="165"/>
        <v>6</v>
      </c>
    </row>
    <row r="3520" spans="46:47" ht="46.5" customHeight="1">
      <c r="AT3520" s="643">
        <f t="shared" si="164"/>
        <v>2171</v>
      </c>
      <c r="AU3520" s="643">
        <f t="shared" si="165"/>
        <v>7</v>
      </c>
    </row>
    <row r="3521" spans="46:47" ht="46.5" customHeight="1">
      <c r="AT3521" s="643">
        <f t="shared" si="164"/>
        <v>2172</v>
      </c>
      <c r="AU3521" s="643">
        <f t="shared" si="165"/>
        <v>4</v>
      </c>
    </row>
    <row r="3522" spans="46:47" ht="46.5" customHeight="1">
      <c r="AT3522" s="643">
        <f t="shared" si="164"/>
        <v>2172</v>
      </c>
      <c r="AU3522" s="643">
        <f t="shared" si="165"/>
        <v>5</v>
      </c>
    </row>
    <row r="3523" spans="46:47" ht="46.5" customHeight="1">
      <c r="AT3523" s="643">
        <f t="shared" si="164"/>
        <v>2172</v>
      </c>
      <c r="AU3523" s="643">
        <f t="shared" si="165"/>
        <v>6</v>
      </c>
    </row>
    <row r="3524" spans="46:47" ht="46.5" customHeight="1">
      <c r="AT3524" s="643">
        <f t="shared" si="164"/>
        <v>2172</v>
      </c>
      <c r="AU3524" s="643">
        <f t="shared" si="165"/>
        <v>7</v>
      </c>
    </row>
    <row r="3525" spans="46:47" ht="46.5" customHeight="1">
      <c r="AT3525" s="643">
        <f t="shared" si="164"/>
        <v>2173</v>
      </c>
      <c r="AU3525" s="643">
        <f t="shared" si="165"/>
        <v>4</v>
      </c>
    </row>
    <row r="3526" spans="46:47" ht="46.5" customHeight="1">
      <c r="AT3526" s="643">
        <f t="shared" si="164"/>
        <v>2173</v>
      </c>
      <c r="AU3526" s="643">
        <f t="shared" si="165"/>
        <v>5</v>
      </c>
    </row>
    <row r="3527" spans="46:47" ht="46.5" customHeight="1">
      <c r="AT3527" s="643">
        <f t="shared" si="164"/>
        <v>2173</v>
      </c>
      <c r="AU3527" s="643">
        <f t="shared" si="165"/>
        <v>6</v>
      </c>
    </row>
    <row r="3528" spans="46:47" ht="46.5" customHeight="1">
      <c r="AT3528" s="643">
        <f t="shared" si="164"/>
        <v>2173</v>
      </c>
      <c r="AU3528" s="643">
        <f t="shared" si="165"/>
        <v>7</v>
      </c>
    </row>
    <row r="3529" spans="46:47" ht="46.5" customHeight="1">
      <c r="AT3529" s="643">
        <f t="shared" si="164"/>
        <v>2174</v>
      </c>
      <c r="AU3529" s="643">
        <f t="shared" si="165"/>
        <v>4</v>
      </c>
    </row>
    <row r="3530" spans="46:47" ht="46.5" customHeight="1">
      <c r="AT3530" s="643">
        <f t="shared" si="164"/>
        <v>2174</v>
      </c>
      <c r="AU3530" s="643">
        <f t="shared" si="165"/>
        <v>5</v>
      </c>
    </row>
    <row r="3531" spans="46:47" ht="46.5" customHeight="1">
      <c r="AT3531" s="643">
        <f t="shared" si="164"/>
        <v>2174</v>
      </c>
      <c r="AU3531" s="643">
        <f t="shared" si="165"/>
        <v>6</v>
      </c>
    </row>
    <row r="3532" spans="46:47" ht="46.5" customHeight="1">
      <c r="AT3532" s="643">
        <f t="shared" si="164"/>
        <v>2174</v>
      </c>
      <c r="AU3532" s="643">
        <f t="shared" si="165"/>
        <v>7</v>
      </c>
    </row>
    <row r="3533" spans="46:47" ht="46.5" customHeight="1">
      <c r="AT3533" s="643">
        <f t="shared" si="164"/>
        <v>2175</v>
      </c>
      <c r="AU3533" s="643">
        <f t="shared" si="165"/>
        <v>4</v>
      </c>
    </row>
    <row r="3534" spans="46:47" ht="46.5" customHeight="1">
      <c r="AT3534" s="643">
        <f t="shared" si="164"/>
        <v>2175</v>
      </c>
      <c r="AU3534" s="643">
        <f t="shared" si="165"/>
        <v>5</v>
      </c>
    </row>
    <row r="3535" spans="46:47" ht="46.5" customHeight="1">
      <c r="AT3535" s="643">
        <f t="shared" si="164"/>
        <v>2175</v>
      </c>
      <c r="AU3535" s="643">
        <f t="shared" si="165"/>
        <v>6</v>
      </c>
    </row>
    <row r="3536" spans="46:47" ht="46.5" customHeight="1">
      <c r="AT3536" s="643">
        <f t="shared" si="164"/>
        <v>2175</v>
      </c>
      <c r="AU3536" s="643">
        <f t="shared" si="165"/>
        <v>7</v>
      </c>
    </row>
    <row r="3537" spans="46:47" ht="46.5" customHeight="1">
      <c r="AT3537" s="643">
        <f t="shared" si="164"/>
        <v>2176</v>
      </c>
      <c r="AU3537" s="643">
        <f t="shared" si="165"/>
        <v>4</v>
      </c>
    </row>
    <row r="3538" spans="46:47" ht="46.5" customHeight="1">
      <c r="AT3538" s="643">
        <f t="shared" si="164"/>
        <v>2176</v>
      </c>
      <c r="AU3538" s="643">
        <f t="shared" si="165"/>
        <v>5</v>
      </c>
    </row>
    <row r="3539" spans="46:47" ht="46.5" customHeight="1">
      <c r="AT3539" s="643">
        <f t="shared" si="164"/>
        <v>2176</v>
      </c>
      <c r="AU3539" s="643">
        <f t="shared" si="165"/>
        <v>6</v>
      </c>
    </row>
    <row r="3540" spans="46:47" ht="46.5" customHeight="1">
      <c r="AT3540" s="643">
        <f t="shared" ref="AT3540:AT3603" si="166">AT3400+86</f>
        <v>2176</v>
      </c>
      <c r="AU3540" s="643">
        <f t="shared" ref="AU3540:AU3603" si="167">AU3400</f>
        <v>7</v>
      </c>
    </row>
    <row r="3541" spans="46:47" ht="46.5" customHeight="1">
      <c r="AT3541" s="643">
        <f t="shared" si="166"/>
        <v>2177</v>
      </c>
      <c r="AU3541" s="643">
        <f t="shared" si="167"/>
        <v>4</v>
      </c>
    </row>
    <row r="3542" spans="46:47" ht="46.5" customHeight="1">
      <c r="AT3542" s="643">
        <f t="shared" si="166"/>
        <v>2177</v>
      </c>
      <c r="AU3542" s="643">
        <f t="shared" si="167"/>
        <v>5</v>
      </c>
    </row>
    <row r="3543" spans="46:47" ht="46.5" customHeight="1">
      <c r="AT3543" s="643">
        <f t="shared" si="166"/>
        <v>2177</v>
      </c>
      <c r="AU3543" s="643">
        <f t="shared" si="167"/>
        <v>6</v>
      </c>
    </row>
    <row r="3544" spans="46:47" ht="46.5" customHeight="1">
      <c r="AT3544" s="643">
        <f t="shared" si="166"/>
        <v>2177</v>
      </c>
      <c r="AU3544" s="643">
        <f t="shared" si="167"/>
        <v>7</v>
      </c>
    </row>
    <row r="3545" spans="46:47" ht="46.5" customHeight="1">
      <c r="AT3545" s="643">
        <f t="shared" si="166"/>
        <v>2178</v>
      </c>
      <c r="AU3545" s="643">
        <f t="shared" si="167"/>
        <v>4</v>
      </c>
    </row>
    <row r="3546" spans="46:47" ht="46.5" customHeight="1">
      <c r="AT3546" s="643">
        <f t="shared" si="166"/>
        <v>2178</v>
      </c>
      <c r="AU3546" s="643">
        <f t="shared" si="167"/>
        <v>5</v>
      </c>
    </row>
    <row r="3547" spans="46:47" ht="46.5" customHeight="1">
      <c r="AT3547" s="643">
        <f t="shared" si="166"/>
        <v>2178</v>
      </c>
      <c r="AU3547" s="643">
        <f t="shared" si="167"/>
        <v>6</v>
      </c>
    </row>
    <row r="3548" spans="46:47" ht="46.5" customHeight="1">
      <c r="AT3548" s="643">
        <f t="shared" si="166"/>
        <v>2178</v>
      </c>
      <c r="AU3548" s="643">
        <f t="shared" si="167"/>
        <v>7</v>
      </c>
    </row>
    <row r="3549" spans="46:47" ht="46.5" customHeight="1">
      <c r="AT3549" s="643">
        <f t="shared" si="166"/>
        <v>2179</v>
      </c>
      <c r="AU3549" s="643">
        <f t="shared" si="167"/>
        <v>4</v>
      </c>
    </row>
    <row r="3550" spans="46:47" ht="46.5" customHeight="1">
      <c r="AT3550" s="643">
        <f t="shared" si="166"/>
        <v>2179</v>
      </c>
      <c r="AU3550" s="643">
        <f t="shared" si="167"/>
        <v>5</v>
      </c>
    </row>
    <row r="3551" spans="46:47" ht="46.5" customHeight="1">
      <c r="AT3551" s="643">
        <f t="shared" si="166"/>
        <v>2179</v>
      </c>
      <c r="AU3551" s="643">
        <f t="shared" si="167"/>
        <v>6</v>
      </c>
    </row>
    <row r="3552" spans="46:47" ht="46.5" customHeight="1">
      <c r="AT3552" s="643">
        <f t="shared" si="166"/>
        <v>2179</v>
      </c>
      <c r="AU3552" s="643">
        <f t="shared" si="167"/>
        <v>7</v>
      </c>
    </row>
    <row r="3553" spans="46:47" ht="46.5" customHeight="1">
      <c r="AT3553" s="643">
        <f t="shared" si="166"/>
        <v>2180</v>
      </c>
      <c r="AU3553" s="643">
        <f t="shared" si="167"/>
        <v>4</v>
      </c>
    </row>
    <row r="3554" spans="46:47" ht="46.5" customHeight="1">
      <c r="AT3554" s="643">
        <f t="shared" si="166"/>
        <v>2180</v>
      </c>
      <c r="AU3554" s="643">
        <f t="shared" si="167"/>
        <v>5</v>
      </c>
    </row>
    <row r="3555" spans="46:47" ht="46.5" customHeight="1">
      <c r="AT3555" s="643">
        <f t="shared" si="166"/>
        <v>2180</v>
      </c>
      <c r="AU3555" s="643">
        <f t="shared" si="167"/>
        <v>6</v>
      </c>
    </row>
    <row r="3556" spans="46:47" ht="46.5" customHeight="1">
      <c r="AT3556" s="643">
        <f t="shared" si="166"/>
        <v>2180</v>
      </c>
      <c r="AU3556" s="643">
        <f t="shared" si="167"/>
        <v>7</v>
      </c>
    </row>
    <row r="3557" spans="46:47" ht="46.5" customHeight="1">
      <c r="AT3557" s="643">
        <f t="shared" si="166"/>
        <v>2181</v>
      </c>
      <c r="AU3557" s="643">
        <f t="shared" si="167"/>
        <v>4</v>
      </c>
    </row>
    <row r="3558" spans="46:47" ht="46.5" customHeight="1">
      <c r="AT3558" s="643">
        <f t="shared" si="166"/>
        <v>2181</v>
      </c>
      <c r="AU3558" s="643">
        <f t="shared" si="167"/>
        <v>5</v>
      </c>
    </row>
    <row r="3559" spans="46:47" ht="46.5" customHeight="1">
      <c r="AT3559" s="643">
        <f t="shared" si="166"/>
        <v>2181</v>
      </c>
      <c r="AU3559" s="643">
        <f t="shared" si="167"/>
        <v>6</v>
      </c>
    </row>
    <row r="3560" spans="46:47" ht="46.5" customHeight="1">
      <c r="AT3560" s="643">
        <f t="shared" si="166"/>
        <v>2181</v>
      </c>
      <c r="AU3560" s="643">
        <f t="shared" si="167"/>
        <v>7</v>
      </c>
    </row>
    <row r="3561" spans="46:47" ht="46.5" customHeight="1">
      <c r="AT3561" s="643">
        <f t="shared" si="166"/>
        <v>2182</v>
      </c>
      <c r="AU3561" s="643">
        <f t="shared" si="167"/>
        <v>4</v>
      </c>
    </row>
    <row r="3562" spans="46:47" ht="46.5" customHeight="1">
      <c r="AT3562" s="643">
        <f t="shared" si="166"/>
        <v>2182</v>
      </c>
      <c r="AU3562" s="643">
        <f t="shared" si="167"/>
        <v>5</v>
      </c>
    </row>
    <row r="3563" spans="46:47" ht="46.5" customHeight="1">
      <c r="AT3563" s="643">
        <f t="shared" si="166"/>
        <v>2182</v>
      </c>
      <c r="AU3563" s="643">
        <f t="shared" si="167"/>
        <v>6</v>
      </c>
    </row>
    <row r="3564" spans="46:47" ht="46.5" customHeight="1">
      <c r="AT3564" s="643">
        <f t="shared" si="166"/>
        <v>2182</v>
      </c>
      <c r="AU3564" s="643">
        <f t="shared" si="167"/>
        <v>7</v>
      </c>
    </row>
    <row r="3565" spans="46:47" ht="46.5" customHeight="1">
      <c r="AT3565" s="643">
        <f t="shared" si="166"/>
        <v>2183</v>
      </c>
      <c r="AU3565" s="643">
        <f t="shared" si="167"/>
        <v>4</v>
      </c>
    </row>
    <row r="3566" spans="46:47" ht="46.5" customHeight="1">
      <c r="AT3566" s="643">
        <f t="shared" si="166"/>
        <v>2183</v>
      </c>
      <c r="AU3566" s="643">
        <f t="shared" si="167"/>
        <v>5</v>
      </c>
    </row>
    <row r="3567" spans="46:47" ht="46.5" customHeight="1">
      <c r="AT3567" s="643">
        <f t="shared" si="166"/>
        <v>2183</v>
      </c>
      <c r="AU3567" s="643">
        <f t="shared" si="167"/>
        <v>6</v>
      </c>
    </row>
    <row r="3568" spans="46:47" ht="46.5" customHeight="1">
      <c r="AT3568" s="643">
        <f t="shared" si="166"/>
        <v>2183</v>
      </c>
      <c r="AU3568" s="643">
        <f t="shared" si="167"/>
        <v>7</v>
      </c>
    </row>
    <row r="3569" spans="46:47" ht="46.5" customHeight="1">
      <c r="AT3569" s="643">
        <f t="shared" si="166"/>
        <v>2184</v>
      </c>
      <c r="AU3569" s="643">
        <f t="shared" si="167"/>
        <v>4</v>
      </c>
    </row>
    <row r="3570" spans="46:47" ht="46.5" customHeight="1">
      <c r="AT3570" s="643">
        <f t="shared" si="166"/>
        <v>2184</v>
      </c>
      <c r="AU3570" s="643">
        <f t="shared" si="167"/>
        <v>5</v>
      </c>
    </row>
    <row r="3571" spans="46:47" ht="46.5" customHeight="1">
      <c r="AT3571" s="643">
        <f t="shared" si="166"/>
        <v>2184</v>
      </c>
      <c r="AU3571" s="643">
        <f t="shared" si="167"/>
        <v>6</v>
      </c>
    </row>
    <row r="3572" spans="46:47" ht="46.5" customHeight="1">
      <c r="AT3572" s="643">
        <f t="shared" si="166"/>
        <v>2184</v>
      </c>
      <c r="AU3572" s="643">
        <f t="shared" si="167"/>
        <v>7</v>
      </c>
    </row>
    <row r="3573" spans="46:47" ht="46.5" customHeight="1">
      <c r="AT3573" s="643">
        <f t="shared" si="166"/>
        <v>2185</v>
      </c>
      <c r="AU3573" s="643">
        <f t="shared" si="167"/>
        <v>4</v>
      </c>
    </row>
    <row r="3574" spans="46:47" ht="46.5" customHeight="1">
      <c r="AT3574" s="643">
        <f t="shared" si="166"/>
        <v>2185</v>
      </c>
      <c r="AU3574" s="643">
        <f t="shared" si="167"/>
        <v>5</v>
      </c>
    </row>
    <row r="3575" spans="46:47" ht="46.5" customHeight="1">
      <c r="AT3575" s="643">
        <f t="shared" si="166"/>
        <v>2185</v>
      </c>
      <c r="AU3575" s="643">
        <f t="shared" si="167"/>
        <v>6</v>
      </c>
    </row>
    <row r="3576" spans="46:47" ht="46.5" customHeight="1">
      <c r="AT3576" s="643">
        <f t="shared" si="166"/>
        <v>2185</v>
      </c>
      <c r="AU3576" s="643">
        <f t="shared" si="167"/>
        <v>7</v>
      </c>
    </row>
    <row r="3577" spans="46:47" ht="46.5" customHeight="1">
      <c r="AT3577" s="643">
        <f t="shared" si="166"/>
        <v>2186</v>
      </c>
      <c r="AU3577" s="643">
        <f t="shared" si="167"/>
        <v>4</v>
      </c>
    </row>
    <row r="3578" spans="46:47" ht="46.5" customHeight="1">
      <c r="AT3578" s="643">
        <f t="shared" si="166"/>
        <v>2186</v>
      </c>
      <c r="AU3578" s="643">
        <f t="shared" si="167"/>
        <v>5</v>
      </c>
    </row>
    <row r="3579" spans="46:47" ht="46.5" customHeight="1">
      <c r="AT3579" s="643">
        <f t="shared" si="166"/>
        <v>2186</v>
      </c>
      <c r="AU3579" s="643">
        <f t="shared" si="167"/>
        <v>6</v>
      </c>
    </row>
    <row r="3580" spans="46:47" ht="46.5" customHeight="1">
      <c r="AT3580" s="643">
        <f t="shared" si="166"/>
        <v>2186</v>
      </c>
      <c r="AU3580" s="643">
        <f t="shared" si="167"/>
        <v>7</v>
      </c>
    </row>
    <row r="3581" spans="46:47" ht="46.5" customHeight="1">
      <c r="AT3581" s="643">
        <f t="shared" si="166"/>
        <v>2187</v>
      </c>
      <c r="AU3581" s="643">
        <f t="shared" si="167"/>
        <v>4</v>
      </c>
    </row>
    <row r="3582" spans="46:47" ht="46.5" customHeight="1">
      <c r="AT3582" s="643">
        <f t="shared" si="166"/>
        <v>2187</v>
      </c>
      <c r="AU3582" s="643">
        <f t="shared" si="167"/>
        <v>5</v>
      </c>
    </row>
    <row r="3583" spans="46:47" ht="46.5" customHeight="1">
      <c r="AT3583" s="643">
        <f t="shared" si="166"/>
        <v>2187</v>
      </c>
      <c r="AU3583" s="643">
        <f t="shared" si="167"/>
        <v>6</v>
      </c>
    </row>
    <row r="3584" spans="46:47" ht="46.5" customHeight="1">
      <c r="AT3584" s="643">
        <f t="shared" si="166"/>
        <v>2187</v>
      </c>
      <c r="AU3584" s="643">
        <f t="shared" si="167"/>
        <v>7</v>
      </c>
    </row>
    <row r="3585" spans="46:47" ht="46.5" customHeight="1">
      <c r="AT3585" s="643">
        <f t="shared" si="166"/>
        <v>2188</v>
      </c>
      <c r="AU3585" s="643">
        <f t="shared" si="167"/>
        <v>4</v>
      </c>
    </row>
    <row r="3586" spans="46:47" ht="46.5" customHeight="1">
      <c r="AT3586" s="643">
        <f t="shared" si="166"/>
        <v>2188</v>
      </c>
      <c r="AU3586" s="643">
        <f t="shared" si="167"/>
        <v>5</v>
      </c>
    </row>
    <row r="3587" spans="46:47" ht="46.5" customHeight="1">
      <c r="AT3587" s="643">
        <f t="shared" si="166"/>
        <v>2188</v>
      </c>
      <c r="AU3587" s="643">
        <f t="shared" si="167"/>
        <v>6</v>
      </c>
    </row>
    <row r="3588" spans="46:47" ht="46.5" customHeight="1">
      <c r="AT3588" s="643">
        <f t="shared" si="166"/>
        <v>2188</v>
      </c>
      <c r="AU3588" s="643">
        <f t="shared" si="167"/>
        <v>7</v>
      </c>
    </row>
    <row r="3589" spans="46:47" ht="46.5" customHeight="1">
      <c r="AT3589" s="643">
        <f t="shared" si="166"/>
        <v>2189</v>
      </c>
      <c r="AU3589" s="643">
        <f t="shared" si="167"/>
        <v>4</v>
      </c>
    </row>
    <row r="3590" spans="46:47" ht="46.5" customHeight="1">
      <c r="AT3590" s="643">
        <f t="shared" si="166"/>
        <v>2189</v>
      </c>
      <c r="AU3590" s="643">
        <f t="shared" si="167"/>
        <v>5</v>
      </c>
    </row>
    <row r="3591" spans="46:47" ht="46.5" customHeight="1">
      <c r="AT3591" s="643">
        <f t="shared" si="166"/>
        <v>2189</v>
      </c>
      <c r="AU3591" s="643">
        <f t="shared" si="167"/>
        <v>6</v>
      </c>
    </row>
    <row r="3592" spans="46:47" ht="46.5" customHeight="1">
      <c r="AT3592" s="643">
        <f t="shared" si="166"/>
        <v>2189</v>
      </c>
      <c r="AU3592" s="643">
        <f t="shared" si="167"/>
        <v>7</v>
      </c>
    </row>
    <row r="3593" spans="46:47" ht="46.5" customHeight="1">
      <c r="AT3593" s="643">
        <f t="shared" si="166"/>
        <v>2190</v>
      </c>
      <c r="AU3593" s="643">
        <f t="shared" si="167"/>
        <v>4</v>
      </c>
    </row>
    <row r="3594" spans="46:47" ht="46.5" customHeight="1">
      <c r="AT3594" s="643">
        <f t="shared" si="166"/>
        <v>2190</v>
      </c>
      <c r="AU3594" s="643">
        <f t="shared" si="167"/>
        <v>5</v>
      </c>
    </row>
    <row r="3595" spans="46:47" ht="46.5" customHeight="1">
      <c r="AT3595" s="643">
        <f t="shared" si="166"/>
        <v>2190</v>
      </c>
      <c r="AU3595" s="643">
        <f t="shared" si="167"/>
        <v>6</v>
      </c>
    </row>
    <row r="3596" spans="46:47" ht="46.5" customHeight="1">
      <c r="AT3596" s="643">
        <f t="shared" si="166"/>
        <v>2190</v>
      </c>
      <c r="AU3596" s="643">
        <f t="shared" si="167"/>
        <v>7</v>
      </c>
    </row>
    <row r="3597" spans="46:47" ht="46.5" customHeight="1">
      <c r="AT3597" s="643">
        <f t="shared" si="166"/>
        <v>2191</v>
      </c>
      <c r="AU3597" s="643">
        <f t="shared" si="167"/>
        <v>4</v>
      </c>
    </row>
    <row r="3598" spans="46:47" ht="46.5" customHeight="1">
      <c r="AT3598" s="643">
        <f t="shared" si="166"/>
        <v>2191</v>
      </c>
      <c r="AU3598" s="643">
        <f t="shared" si="167"/>
        <v>5</v>
      </c>
    </row>
    <row r="3599" spans="46:47" ht="46.5" customHeight="1">
      <c r="AT3599" s="643">
        <f t="shared" si="166"/>
        <v>2191</v>
      </c>
      <c r="AU3599" s="643">
        <f t="shared" si="167"/>
        <v>6</v>
      </c>
    </row>
    <row r="3600" spans="46:47" ht="46.5" customHeight="1">
      <c r="AT3600" s="643">
        <f t="shared" si="166"/>
        <v>2191</v>
      </c>
      <c r="AU3600" s="643">
        <f t="shared" si="167"/>
        <v>7</v>
      </c>
    </row>
    <row r="3601" spans="46:47" ht="46.5" customHeight="1">
      <c r="AT3601" s="643">
        <f t="shared" si="166"/>
        <v>2192</v>
      </c>
      <c r="AU3601" s="643">
        <f t="shared" si="167"/>
        <v>4</v>
      </c>
    </row>
    <row r="3602" spans="46:47" ht="46.5" customHeight="1">
      <c r="AT3602" s="643">
        <f t="shared" si="166"/>
        <v>2192</v>
      </c>
      <c r="AU3602" s="643">
        <f t="shared" si="167"/>
        <v>5</v>
      </c>
    </row>
    <row r="3603" spans="46:47" ht="46.5" customHeight="1">
      <c r="AT3603" s="643">
        <f t="shared" si="166"/>
        <v>2192</v>
      </c>
      <c r="AU3603" s="643">
        <f t="shared" si="167"/>
        <v>6</v>
      </c>
    </row>
    <row r="3604" spans="46:47" ht="46.5" customHeight="1">
      <c r="AT3604" s="643">
        <f t="shared" ref="AT3604:AT3667" si="168">AT3464+86</f>
        <v>2192</v>
      </c>
      <c r="AU3604" s="643">
        <f t="shared" ref="AU3604:AU3667" si="169">AU3464</f>
        <v>7</v>
      </c>
    </row>
    <row r="3605" spans="46:47" ht="46.5" customHeight="1">
      <c r="AT3605" s="643">
        <f t="shared" si="168"/>
        <v>2202</v>
      </c>
      <c r="AU3605" s="643">
        <f t="shared" si="169"/>
        <v>11</v>
      </c>
    </row>
    <row r="3606" spans="46:47" ht="46.5" customHeight="1">
      <c r="AT3606" s="643">
        <f t="shared" si="168"/>
        <v>2207</v>
      </c>
      <c r="AU3606" s="643">
        <f t="shared" si="169"/>
        <v>2</v>
      </c>
    </row>
    <row r="3607" spans="46:47" ht="46.5" customHeight="1">
      <c r="AT3607" s="643">
        <f t="shared" si="168"/>
        <v>2207</v>
      </c>
      <c r="AU3607" s="643">
        <f t="shared" si="169"/>
        <v>10</v>
      </c>
    </row>
    <row r="3608" spans="46:47" ht="46.5" customHeight="1">
      <c r="AT3608" s="643">
        <f t="shared" si="168"/>
        <v>2208</v>
      </c>
      <c r="AU3608" s="643">
        <f t="shared" si="169"/>
        <v>2</v>
      </c>
    </row>
    <row r="3609" spans="46:47" ht="46.5" customHeight="1">
      <c r="AT3609" s="643">
        <f t="shared" si="168"/>
        <v>2208</v>
      </c>
      <c r="AU3609" s="643">
        <f t="shared" si="169"/>
        <v>10</v>
      </c>
    </row>
    <row r="3610" spans="46:47" ht="46.5" customHeight="1">
      <c r="AT3610" s="643">
        <f t="shared" si="168"/>
        <v>2209</v>
      </c>
      <c r="AU3610" s="643">
        <f t="shared" si="169"/>
        <v>2</v>
      </c>
    </row>
    <row r="3611" spans="46:47" ht="46.5" customHeight="1">
      <c r="AT3611" s="643">
        <f t="shared" si="168"/>
        <v>2209</v>
      </c>
      <c r="AU3611" s="643">
        <f t="shared" si="169"/>
        <v>10</v>
      </c>
    </row>
    <row r="3612" spans="46:47" ht="46.5" customHeight="1">
      <c r="AT3612" s="643">
        <f t="shared" si="168"/>
        <v>2210</v>
      </c>
      <c r="AU3612" s="643">
        <f t="shared" si="169"/>
        <v>2</v>
      </c>
    </row>
    <row r="3613" spans="46:47" ht="46.5" customHeight="1">
      <c r="AT3613" s="643">
        <f t="shared" si="168"/>
        <v>2210</v>
      </c>
      <c r="AU3613" s="643">
        <f t="shared" si="169"/>
        <v>10</v>
      </c>
    </row>
    <row r="3614" spans="46:47" ht="46.5" customHeight="1">
      <c r="AT3614" s="643">
        <f t="shared" si="168"/>
        <v>2211</v>
      </c>
      <c r="AU3614" s="643">
        <f t="shared" si="169"/>
        <v>2</v>
      </c>
    </row>
    <row r="3615" spans="46:47" ht="46.5" customHeight="1">
      <c r="AT3615" s="643">
        <f t="shared" si="168"/>
        <v>2211</v>
      </c>
      <c r="AU3615" s="643">
        <f t="shared" si="169"/>
        <v>10</v>
      </c>
    </row>
    <row r="3616" spans="46:47" ht="46.5" customHeight="1">
      <c r="AT3616" s="643">
        <f t="shared" si="168"/>
        <v>2212</v>
      </c>
      <c r="AU3616" s="643">
        <f t="shared" si="169"/>
        <v>2</v>
      </c>
    </row>
    <row r="3617" spans="46:47" ht="46.5" customHeight="1">
      <c r="AT3617" s="643">
        <f t="shared" si="168"/>
        <v>2212</v>
      </c>
      <c r="AU3617" s="643">
        <f t="shared" si="169"/>
        <v>10</v>
      </c>
    </row>
    <row r="3618" spans="46:47" ht="46.5" customHeight="1">
      <c r="AT3618" s="643">
        <f t="shared" si="168"/>
        <v>2213</v>
      </c>
      <c r="AU3618" s="643">
        <f t="shared" si="169"/>
        <v>2</v>
      </c>
    </row>
    <row r="3619" spans="46:47" ht="46.5" customHeight="1">
      <c r="AT3619" s="643">
        <f t="shared" si="168"/>
        <v>2213</v>
      </c>
      <c r="AU3619" s="643">
        <f t="shared" si="169"/>
        <v>10</v>
      </c>
    </row>
    <row r="3620" spans="46:47" ht="46.5" customHeight="1">
      <c r="AT3620" s="643">
        <f t="shared" si="168"/>
        <v>2214</v>
      </c>
      <c r="AU3620" s="643">
        <f t="shared" si="169"/>
        <v>2</v>
      </c>
    </row>
    <row r="3621" spans="46:47" ht="46.5" customHeight="1">
      <c r="AT3621" s="643">
        <f t="shared" si="168"/>
        <v>2214</v>
      </c>
      <c r="AU3621" s="643">
        <f t="shared" si="169"/>
        <v>10</v>
      </c>
    </row>
    <row r="3622" spans="46:47" ht="46.5" customHeight="1">
      <c r="AT3622" s="643">
        <f t="shared" si="168"/>
        <v>2215</v>
      </c>
      <c r="AU3622" s="643">
        <f t="shared" si="169"/>
        <v>2</v>
      </c>
    </row>
    <row r="3623" spans="46:47" ht="46.5" customHeight="1">
      <c r="AT3623" s="643">
        <f t="shared" si="168"/>
        <v>2215</v>
      </c>
      <c r="AU3623" s="643">
        <f t="shared" si="169"/>
        <v>10</v>
      </c>
    </row>
    <row r="3624" spans="46:47" ht="46.5" customHeight="1">
      <c r="AT3624" s="643">
        <f t="shared" si="168"/>
        <v>2216</v>
      </c>
      <c r="AU3624" s="643">
        <f t="shared" si="169"/>
        <v>2</v>
      </c>
    </row>
    <row r="3625" spans="46:47" ht="46.5" customHeight="1">
      <c r="AT3625" s="643">
        <f t="shared" si="168"/>
        <v>2216</v>
      </c>
      <c r="AU3625" s="643">
        <f t="shared" si="169"/>
        <v>10</v>
      </c>
    </row>
    <row r="3626" spans="46:47" ht="46.5" customHeight="1">
      <c r="AT3626" s="643">
        <f t="shared" si="168"/>
        <v>2217</v>
      </c>
      <c r="AU3626" s="643">
        <f t="shared" si="169"/>
        <v>2</v>
      </c>
    </row>
    <row r="3627" spans="46:47" ht="46.5" customHeight="1">
      <c r="AT3627" s="643">
        <f t="shared" si="168"/>
        <v>2217</v>
      </c>
      <c r="AU3627" s="643">
        <f t="shared" si="169"/>
        <v>10</v>
      </c>
    </row>
    <row r="3628" spans="46:47" ht="46.5" customHeight="1">
      <c r="AT3628" s="643">
        <f t="shared" si="168"/>
        <v>2218</v>
      </c>
      <c r="AU3628" s="643">
        <f t="shared" si="169"/>
        <v>2</v>
      </c>
    </row>
    <row r="3629" spans="46:47" ht="46.5" customHeight="1">
      <c r="AT3629" s="643">
        <f t="shared" si="168"/>
        <v>2218</v>
      </c>
      <c r="AU3629" s="643">
        <f t="shared" si="169"/>
        <v>10</v>
      </c>
    </row>
    <row r="3630" spans="46:47" ht="46.5" customHeight="1">
      <c r="AT3630" s="643">
        <f t="shared" si="168"/>
        <v>2219</v>
      </c>
      <c r="AU3630" s="643">
        <f t="shared" si="169"/>
        <v>2</v>
      </c>
    </row>
    <row r="3631" spans="46:47" ht="46.5" customHeight="1">
      <c r="AT3631" s="643">
        <f t="shared" si="168"/>
        <v>2219</v>
      </c>
      <c r="AU3631" s="643">
        <f t="shared" si="169"/>
        <v>10</v>
      </c>
    </row>
    <row r="3632" spans="46:47" ht="46.5" customHeight="1">
      <c r="AT3632" s="643">
        <f t="shared" si="168"/>
        <v>2220</v>
      </c>
      <c r="AU3632" s="643">
        <f t="shared" si="169"/>
        <v>2</v>
      </c>
    </row>
    <row r="3633" spans="46:47" ht="46.5" customHeight="1">
      <c r="AT3633" s="643">
        <f t="shared" si="168"/>
        <v>2220</v>
      </c>
      <c r="AU3633" s="643">
        <f t="shared" si="169"/>
        <v>10</v>
      </c>
    </row>
    <row r="3634" spans="46:47" ht="46.5" customHeight="1">
      <c r="AT3634" s="643">
        <f t="shared" si="168"/>
        <v>2221</v>
      </c>
      <c r="AU3634" s="643">
        <f t="shared" si="169"/>
        <v>2</v>
      </c>
    </row>
    <row r="3635" spans="46:47" ht="46.5" customHeight="1">
      <c r="AT3635" s="643">
        <f t="shared" si="168"/>
        <v>2221</v>
      </c>
      <c r="AU3635" s="643">
        <f t="shared" si="169"/>
        <v>10</v>
      </c>
    </row>
    <row r="3636" spans="46:47" ht="46.5" customHeight="1">
      <c r="AT3636" s="643">
        <f t="shared" si="168"/>
        <v>2222</v>
      </c>
      <c r="AU3636" s="643">
        <f t="shared" si="169"/>
        <v>2</v>
      </c>
    </row>
    <row r="3637" spans="46:47" ht="46.5" customHeight="1">
      <c r="AT3637" s="643">
        <f t="shared" si="168"/>
        <v>2222</v>
      </c>
      <c r="AU3637" s="643">
        <f t="shared" si="169"/>
        <v>10</v>
      </c>
    </row>
    <row r="3638" spans="46:47" ht="46.5" customHeight="1">
      <c r="AT3638" s="643">
        <f t="shared" si="168"/>
        <v>2223</v>
      </c>
      <c r="AU3638" s="643">
        <f t="shared" si="169"/>
        <v>2</v>
      </c>
    </row>
    <row r="3639" spans="46:47" ht="46.5" customHeight="1">
      <c r="AT3639" s="643">
        <f t="shared" si="168"/>
        <v>2223</v>
      </c>
      <c r="AU3639" s="643">
        <f t="shared" si="169"/>
        <v>10</v>
      </c>
    </row>
    <row r="3640" spans="46:47" ht="46.5" customHeight="1">
      <c r="AT3640" s="643">
        <f t="shared" si="168"/>
        <v>2224</v>
      </c>
      <c r="AU3640" s="643">
        <f t="shared" si="169"/>
        <v>2</v>
      </c>
    </row>
    <row r="3641" spans="46:47" ht="46.5" customHeight="1">
      <c r="AT3641" s="643">
        <f t="shared" si="168"/>
        <v>2224</v>
      </c>
      <c r="AU3641" s="643">
        <f t="shared" si="169"/>
        <v>10</v>
      </c>
    </row>
    <row r="3642" spans="46:47" ht="46.5" customHeight="1">
      <c r="AT3642" s="643">
        <f t="shared" si="168"/>
        <v>2225</v>
      </c>
      <c r="AU3642" s="643">
        <f t="shared" si="169"/>
        <v>2</v>
      </c>
    </row>
    <row r="3643" spans="46:47" ht="46.5" customHeight="1">
      <c r="AT3643" s="643">
        <f t="shared" si="168"/>
        <v>2225</v>
      </c>
      <c r="AU3643" s="643">
        <f t="shared" si="169"/>
        <v>10</v>
      </c>
    </row>
    <row r="3644" spans="46:47" ht="46.5" customHeight="1">
      <c r="AT3644" s="643">
        <f t="shared" si="168"/>
        <v>2226</v>
      </c>
      <c r="AU3644" s="643">
        <f t="shared" si="169"/>
        <v>2</v>
      </c>
    </row>
    <row r="3645" spans="46:47" ht="46.5" customHeight="1">
      <c r="AT3645" s="643">
        <f t="shared" si="168"/>
        <v>2226</v>
      </c>
      <c r="AU3645" s="643">
        <f t="shared" si="169"/>
        <v>10</v>
      </c>
    </row>
    <row r="3646" spans="46:47" ht="46.5" customHeight="1">
      <c r="AT3646" s="643">
        <f t="shared" si="168"/>
        <v>2227</v>
      </c>
      <c r="AU3646" s="643">
        <f t="shared" si="169"/>
        <v>2</v>
      </c>
    </row>
    <row r="3647" spans="46:47" ht="46.5" customHeight="1">
      <c r="AT3647" s="643">
        <f t="shared" si="168"/>
        <v>2227</v>
      </c>
      <c r="AU3647" s="643">
        <f t="shared" si="169"/>
        <v>10</v>
      </c>
    </row>
    <row r="3648" spans="46:47" ht="46.5" customHeight="1">
      <c r="AT3648" s="643">
        <f t="shared" si="168"/>
        <v>2252</v>
      </c>
      <c r="AU3648" s="643">
        <f t="shared" si="169"/>
        <v>4</v>
      </c>
    </row>
    <row r="3649" spans="46:47" ht="46.5" customHeight="1">
      <c r="AT3649" s="643">
        <f t="shared" si="168"/>
        <v>2255</v>
      </c>
      <c r="AU3649" s="643">
        <f t="shared" si="169"/>
        <v>4</v>
      </c>
    </row>
    <row r="3650" spans="46:47" ht="46.5" customHeight="1">
      <c r="AT3650" s="643">
        <f t="shared" si="168"/>
        <v>2255</v>
      </c>
      <c r="AU3650" s="643">
        <f t="shared" si="169"/>
        <v>5</v>
      </c>
    </row>
    <row r="3651" spans="46:47" ht="46.5" customHeight="1">
      <c r="AT3651" s="643">
        <f t="shared" si="168"/>
        <v>2255</v>
      </c>
      <c r="AU3651" s="643">
        <f t="shared" si="169"/>
        <v>6</v>
      </c>
    </row>
    <row r="3652" spans="46:47" ht="46.5" customHeight="1">
      <c r="AT3652" s="643">
        <f t="shared" si="168"/>
        <v>2255</v>
      </c>
      <c r="AU3652" s="643">
        <f t="shared" si="169"/>
        <v>7</v>
      </c>
    </row>
    <row r="3653" spans="46:47" ht="46.5" customHeight="1">
      <c r="AT3653" s="643">
        <f t="shared" si="168"/>
        <v>2256</v>
      </c>
      <c r="AU3653" s="643">
        <f t="shared" si="169"/>
        <v>4</v>
      </c>
    </row>
    <row r="3654" spans="46:47" ht="46.5" customHeight="1">
      <c r="AT3654" s="643">
        <f t="shared" si="168"/>
        <v>2256</v>
      </c>
      <c r="AU3654" s="643">
        <f t="shared" si="169"/>
        <v>5</v>
      </c>
    </row>
    <row r="3655" spans="46:47" ht="46.5" customHeight="1">
      <c r="AT3655" s="643">
        <f t="shared" si="168"/>
        <v>2256</v>
      </c>
      <c r="AU3655" s="643">
        <f t="shared" si="169"/>
        <v>6</v>
      </c>
    </row>
    <row r="3656" spans="46:47" ht="46.5" customHeight="1">
      <c r="AT3656" s="643">
        <f t="shared" si="168"/>
        <v>2256</v>
      </c>
      <c r="AU3656" s="643">
        <f t="shared" si="169"/>
        <v>7</v>
      </c>
    </row>
    <row r="3657" spans="46:47" ht="46.5" customHeight="1">
      <c r="AT3657" s="643">
        <f t="shared" si="168"/>
        <v>2257</v>
      </c>
      <c r="AU3657" s="643">
        <f t="shared" si="169"/>
        <v>4</v>
      </c>
    </row>
    <row r="3658" spans="46:47" ht="46.5" customHeight="1">
      <c r="AT3658" s="643">
        <f t="shared" si="168"/>
        <v>2257</v>
      </c>
      <c r="AU3658" s="643">
        <f t="shared" si="169"/>
        <v>5</v>
      </c>
    </row>
    <row r="3659" spans="46:47" ht="46.5" customHeight="1">
      <c r="AT3659" s="643">
        <f t="shared" si="168"/>
        <v>2257</v>
      </c>
      <c r="AU3659" s="643">
        <f t="shared" si="169"/>
        <v>6</v>
      </c>
    </row>
    <row r="3660" spans="46:47" ht="46.5" customHeight="1">
      <c r="AT3660" s="643">
        <f t="shared" si="168"/>
        <v>2257</v>
      </c>
      <c r="AU3660" s="643">
        <f t="shared" si="169"/>
        <v>7</v>
      </c>
    </row>
    <row r="3661" spans="46:47" ht="46.5" customHeight="1">
      <c r="AT3661" s="643">
        <f t="shared" si="168"/>
        <v>2258</v>
      </c>
      <c r="AU3661" s="643">
        <f t="shared" si="169"/>
        <v>4</v>
      </c>
    </row>
    <row r="3662" spans="46:47" ht="46.5" customHeight="1">
      <c r="AT3662" s="643">
        <f t="shared" si="168"/>
        <v>2258</v>
      </c>
      <c r="AU3662" s="643">
        <f t="shared" si="169"/>
        <v>5</v>
      </c>
    </row>
    <row r="3663" spans="46:47" ht="46.5" customHeight="1">
      <c r="AT3663" s="643">
        <f t="shared" si="168"/>
        <v>2258</v>
      </c>
      <c r="AU3663" s="643">
        <f t="shared" si="169"/>
        <v>6</v>
      </c>
    </row>
    <row r="3664" spans="46:47" ht="46.5" customHeight="1">
      <c r="AT3664" s="643">
        <f t="shared" si="168"/>
        <v>2258</v>
      </c>
      <c r="AU3664" s="643">
        <f t="shared" si="169"/>
        <v>7</v>
      </c>
    </row>
    <row r="3665" spans="46:47" ht="46.5" customHeight="1">
      <c r="AT3665" s="643">
        <f t="shared" si="168"/>
        <v>2259</v>
      </c>
      <c r="AU3665" s="643">
        <f t="shared" si="169"/>
        <v>4</v>
      </c>
    </row>
    <row r="3666" spans="46:47" ht="46.5" customHeight="1">
      <c r="AT3666" s="643">
        <f t="shared" si="168"/>
        <v>2259</v>
      </c>
      <c r="AU3666" s="643">
        <f t="shared" si="169"/>
        <v>5</v>
      </c>
    </row>
    <row r="3667" spans="46:47" ht="46.5" customHeight="1">
      <c r="AT3667" s="643">
        <f t="shared" si="168"/>
        <v>2259</v>
      </c>
      <c r="AU3667" s="643">
        <f t="shared" si="169"/>
        <v>6</v>
      </c>
    </row>
    <row r="3668" spans="46:47" ht="46.5" customHeight="1">
      <c r="AT3668" s="643">
        <f t="shared" ref="AT3668:AT3680" si="170">AT3528+86</f>
        <v>2259</v>
      </c>
      <c r="AU3668" s="643">
        <f t="shared" ref="AU3668:AU3680" si="171">AU3528</f>
        <v>7</v>
      </c>
    </row>
    <row r="3669" spans="46:47" ht="46.5" customHeight="1">
      <c r="AT3669" s="643">
        <f t="shared" si="170"/>
        <v>2260</v>
      </c>
      <c r="AU3669" s="643">
        <f t="shared" si="171"/>
        <v>4</v>
      </c>
    </row>
    <row r="3670" spans="46:47" ht="46.5" customHeight="1">
      <c r="AT3670" s="643">
        <f t="shared" si="170"/>
        <v>2260</v>
      </c>
      <c r="AU3670" s="643">
        <f t="shared" si="171"/>
        <v>5</v>
      </c>
    </row>
    <row r="3671" spans="46:47" ht="46.5" customHeight="1">
      <c r="AT3671" s="643">
        <f t="shared" si="170"/>
        <v>2260</v>
      </c>
      <c r="AU3671" s="643">
        <f t="shared" si="171"/>
        <v>6</v>
      </c>
    </row>
    <row r="3672" spans="46:47" ht="46.5" customHeight="1">
      <c r="AT3672" s="643">
        <f t="shared" si="170"/>
        <v>2260</v>
      </c>
      <c r="AU3672" s="643">
        <f t="shared" si="171"/>
        <v>7</v>
      </c>
    </row>
    <row r="3673" spans="46:47" ht="46.5" customHeight="1">
      <c r="AT3673" s="643">
        <f t="shared" si="170"/>
        <v>2261</v>
      </c>
      <c r="AU3673" s="643">
        <f t="shared" si="171"/>
        <v>4</v>
      </c>
    </row>
    <row r="3674" spans="46:47" ht="46.5" customHeight="1">
      <c r="AT3674" s="643">
        <f t="shared" si="170"/>
        <v>2261</v>
      </c>
      <c r="AU3674" s="643">
        <f t="shared" si="171"/>
        <v>5</v>
      </c>
    </row>
    <row r="3675" spans="46:47" ht="46.5" customHeight="1">
      <c r="AT3675" s="643">
        <f t="shared" si="170"/>
        <v>2261</v>
      </c>
      <c r="AU3675" s="643">
        <f t="shared" si="171"/>
        <v>6</v>
      </c>
    </row>
    <row r="3676" spans="46:47" ht="46.5" customHeight="1">
      <c r="AT3676" s="643">
        <f t="shared" si="170"/>
        <v>2261</v>
      </c>
      <c r="AU3676" s="643">
        <f t="shared" si="171"/>
        <v>7</v>
      </c>
    </row>
    <row r="3677" spans="46:47" ht="46.5" customHeight="1">
      <c r="AT3677" s="643">
        <f t="shared" si="170"/>
        <v>2262</v>
      </c>
      <c r="AU3677" s="643">
        <f t="shared" si="171"/>
        <v>4</v>
      </c>
    </row>
    <row r="3678" spans="46:47" ht="46.5" customHeight="1">
      <c r="AT3678" s="643">
        <f t="shared" si="170"/>
        <v>2262</v>
      </c>
      <c r="AU3678" s="643">
        <f t="shared" si="171"/>
        <v>5</v>
      </c>
    </row>
    <row r="3679" spans="46:47" ht="46.5" customHeight="1">
      <c r="AT3679" s="643">
        <f t="shared" si="170"/>
        <v>2262</v>
      </c>
      <c r="AU3679" s="643">
        <f t="shared" si="171"/>
        <v>6</v>
      </c>
    </row>
    <row r="3680" spans="46:47" ht="46.5" customHeight="1">
      <c r="AT3680" s="643">
        <f t="shared" si="170"/>
        <v>2262</v>
      </c>
      <c r="AU3680" s="643">
        <f t="shared" si="171"/>
        <v>7</v>
      </c>
    </row>
    <row r="3681" spans="46:47" ht="46.5" customHeight="1">
      <c r="AT3681" s="643">
        <f t="shared" ref="AT3681:AT3744" si="172">AT3541+86</f>
        <v>2263</v>
      </c>
      <c r="AU3681" s="643">
        <f t="shared" ref="AU3681:AU3744" si="173">AU3541</f>
        <v>4</v>
      </c>
    </row>
    <row r="3682" spans="46:47" ht="46.5" customHeight="1">
      <c r="AT3682" s="643">
        <f t="shared" si="172"/>
        <v>2263</v>
      </c>
      <c r="AU3682" s="643">
        <f t="shared" si="173"/>
        <v>5</v>
      </c>
    </row>
    <row r="3683" spans="46:47" ht="46.5" customHeight="1">
      <c r="AT3683" s="643">
        <f t="shared" si="172"/>
        <v>2263</v>
      </c>
      <c r="AU3683" s="643">
        <f t="shared" si="173"/>
        <v>6</v>
      </c>
    </row>
    <row r="3684" spans="46:47" ht="46.5" customHeight="1">
      <c r="AT3684" s="643">
        <f t="shared" si="172"/>
        <v>2263</v>
      </c>
      <c r="AU3684" s="643">
        <f t="shared" si="173"/>
        <v>7</v>
      </c>
    </row>
    <row r="3685" spans="46:47" ht="46.5" customHeight="1">
      <c r="AT3685" s="643">
        <f t="shared" si="172"/>
        <v>2264</v>
      </c>
      <c r="AU3685" s="643">
        <f t="shared" si="173"/>
        <v>4</v>
      </c>
    </row>
    <row r="3686" spans="46:47" ht="46.5" customHeight="1">
      <c r="AT3686" s="643">
        <f t="shared" si="172"/>
        <v>2264</v>
      </c>
      <c r="AU3686" s="643">
        <f t="shared" si="173"/>
        <v>5</v>
      </c>
    </row>
    <row r="3687" spans="46:47" ht="46.5" customHeight="1">
      <c r="AT3687" s="643">
        <f t="shared" si="172"/>
        <v>2264</v>
      </c>
      <c r="AU3687" s="643">
        <f t="shared" si="173"/>
        <v>6</v>
      </c>
    </row>
    <row r="3688" spans="46:47" ht="46.5" customHeight="1">
      <c r="AT3688" s="643">
        <f t="shared" si="172"/>
        <v>2264</v>
      </c>
      <c r="AU3688" s="643">
        <f t="shared" si="173"/>
        <v>7</v>
      </c>
    </row>
    <row r="3689" spans="46:47" ht="46.5" customHeight="1">
      <c r="AT3689" s="643">
        <f t="shared" si="172"/>
        <v>2265</v>
      </c>
      <c r="AU3689" s="643">
        <f t="shared" si="173"/>
        <v>4</v>
      </c>
    </row>
    <row r="3690" spans="46:47" ht="46.5" customHeight="1">
      <c r="AT3690" s="643">
        <f t="shared" si="172"/>
        <v>2265</v>
      </c>
      <c r="AU3690" s="643">
        <f t="shared" si="173"/>
        <v>5</v>
      </c>
    </row>
    <row r="3691" spans="46:47" ht="46.5" customHeight="1">
      <c r="AT3691" s="643">
        <f t="shared" si="172"/>
        <v>2265</v>
      </c>
      <c r="AU3691" s="643">
        <f t="shared" si="173"/>
        <v>6</v>
      </c>
    </row>
    <row r="3692" spans="46:47" ht="46.5" customHeight="1">
      <c r="AT3692" s="643">
        <f t="shared" si="172"/>
        <v>2265</v>
      </c>
      <c r="AU3692" s="643">
        <f t="shared" si="173"/>
        <v>7</v>
      </c>
    </row>
    <row r="3693" spans="46:47" ht="46.5" customHeight="1">
      <c r="AT3693" s="643">
        <f t="shared" si="172"/>
        <v>2266</v>
      </c>
      <c r="AU3693" s="643">
        <f t="shared" si="173"/>
        <v>4</v>
      </c>
    </row>
    <row r="3694" spans="46:47" ht="46.5" customHeight="1">
      <c r="AT3694" s="643">
        <f t="shared" si="172"/>
        <v>2266</v>
      </c>
      <c r="AU3694" s="643">
        <f t="shared" si="173"/>
        <v>5</v>
      </c>
    </row>
    <row r="3695" spans="46:47" ht="46.5" customHeight="1">
      <c r="AT3695" s="643">
        <f t="shared" si="172"/>
        <v>2266</v>
      </c>
      <c r="AU3695" s="643">
        <f t="shared" si="173"/>
        <v>6</v>
      </c>
    </row>
    <row r="3696" spans="46:47" ht="46.5" customHeight="1">
      <c r="AT3696" s="643">
        <f t="shared" si="172"/>
        <v>2266</v>
      </c>
      <c r="AU3696" s="643">
        <f t="shared" si="173"/>
        <v>7</v>
      </c>
    </row>
    <row r="3697" spans="46:47" ht="46.5" customHeight="1">
      <c r="AT3697" s="643">
        <f t="shared" si="172"/>
        <v>2267</v>
      </c>
      <c r="AU3697" s="643">
        <f t="shared" si="173"/>
        <v>4</v>
      </c>
    </row>
    <row r="3698" spans="46:47" ht="46.5" customHeight="1">
      <c r="AT3698" s="643">
        <f t="shared" si="172"/>
        <v>2267</v>
      </c>
      <c r="AU3698" s="643">
        <f t="shared" si="173"/>
        <v>5</v>
      </c>
    </row>
    <row r="3699" spans="46:47" ht="46.5" customHeight="1">
      <c r="AT3699" s="643">
        <f t="shared" si="172"/>
        <v>2267</v>
      </c>
      <c r="AU3699" s="643">
        <f t="shared" si="173"/>
        <v>6</v>
      </c>
    </row>
    <row r="3700" spans="46:47" ht="46.5" customHeight="1">
      <c r="AT3700" s="643">
        <f t="shared" si="172"/>
        <v>2267</v>
      </c>
      <c r="AU3700" s="643">
        <f t="shared" si="173"/>
        <v>7</v>
      </c>
    </row>
    <row r="3701" spans="46:47" ht="46.5" customHeight="1">
      <c r="AT3701" s="643">
        <f t="shared" si="172"/>
        <v>2268</v>
      </c>
      <c r="AU3701" s="643">
        <f t="shared" si="173"/>
        <v>4</v>
      </c>
    </row>
    <row r="3702" spans="46:47" ht="46.5" customHeight="1">
      <c r="AT3702" s="643">
        <f t="shared" si="172"/>
        <v>2268</v>
      </c>
      <c r="AU3702" s="643">
        <f t="shared" si="173"/>
        <v>5</v>
      </c>
    </row>
    <row r="3703" spans="46:47" ht="46.5" customHeight="1">
      <c r="AT3703" s="643">
        <f t="shared" si="172"/>
        <v>2268</v>
      </c>
      <c r="AU3703" s="643">
        <f t="shared" si="173"/>
        <v>6</v>
      </c>
    </row>
    <row r="3704" spans="46:47" ht="46.5" customHeight="1">
      <c r="AT3704" s="643">
        <f t="shared" si="172"/>
        <v>2268</v>
      </c>
      <c r="AU3704" s="643">
        <f t="shared" si="173"/>
        <v>7</v>
      </c>
    </row>
    <row r="3705" spans="46:47" ht="46.5" customHeight="1">
      <c r="AT3705" s="643">
        <f t="shared" si="172"/>
        <v>2269</v>
      </c>
      <c r="AU3705" s="643">
        <f t="shared" si="173"/>
        <v>4</v>
      </c>
    </row>
    <row r="3706" spans="46:47" ht="46.5" customHeight="1">
      <c r="AT3706" s="643">
        <f t="shared" si="172"/>
        <v>2269</v>
      </c>
      <c r="AU3706" s="643">
        <f t="shared" si="173"/>
        <v>5</v>
      </c>
    </row>
    <row r="3707" spans="46:47" ht="46.5" customHeight="1">
      <c r="AT3707" s="643">
        <f t="shared" si="172"/>
        <v>2269</v>
      </c>
      <c r="AU3707" s="643">
        <f t="shared" si="173"/>
        <v>6</v>
      </c>
    </row>
    <row r="3708" spans="46:47" ht="46.5" customHeight="1">
      <c r="AT3708" s="643">
        <f t="shared" si="172"/>
        <v>2269</v>
      </c>
      <c r="AU3708" s="643">
        <f t="shared" si="173"/>
        <v>7</v>
      </c>
    </row>
    <row r="3709" spans="46:47" ht="46.5" customHeight="1">
      <c r="AT3709" s="643">
        <f t="shared" si="172"/>
        <v>2270</v>
      </c>
      <c r="AU3709" s="643">
        <f t="shared" si="173"/>
        <v>4</v>
      </c>
    </row>
    <row r="3710" spans="46:47" ht="46.5" customHeight="1">
      <c r="AT3710" s="643">
        <f t="shared" si="172"/>
        <v>2270</v>
      </c>
      <c r="AU3710" s="643">
        <f t="shared" si="173"/>
        <v>5</v>
      </c>
    </row>
    <row r="3711" spans="46:47" ht="46.5" customHeight="1">
      <c r="AT3711" s="643">
        <f t="shared" si="172"/>
        <v>2270</v>
      </c>
      <c r="AU3711" s="643">
        <f t="shared" si="173"/>
        <v>6</v>
      </c>
    </row>
    <row r="3712" spans="46:47" ht="46.5" customHeight="1">
      <c r="AT3712" s="643">
        <f t="shared" si="172"/>
        <v>2270</v>
      </c>
      <c r="AU3712" s="643">
        <f t="shared" si="173"/>
        <v>7</v>
      </c>
    </row>
    <row r="3713" spans="46:47" ht="46.5" customHeight="1">
      <c r="AT3713" s="643">
        <f t="shared" si="172"/>
        <v>2271</v>
      </c>
      <c r="AU3713" s="643">
        <f t="shared" si="173"/>
        <v>4</v>
      </c>
    </row>
    <row r="3714" spans="46:47" ht="46.5" customHeight="1">
      <c r="AT3714" s="643">
        <f t="shared" si="172"/>
        <v>2271</v>
      </c>
      <c r="AU3714" s="643">
        <f t="shared" si="173"/>
        <v>5</v>
      </c>
    </row>
    <row r="3715" spans="46:47" ht="46.5" customHeight="1">
      <c r="AT3715" s="643">
        <f t="shared" si="172"/>
        <v>2271</v>
      </c>
      <c r="AU3715" s="643">
        <f t="shared" si="173"/>
        <v>6</v>
      </c>
    </row>
    <row r="3716" spans="46:47" ht="46.5" customHeight="1">
      <c r="AT3716" s="643">
        <f t="shared" si="172"/>
        <v>2271</v>
      </c>
      <c r="AU3716" s="643">
        <f t="shared" si="173"/>
        <v>7</v>
      </c>
    </row>
    <row r="3717" spans="46:47" ht="46.5" customHeight="1">
      <c r="AT3717" s="643">
        <f t="shared" si="172"/>
        <v>2272</v>
      </c>
      <c r="AU3717" s="643">
        <f t="shared" si="173"/>
        <v>4</v>
      </c>
    </row>
    <row r="3718" spans="46:47" ht="46.5" customHeight="1">
      <c r="AT3718" s="643">
        <f t="shared" si="172"/>
        <v>2272</v>
      </c>
      <c r="AU3718" s="643">
        <f t="shared" si="173"/>
        <v>5</v>
      </c>
    </row>
    <row r="3719" spans="46:47" ht="46.5" customHeight="1">
      <c r="AT3719" s="643">
        <f t="shared" si="172"/>
        <v>2272</v>
      </c>
      <c r="AU3719" s="643">
        <f t="shared" si="173"/>
        <v>6</v>
      </c>
    </row>
    <row r="3720" spans="46:47" ht="46.5" customHeight="1">
      <c r="AT3720" s="643">
        <f t="shared" si="172"/>
        <v>2272</v>
      </c>
      <c r="AU3720" s="643">
        <f t="shared" si="173"/>
        <v>7</v>
      </c>
    </row>
    <row r="3721" spans="46:47" ht="46.5" customHeight="1">
      <c r="AT3721" s="643">
        <f t="shared" si="172"/>
        <v>2273</v>
      </c>
      <c r="AU3721" s="643">
        <f t="shared" si="173"/>
        <v>4</v>
      </c>
    </row>
    <row r="3722" spans="46:47" ht="46.5" customHeight="1">
      <c r="AT3722" s="643">
        <f t="shared" si="172"/>
        <v>2273</v>
      </c>
      <c r="AU3722" s="643">
        <f t="shared" si="173"/>
        <v>5</v>
      </c>
    </row>
    <row r="3723" spans="46:47" ht="46.5" customHeight="1">
      <c r="AT3723" s="643">
        <f t="shared" si="172"/>
        <v>2273</v>
      </c>
      <c r="AU3723" s="643">
        <f t="shared" si="173"/>
        <v>6</v>
      </c>
    </row>
    <row r="3724" spans="46:47" ht="46.5" customHeight="1">
      <c r="AT3724" s="643">
        <f t="shared" si="172"/>
        <v>2273</v>
      </c>
      <c r="AU3724" s="643">
        <f t="shared" si="173"/>
        <v>7</v>
      </c>
    </row>
    <row r="3725" spans="46:47" ht="46.5" customHeight="1">
      <c r="AT3725" s="643">
        <f t="shared" si="172"/>
        <v>2274</v>
      </c>
      <c r="AU3725" s="643">
        <f t="shared" si="173"/>
        <v>4</v>
      </c>
    </row>
    <row r="3726" spans="46:47" ht="46.5" customHeight="1">
      <c r="AT3726" s="643">
        <f t="shared" si="172"/>
        <v>2274</v>
      </c>
      <c r="AU3726" s="643">
        <f t="shared" si="173"/>
        <v>5</v>
      </c>
    </row>
    <row r="3727" spans="46:47" ht="46.5" customHeight="1">
      <c r="AT3727" s="643">
        <f t="shared" si="172"/>
        <v>2274</v>
      </c>
      <c r="AU3727" s="643">
        <f t="shared" si="173"/>
        <v>6</v>
      </c>
    </row>
    <row r="3728" spans="46:47" ht="46.5" customHeight="1">
      <c r="AT3728" s="643">
        <f t="shared" si="172"/>
        <v>2274</v>
      </c>
      <c r="AU3728" s="643">
        <f t="shared" si="173"/>
        <v>7</v>
      </c>
    </row>
    <row r="3729" spans="46:47" ht="46.5" customHeight="1">
      <c r="AT3729" s="643">
        <f t="shared" si="172"/>
        <v>2275</v>
      </c>
      <c r="AU3729" s="643">
        <f t="shared" si="173"/>
        <v>4</v>
      </c>
    </row>
    <row r="3730" spans="46:47" ht="46.5" customHeight="1">
      <c r="AT3730" s="643">
        <f t="shared" si="172"/>
        <v>2275</v>
      </c>
      <c r="AU3730" s="643">
        <f t="shared" si="173"/>
        <v>5</v>
      </c>
    </row>
    <row r="3731" spans="46:47" ht="46.5" customHeight="1">
      <c r="AT3731" s="643">
        <f t="shared" si="172"/>
        <v>2275</v>
      </c>
      <c r="AU3731" s="643">
        <f t="shared" si="173"/>
        <v>6</v>
      </c>
    </row>
    <row r="3732" spans="46:47" ht="46.5" customHeight="1">
      <c r="AT3732" s="643">
        <f t="shared" si="172"/>
        <v>2275</v>
      </c>
      <c r="AU3732" s="643">
        <f t="shared" si="173"/>
        <v>7</v>
      </c>
    </row>
    <row r="3733" spans="46:47" ht="46.5" customHeight="1">
      <c r="AT3733" s="643">
        <f t="shared" si="172"/>
        <v>2276</v>
      </c>
      <c r="AU3733" s="643">
        <f t="shared" si="173"/>
        <v>4</v>
      </c>
    </row>
    <row r="3734" spans="46:47" ht="46.5" customHeight="1">
      <c r="AT3734" s="643">
        <f t="shared" si="172"/>
        <v>2276</v>
      </c>
      <c r="AU3734" s="643">
        <f t="shared" si="173"/>
        <v>5</v>
      </c>
    </row>
    <row r="3735" spans="46:47" ht="46.5" customHeight="1">
      <c r="AT3735" s="643">
        <f t="shared" si="172"/>
        <v>2276</v>
      </c>
      <c r="AU3735" s="643">
        <f t="shared" si="173"/>
        <v>6</v>
      </c>
    </row>
    <row r="3736" spans="46:47" ht="46.5" customHeight="1">
      <c r="AT3736" s="643">
        <f t="shared" si="172"/>
        <v>2276</v>
      </c>
      <c r="AU3736" s="643">
        <f t="shared" si="173"/>
        <v>7</v>
      </c>
    </row>
    <row r="3737" spans="46:47" ht="46.5" customHeight="1">
      <c r="AT3737" s="643">
        <f t="shared" si="172"/>
        <v>2277</v>
      </c>
      <c r="AU3737" s="643">
        <f t="shared" si="173"/>
        <v>4</v>
      </c>
    </row>
    <row r="3738" spans="46:47" ht="46.5" customHeight="1">
      <c r="AT3738" s="643">
        <f t="shared" si="172"/>
        <v>2277</v>
      </c>
      <c r="AU3738" s="643">
        <f t="shared" si="173"/>
        <v>5</v>
      </c>
    </row>
    <row r="3739" spans="46:47" ht="46.5" customHeight="1">
      <c r="AT3739" s="643">
        <f t="shared" si="172"/>
        <v>2277</v>
      </c>
      <c r="AU3739" s="643">
        <f t="shared" si="173"/>
        <v>6</v>
      </c>
    </row>
    <row r="3740" spans="46:47" ht="46.5" customHeight="1">
      <c r="AT3740" s="643">
        <f t="shared" si="172"/>
        <v>2277</v>
      </c>
      <c r="AU3740" s="643">
        <f t="shared" si="173"/>
        <v>7</v>
      </c>
    </row>
    <row r="3741" spans="46:47" ht="46.5" customHeight="1">
      <c r="AT3741" s="643">
        <f t="shared" si="172"/>
        <v>2278</v>
      </c>
      <c r="AU3741" s="643">
        <f t="shared" si="173"/>
        <v>4</v>
      </c>
    </row>
    <row r="3742" spans="46:47" ht="46.5" customHeight="1">
      <c r="AT3742" s="643">
        <f t="shared" si="172"/>
        <v>2278</v>
      </c>
      <c r="AU3742" s="643">
        <f t="shared" si="173"/>
        <v>5</v>
      </c>
    </row>
    <row r="3743" spans="46:47" ht="46.5" customHeight="1">
      <c r="AT3743" s="643">
        <f t="shared" si="172"/>
        <v>2278</v>
      </c>
      <c r="AU3743" s="643">
        <f t="shared" si="173"/>
        <v>6</v>
      </c>
    </row>
    <row r="3744" spans="46:47" ht="46.5" customHeight="1">
      <c r="AT3744" s="643">
        <f t="shared" si="172"/>
        <v>2278</v>
      </c>
      <c r="AU3744" s="643">
        <f t="shared" si="173"/>
        <v>7</v>
      </c>
    </row>
    <row r="3745" spans="46:47" ht="46.5" customHeight="1">
      <c r="AT3745" s="643">
        <f t="shared" ref="AT3745:AT3787" si="174">AT3605+86</f>
        <v>2288</v>
      </c>
      <c r="AU3745" s="643">
        <f t="shared" ref="AU3745:AU3787" si="175">AU3605</f>
        <v>11</v>
      </c>
    </row>
    <row r="3746" spans="46:47" ht="46.5" customHeight="1">
      <c r="AT3746" s="643">
        <f t="shared" si="174"/>
        <v>2293</v>
      </c>
      <c r="AU3746" s="643">
        <f t="shared" si="175"/>
        <v>2</v>
      </c>
    </row>
    <row r="3747" spans="46:47" ht="46.5" customHeight="1">
      <c r="AT3747" s="643">
        <f t="shared" si="174"/>
        <v>2293</v>
      </c>
      <c r="AU3747" s="643">
        <f t="shared" si="175"/>
        <v>10</v>
      </c>
    </row>
    <row r="3748" spans="46:47" ht="46.5" customHeight="1">
      <c r="AT3748" s="643">
        <f t="shared" si="174"/>
        <v>2294</v>
      </c>
      <c r="AU3748" s="643">
        <f t="shared" si="175"/>
        <v>2</v>
      </c>
    </row>
    <row r="3749" spans="46:47" ht="46.5" customHeight="1">
      <c r="AT3749" s="643">
        <f t="shared" si="174"/>
        <v>2294</v>
      </c>
      <c r="AU3749" s="643">
        <f t="shared" si="175"/>
        <v>10</v>
      </c>
    </row>
    <row r="3750" spans="46:47" ht="46.5" customHeight="1">
      <c r="AT3750" s="643">
        <f t="shared" si="174"/>
        <v>2295</v>
      </c>
      <c r="AU3750" s="643">
        <f t="shared" si="175"/>
        <v>2</v>
      </c>
    </row>
    <row r="3751" spans="46:47" ht="46.5" customHeight="1">
      <c r="AT3751" s="643">
        <f t="shared" si="174"/>
        <v>2295</v>
      </c>
      <c r="AU3751" s="643">
        <f t="shared" si="175"/>
        <v>10</v>
      </c>
    </row>
    <row r="3752" spans="46:47" ht="46.5" customHeight="1">
      <c r="AT3752" s="643">
        <f t="shared" si="174"/>
        <v>2296</v>
      </c>
      <c r="AU3752" s="643">
        <f t="shared" si="175"/>
        <v>2</v>
      </c>
    </row>
    <row r="3753" spans="46:47" ht="46.5" customHeight="1">
      <c r="AT3753" s="643">
        <f t="shared" si="174"/>
        <v>2296</v>
      </c>
      <c r="AU3753" s="643">
        <f t="shared" si="175"/>
        <v>10</v>
      </c>
    </row>
    <row r="3754" spans="46:47" ht="46.5" customHeight="1">
      <c r="AT3754" s="643">
        <f t="shared" si="174"/>
        <v>2297</v>
      </c>
      <c r="AU3754" s="643">
        <f t="shared" si="175"/>
        <v>2</v>
      </c>
    </row>
    <row r="3755" spans="46:47" ht="46.5" customHeight="1">
      <c r="AT3755" s="643">
        <f t="shared" si="174"/>
        <v>2297</v>
      </c>
      <c r="AU3755" s="643">
        <f t="shared" si="175"/>
        <v>10</v>
      </c>
    </row>
    <row r="3756" spans="46:47" ht="46.5" customHeight="1">
      <c r="AT3756" s="643">
        <f t="shared" si="174"/>
        <v>2298</v>
      </c>
      <c r="AU3756" s="643">
        <f t="shared" si="175"/>
        <v>2</v>
      </c>
    </row>
    <row r="3757" spans="46:47" ht="46.5" customHeight="1">
      <c r="AT3757" s="643">
        <f t="shared" si="174"/>
        <v>2298</v>
      </c>
      <c r="AU3757" s="643">
        <f t="shared" si="175"/>
        <v>10</v>
      </c>
    </row>
    <row r="3758" spans="46:47" ht="46.5" customHeight="1">
      <c r="AT3758" s="643">
        <f t="shared" si="174"/>
        <v>2299</v>
      </c>
      <c r="AU3758" s="643">
        <f t="shared" si="175"/>
        <v>2</v>
      </c>
    </row>
    <row r="3759" spans="46:47" ht="46.5" customHeight="1">
      <c r="AT3759" s="643">
        <f t="shared" si="174"/>
        <v>2299</v>
      </c>
      <c r="AU3759" s="643">
        <f t="shared" si="175"/>
        <v>10</v>
      </c>
    </row>
    <row r="3760" spans="46:47" ht="46.5" customHeight="1">
      <c r="AT3760" s="643">
        <f t="shared" si="174"/>
        <v>2300</v>
      </c>
      <c r="AU3760" s="643">
        <f t="shared" si="175"/>
        <v>2</v>
      </c>
    </row>
    <row r="3761" spans="46:47" ht="46.5" customHeight="1">
      <c r="AT3761" s="643">
        <f t="shared" si="174"/>
        <v>2300</v>
      </c>
      <c r="AU3761" s="643">
        <f t="shared" si="175"/>
        <v>10</v>
      </c>
    </row>
    <row r="3762" spans="46:47" ht="46.5" customHeight="1">
      <c r="AT3762" s="643">
        <f t="shared" si="174"/>
        <v>2301</v>
      </c>
      <c r="AU3762" s="643">
        <f t="shared" si="175"/>
        <v>2</v>
      </c>
    </row>
    <row r="3763" spans="46:47" ht="46.5" customHeight="1">
      <c r="AT3763" s="643">
        <f t="shared" si="174"/>
        <v>2301</v>
      </c>
      <c r="AU3763" s="643">
        <f t="shared" si="175"/>
        <v>10</v>
      </c>
    </row>
    <row r="3764" spans="46:47" ht="46.5" customHeight="1">
      <c r="AT3764" s="643">
        <f t="shared" si="174"/>
        <v>2302</v>
      </c>
      <c r="AU3764" s="643">
        <f t="shared" si="175"/>
        <v>2</v>
      </c>
    </row>
    <row r="3765" spans="46:47" ht="46.5" customHeight="1">
      <c r="AT3765" s="643">
        <f t="shared" si="174"/>
        <v>2302</v>
      </c>
      <c r="AU3765" s="643">
        <f t="shared" si="175"/>
        <v>10</v>
      </c>
    </row>
    <row r="3766" spans="46:47" ht="46.5" customHeight="1">
      <c r="AT3766" s="643">
        <f t="shared" si="174"/>
        <v>2303</v>
      </c>
      <c r="AU3766" s="643">
        <f t="shared" si="175"/>
        <v>2</v>
      </c>
    </row>
    <row r="3767" spans="46:47" ht="46.5" customHeight="1">
      <c r="AT3767" s="643">
        <f t="shared" si="174"/>
        <v>2303</v>
      </c>
      <c r="AU3767" s="643">
        <f t="shared" si="175"/>
        <v>10</v>
      </c>
    </row>
    <row r="3768" spans="46:47" ht="46.5" customHeight="1">
      <c r="AT3768" s="643">
        <f t="shared" si="174"/>
        <v>2304</v>
      </c>
      <c r="AU3768" s="643">
        <f t="shared" si="175"/>
        <v>2</v>
      </c>
    </row>
    <row r="3769" spans="46:47" ht="46.5" customHeight="1">
      <c r="AT3769" s="643">
        <f t="shared" si="174"/>
        <v>2304</v>
      </c>
      <c r="AU3769" s="643">
        <f t="shared" si="175"/>
        <v>10</v>
      </c>
    </row>
    <row r="3770" spans="46:47" ht="46.5" customHeight="1">
      <c r="AT3770" s="643">
        <f t="shared" si="174"/>
        <v>2305</v>
      </c>
      <c r="AU3770" s="643">
        <f t="shared" si="175"/>
        <v>2</v>
      </c>
    </row>
    <row r="3771" spans="46:47" ht="46.5" customHeight="1">
      <c r="AT3771" s="643">
        <f t="shared" si="174"/>
        <v>2305</v>
      </c>
      <c r="AU3771" s="643">
        <f t="shared" si="175"/>
        <v>10</v>
      </c>
    </row>
    <row r="3772" spans="46:47" ht="46.5" customHeight="1">
      <c r="AT3772" s="643">
        <f t="shared" si="174"/>
        <v>2306</v>
      </c>
      <c r="AU3772" s="643">
        <f t="shared" si="175"/>
        <v>2</v>
      </c>
    </row>
    <row r="3773" spans="46:47" ht="46.5" customHeight="1">
      <c r="AT3773" s="643">
        <f t="shared" si="174"/>
        <v>2306</v>
      </c>
      <c r="AU3773" s="643">
        <f t="shared" si="175"/>
        <v>10</v>
      </c>
    </row>
    <row r="3774" spans="46:47" ht="46.5" customHeight="1">
      <c r="AT3774" s="643">
        <f t="shared" si="174"/>
        <v>2307</v>
      </c>
      <c r="AU3774" s="643">
        <f t="shared" si="175"/>
        <v>2</v>
      </c>
    </row>
    <row r="3775" spans="46:47" ht="46.5" customHeight="1">
      <c r="AT3775" s="643">
        <f t="shared" si="174"/>
        <v>2307</v>
      </c>
      <c r="AU3775" s="643">
        <f t="shared" si="175"/>
        <v>10</v>
      </c>
    </row>
    <row r="3776" spans="46:47" ht="46.5" customHeight="1">
      <c r="AT3776" s="643">
        <f t="shared" si="174"/>
        <v>2308</v>
      </c>
      <c r="AU3776" s="643">
        <f t="shared" si="175"/>
        <v>2</v>
      </c>
    </row>
    <row r="3777" spans="46:47" ht="46.5" customHeight="1">
      <c r="AT3777" s="643">
        <f t="shared" si="174"/>
        <v>2308</v>
      </c>
      <c r="AU3777" s="643">
        <f t="shared" si="175"/>
        <v>10</v>
      </c>
    </row>
    <row r="3778" spans="46:47" ht="46.5" customHeight="1">
      <c r="AT3778" s="643">
        <f t="shared" si="174"/>
        <v>2309</v>
      </c>
      <c r="AU3778" s="643">
        <f t="shared" si="175"/>
        <v>2</v>
      </c>
    </row>
    <row r="3779" spans="46:47" ht="46.5" customHeight="1">
      <c r="AT3779" s="643">
        <f t="shared" si="174"/>
        <v>2309</v>
      </c>
      <c r="AU3779" s="643">
        <f t="shared" si="175"/>
        <v>10</v>
      </c>
    </row>
    <row r="3780" spans="46:47" ht="46.5" customHeight="1">
      <c r="AT3780" s="643">
        <f t="shared" si="174"/>
        <v>2310</v>
      </c>
      <c r="AU3780" s="643">
        <f t="shared" si="175"/>
        <v>2</v>
      </c>
    </row>
    <row r="3781" spans="46:47" ht="46.5" customHeight="1">
      <c r="AT3781" s="643">
        <f t="shared" si="174"/>
        <v>2310</v>
      </c>
      <c r="AU3781" s="643">
        <f t="shared" si="175"/>
        <v>10</v>
      </c>
    </row>
    <row r="3782" spans="46:47" ht="46.5" customHeight="1">
      <c r="AT3782" s="643">
        <f t="shared" si="174"/>
        <v>2311</v>
      </c>
      <c r="AU3782" s="643">
        <f t="shared" si="175"/>
        <v>2</v>
      </c>
    </row>
    <row r="3783" spans="46:47" ht="46.5" customHeight="1">
      <c r="AT3783" s="643">
        <f t="shared" si="174"/>
        <v>2311</v>
      </c>
      <c r="AU3783" s="643">
        <f t="shared" si="175"/>
        <v>10</v>
      </c>
    </row>
    <row r="3784" spans="46:47" ht="46.5" customHeight="1">
      <c r="AT3784" s="643">
        <f t="shared" si="174"/>
        <v>2312</v>
      </c>
      <c r="AU3784" s="643">
        <f t="shared" si="175"/>
        <v>2</v>
      </c>
    </row>
    <row r="3785" spans="46:47" ht="46.5" customHeight="1">
      <c r="AT3785" s="643">
        <f t="shared" si="174"/>
        <v>2312</v>
      </c>
      <c r="AU3785" s="643">
        <f t="shared" si="175"/>
        <v>10</v>
      </c>
    </row>
    <row r="3786" spans="46:47" ht="46.5" customHeight="1">
      <c r="AT3786" s="643">
        <f t="shared" si="174"/>
        <v>2313</v>
      </c>
      <c r="AU3786" s="643">
        <f t="shared" si="175"/>
        <v>2</v>
      </c>
    </row>
    <row r="3787" spans="46:47" ht="46.5" customHeight="1">
      <c r="AT3787" s="643">
        <f t="shared" si="174"/>
        <v>2313</v>
      </c>
      <c r="AU3787" s="643">
        <f t="shared" si="175"/>
        <v>10</v>
      </c>
    </row>
  </sheetData>
  <mergeCells count="1">
    <mergeCell ref="AJ2:AM2"/>
  </mergeCells>
  <phoneticPr fontId="35" type="noConversion"/>
  <pageMargins left="0.75" right="0.75" top="1" bottom="1" header="0.5" footer="0.5"/>
  <pageSetup paperSize="9" scale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25</vt:i4>
      </vt:variant>
    </vt:vector>
  </HeadingPairs>
  <TitlesOfParts>
    <vt:vector size="26" baseType="lpstr">
      <vt:lpstr>Start</vt:lpstr>
      <vt:lpstr>formawładania</vt:lpstr>
      <vt:lpstr>info</vt:lpstr>
      <vt:lpstr>NrKonta</vt:lpstr>
      <vt:lpstr>obręby</vt:lpstr>
      <vt:lpstr>DL!Obszar_wydruku</vt:lpstr>
      <vt:lpstr>DN!Obszar_wydruku</vt:lpstr>
      <vt:lpstr>DR!Obszar_wydruku</vt:lpstr>
      <vt:lpstr>GL!Obszar_wydruku</vt:lpstr>
      <vt:lpstr>GN!Obszar_wydruku</vt:lpstr>
      <vt:lpstr>GR!Obszar_wydruku</vt:lpstr>
      <vt:lpstr>IN!Obszar_wydruku</vt:lpstr>
      <vt:lpstr>IND!Obszar_wydruku</vt:lpstr>
      <vt:lpstr>WSP!Obszar_wydruku</vt:lpstr>
      <vt:lpstr>ZL!Obszar_wydruku</vt:lpstr>
      <vt:lpstr>ZN!Obszar_wydruku</vt:lpstr>
      <vt:lpstr>ZR!Obszar_wydruku</vt:lpstr>
      <vt:lpstr>opiol</vt:lpstr>
      <vt:lpstr>opkor</vt:lpstr>
      <vt:lpstr>pkd</vt:lpstr>
      <vt:lpstr>pl</vt:lpstr>
      <vt:lpstr>pr</vt:lpstr>
      <vt:lpstr>termin</vt:lpstr>
      <vt:lpstr>termin2</vt:lpstr>
      <vt:lpstr>tyteg</vt:lpstr>
      <vt:lpstr>wersja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</dc:creator>
  <cp:lastModifiedBy>Krzys</cp:lastModifiedBy>
  <cp:lastPrinted>2017-12-08T08:39:22Z</cp:lastPrinted>
  <dcterms:created xsi:type="dcterms:W3CDTF">2008-08-18T08:05:42Z</dcterms:created>
  <dcterms:modified xsi:type="dcterms:W3CDTF">2017-12-08T08:45:14Z</dcterms:modified>
</cp:coreProperties>
</file>